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tabRatio="599" activeTab="0"/>
  </bookViews>
  <sheets>
    <sheet name="50.pielikums" sheetId="1" r:id="rId1"/>
    <sheet name="51.pielikums" sheetId="2" r:id="rId2"/>
    <sheet name="52.pielikums" sheetId="3" r:id="rId3"/>
    <sheet name="53.pielikums" sheetId="4" r:id="rId4"/>
    <sheet name="54.pielikums" sheetId="5" r:id="rId5"/>
    <sheet name="55.pielikums" sheetId="6" r:id="rId6"/>
    <sheet name="56.pielikums" sheetId="7" r:id="rId7"/>
    <sheet name="57.pielikums" sheetId="8" r:id="rId8"/>
    <sheet name="58.pielikums" sheetId="9" r:id="rId9"/>
    <sheet name="59.pielikums" sheetId="10" r:id="rId10"/>
    <sheet name="60.pielikums" sheetId="11" r:id="rId11"/>
    <sheet name="61.pielikums" sheetId="12" r:id="rId12"/>
    <sheet name="62.pielikums" sheetId="13" r:id="rId13"/>
  </sheets>
  <definedNames>
    <definedName name="_Hlk81277053" localSheetId="11">'61.pielikums'!$A$10</definedName>
    <definedName name="_xlnm.Print_Area" localSheetId="2">'52.pielikums'!$A$1:$H$464</definedName>
    <definedName name="_xlnm.Print_Area" localSheetId="3">'53.pielikums'!$A$1:$F$30</definedName>
    <definedName name="_xlnm.Print_Area" localSheetId="4">'54.pielikums'!$A$1:$H$64</definedName>
    <definedName name="_xlnm.Print_Area" localSheetId="5">'55.pielikums'!$A$1:$M$40</definedName>
    <definedName name="_xlnm.Print_Area" localSheetId="6">'56.pielikums'!$A$1:$H$211</definedName>
    <definedName name="_xlnm.Print_Area" localSheetId="7">'57.pielikums'!$A$1:$H$228</definedName>
    <definedName name="_xlnm.Print_Area" localSheetId="8">'58.pielikums'!$A$1:$I$127</definedName>
    <definedName name="_xlnm.Print_Area" localSheetId="9">'59.pielikums'!$A$1:$J$173</definedName>
    <definedName name="_xlnm.Print_Area" localSheetId="10">'60.pielikums'!$A$1:$H$50</definedName>
    <definedName name="_xlnm.Print_Area" localSheetId="11">'61.pielikums'!$A$1:$I$87</definedName>
    <definedName name="_xlnm.Print_Area" localSheetId="12">'62.pielikums'!$A$1:$I$55</definedName>
    <definedName name="_xlnm.Print_Titles" localSheetId="8">'58.pielikums'!$9:$9</definedName>
    <definedName name="_xlnm.Print_Titles" localSheetId="9">'59.pielikums'!$9:$9</definedName>
    <definedName name="_xlnm.Print_Titles" localSheetId="10">'60.pielikums'!$7:$8</definedName>
    <definedName name="_xlnm.Print_Titles" localSheetId="11">'61.pielikums'!$7:$8</definedName>
    <definedName name="_xlnm.Print_Titles" localSheetId="12">'62.pielikums'!$8:$9</definedName>
    <definedName name="Z_FCF4D3A0_C3C7_46B3_9C98_FD2C5C1F009A_.wvu.PrintArea" localSheetId="5" hidden="1">'55.pielikums'!$A$3:$M$53</definedName>
    <definedName name="Z_FCF4D3A0_C3C7_46B3_9C98_FD2C5C1F009A_.wvu.Rows" localSheetId="5" hidden="1">'55.pielikums'!$11:$11</definedName>
  </definedNames>
  <calcPr fullCalcOnLoad="1"/>
</workbook>
</file>

<file path=xl/comments13.xml><?xml version="1.0" encoding="utf-8"?>
<comments xmlns="http://schemas.openxmlformats.org/spreadsheetml/2006/main">
  <authors>
    <author>vita</author>
  </authors>
  <commentList>
    <comment ref="B66" authorId="0">
      <text>
        <r>
          <rPr>
            <b/>
            <sz val="10"/>
            <rFont val="Tahoma"/>
            <family val="0"/>
          </rPr>
          <t>Projekts nav apstiprināts</t>
        </r>
      </text>
    </comment>
  </commentList>
</comments>
</file>

<file path=xl/sharedStrings.xml><?xml version="1.0" encoding="utf-8"?>
<sst xmlns="http://schemas.openxmlformats.org/spreadsheetml/2006/main" count="2479" uniqueCount="1940">
  <si>
    <t>3 izglītojošu semināru sarīkošana, 3-4 nozaru uzņēmumu konkursu rīkošana</t>
  </si>
  <si>
    <t>Mājas lapas uzlabošana, preses relīžu un rakstu sagatavošana par ekonomikas attīstību Jūrmalā</t>
  </si>
  <si>
    <t>Kancelejas preces</t>
  </si>
  <si>
    <t>Skaitļošanas tehnika</t>
  </si>
  <si>
    <t>1 jaunas darba vietas izveidošana</t>
  </si>
  <si>
    <t>EAN nodrošināšana ar kancelejas precēm</t>
  </si>
  <si>
    <t>Nodaļas labiekārtošana</t>
  </si>
  <si>
    <t>Papildus finansējuma pieprasījums Jūrmalas pilsētas domes dalības maksas segšanai:</t>
  </si>
  <si>
    <t xml:space="preserve">Sabiedrības integrācijas programmas realizācija, tās izdošana atsevišķā grāmatā </t>
  </si>
  <si>
    <t>62.</t>
  </si>
  <si>
    <t>64.</t>
  </si>
  <si>
    <t>65.</t>
  </si>
  <si>
    <t>66.</t>
  </si>
  <si>
    <t>68.</t>
  </si>
  <si>
    <t>69.</t>
  </si>
  <si>
    <t>70.</t>
  </si>
  <si>
    <t>71.</t>
  </si>
  <si>
    <t>72.</t>
  </si>
  <si>
    <t>73.</t>
  </si>
  <si>
    <t>Pārējie</t>
  </si>
  <si>
    <t>08. Brivais laiks, sports, kultura un religija</t>
  </si>
  <si>
    <t>Sadala - sports</t>
  </si>
  <si>
    <t>2006.gada budžeta pieprasijums</t>
  </si>
  <si>
    <t xml:space="preserve"> Atalgojumi</t>
  </si>
  <si>
    <t xml:space="preserve"> Darba devēja sociālā nodokļa iemaksas </t>
  </si>
  <si>
    <t>PVN</t>
  </si>
  <si>
    <t>Mazvērtīgā inventāra iegāde</t>
  </si>
  <si>
    <t>Ķemeru bibliotēka</t>
  </si>
  <si>
    <t>Kauguru bibliotēka</t>
  </si>
  <si>
    <t>Bulduru bibliotēka</t>
  </si>
  <si>
    <t>Slokas bibliotēka</t>
  </si>
  <si>
    <t>Dubultu bibliotēka</t>
  </si>
  <si>
    <t>Centrālā bibliotēka</t>
  </si>
  <si>
    <t>Asaru bibliotēka</t>
  </si>
  <si>
    <t xml:space="preserve">Pamatbudžets                                    </t>
  </si>
  <si>
    <t xml:space="preserve">Pamatbudžets  </t>
  </si>
  <si>
    <t xml:space="preserve">Privatizācijas fonds                                            </t>
  </si>
  <si>
    <t>Informatīvi-izglītojošs pasākums skolēniem “ Tavas karjeras iespējas”</t>
  </si>
  <si>
    <t>2.2.9.</t>
  </si>
  <si>
    <t>Investīciju piesaiste pilsētai, statistiskās informācijas apkopošana par Jūrmalas pilsētu, "Jūrmala skaitļos 2006" un "Investora rokasgrāmata 2006" izdošana</t>
  </si>
  <si>
    <t>pieredzes apmaiņas braucieni</t>
  </si>
  <si>
    <t>Ārvalstu delegāciju uzņemšana</t>
  </si>
  <si>
    <t>Dalības maksas starptautiskās organizācijās</t>
  </si>
  <si>
    <t>Tūrismu veicinoši pasākumi, t.sk.:</t>
  </si>
  <si>
    <t>bukletiem un ceļvežiem</t>
  </si>
  <si>
    <t>tulka pakalpojumi</t>
  </si>
  <si>
    <t>informatīvo ceļa zīmju un CD izgatavošana</t>
  </si>
  <si>
    <t>Pavisam kopā</t>
  </si>
  <si>
    <t>Dalība tūrisma izstādēs un gadatirgos</t>
  </si>
  <si>
    <t>Vizītes</t>
  </si>
  <si>
    <t>Informatīvie materiāli par Jūrmalu</t>
  </si>
  <si>
    <t>Dalības maksas</t>
  </si>
  <si>
    <t>Klasifikācijas kods</t>
  </si>
  <si>
    <t>1330; 3600</t>
  </si>
  <si>
    <t>Pilsētas Ziemassvētku egles atklāšanas svētki un domes organizētie jaungada pasākumi</t>
  </si>
  <si>
    <t>Sabiedriskās attiecības</t>
  </si>
  <si>
    <t>Maksas pakalpojumi</t>
  </si>
  <si>
    <t>Ls 2000 - maksas pakalpojumi</t>
  </si>
  <si>
    <t>Radošo kolektīvu piedalīšanās republikas mēroga pasākumos</t>
  </si>
  <si>
    <t>Izstādes</t>
  </si>
  <si>
    <t>Interešu klubi</t>
  </si>
  <si>
    <t>Atskaites koncrti</t>
  </si>
  <si>
    <t>"4.neformālo pianistu alternatīvais konkurss"</t>
  </si>
  <si>
    <t>Jūrmalas teātris</t>
  </si>
  <si>
    <t>Teātra festivāls</t>
  </si>
  <si>
    <t>Traks numurs</t>
  </si>
  <si>
    <t>Bērnu teātris I</t>
  </si>
  <si>
    <t>Bērnu teātris II</t>
  </si>
  <si>
    <t>"Tu esi pamanīts"</t>
  </si>
  <si>
    <t>Jūrmalas muzejs</t>
  </si>
  <si>
    <t>Datorprogrammas papildināšana muzeja ekspozīcijas nodrošināšanai</t>
  </si>
  <si>
    <t>Aspāzijas māja</t>
  </si>
  <si>
    <t>Brīvdabas muzejs</t>
  </si>
  <si>
    <t>Domes kultūras nodaļa</t>
  </si>
  <si>
    <t>Kultūras pasākumu atšifrējums, t.sk.</t>
  </si>
  <si>
    <t>Pilsētas izglītības darbinieku augusta apspriede</t>
  </si>
  <si>
    <t>P.i.i. "Lacītis" jumta remonts</t>
  </si>
  <si>
    <t>P.i.i. "Lacītis" nojumes, žogs un teritorijas apgaismojums</t>
  </si>
  <si>
    <t>P.i.i. "Bitīte" jumta, logu un durvju nomaiņa</t>
  </si>
  <si>
    <t>P.i.i. "Bitīte" žoga, kanalizācijas, teritorijas apgaismojuma un asfalta remonts</t>
  </si>
  <si>
    <t>P.i.i. "Saulīte"  žoga, kanalizācijas un apgaismojuma remonts</t>
  </si>
  <si>
    <t>P.i.i. "Saulīte"  logu nomaiņa un lieveņa remonts</t>
  </si>
  <si>
    <t>P.i.i. "Saulīte" sporta laukuma ierīkošana</t>
  </si>
  <si>
    <t>P.i.i. "Mārīte" logu un durvju nomaiņa</t>
  </si>
  <si>
    <t>P.i.i. "Mārīte" smilšu kastes, žoga remonts</t>
  </si>
  <si>
    <t>P.i.i. "Mārīte" kanalizācijas un elektroinstalācijas remonts</t>
  </si>
  <si>
    <t>Peldēšanas skolas logu nomaiņa</t>
  </si>
  <si>
    <t>04-422-4700</t>
  </si>
  <si>
    <t>Peldēšanas skolas mazā baseina un balkona remonts</t>
  </si>
  <si>
    <t>TJSAC Lielupes 21 projektēšana</t>
  </si>
  <si>
    <t>04-423-4700</t>
  </si>
  <si>
    <t>TJSAC (Lielupes 21) logu, durvju nomaiņa</t>
  </si>
  <si>
    <t>JDDC logu nomaiņa</t>
  </si>
  <si>
    <t>P.i.i."Ābelīte" nojumu remonts</t>
  </si>
  <si>
    <t>Ielu apgaismošana</t>
  </si>
  <si>
    <t>07-100-4700</t>
  </si>
  <si>
    <t>1200=59,-</t>
  </si>
  <si>
    <t>1563=450,-</t>
  </si>
  <si>
    <t>Boksa nometne</t>
  </si>
  <si>
    <t>Vasaras peldēšanas sporta nometne</t>
  </si>
  <si>
    <t>Pumpuru vidusskolas vides nometne        “ Pumpuriņš”</t>
  </si>
  <si>
    <t>1563=120,-</t>
  </si>
  <si>
    <t>1482=46,-</t>
  </si>
  <si>
    <t>Nometne “ Kauguriņš 2006”’ maznodrošinātām ģimenēm</t>
  </si>
  <si>
    <t>Dienas nometne ar 3 daļām “ Redzēt, just, domāt, radīt” – mākslas nometne, Zaļā prakse, ABC</t>
  </si>
  <si>
    <t>1170/1200=590,-</t>
  </si>
  <si>
    <t>1563=1092</t>
  </si>
  <si>
    <t>1570=100,-</t>
  </si>
  <si>
    <t>1482=15,-</t>
  </si>
  <si>
    <t>Darbadienu dienas nometne  “ Cilvēki laivās”</t>
  </si>
  <si>
    <t>1563=150,-</t>
  </si>
  <si>
    <t>1482=37,-</t>
  </si>
  <si>
    <t>Darbadienu dienas nometne  “ Mazais tūrists”</t>
  </si>
  <si>
    <t>1482=22,-</t>
  </si>
  <si>
    <t>Darbadienu dienas nometne “ Mazais baņķieris”</t>
  </si>
  <si>
    <t>1482=25,-</t>
  </si>
  <si>
    <t>Darbadienas dienas nometne “ Mazais dabas pētnieks”</t>
  </si>
  <si>
    <t>Darbadienu dienas nometne “ Mazais dārznieks”</t>
  </si>
  <si>
    <t>1482=11,-</t>
  </si>
  <si>
    <t>Darbadienas dienas nometne  “ Mazais ugunsdzēsējs”</t>
  </si>
  <si>
    <t>Vēja sveces pilsētas maģistrālo ielu noformējumam "Gaismas ceļš"</t>
  </si>
  <si>
    <t>Dubulto dekoratīvo gaismas elementu atjaunošana, montāža un demontāža pie 19 apgaismes stabiem Z.Meierovica prospektā</t>
  </si>
  <si>
    <t>1512</t>
  </si>
  <si>
    <t>1590</t>
  </si>
  <si>
    <t>Pilsētas svētku apgaismojums: SIA "Jūrmalas gaisma" (Rīgas ielā, Majoru skvērā, pie Majoru kultūras nama, pie Dzintaru koncertzāles, Jomas ielā pie Tirgoņu ielas, Lienes ielā pie Tirgoņu ielas, Dubultu prospektā pie Unibankas, Dubultu laukumā, Mellužu un Strēlnieku prospektā, Nometņu ielā, Slokā, pie Kauguru kultūras centra, Ķemeros, u.c.)</t>
  </si>
  <si>
    <t>Ziemassvētku egles uzstādīšana, nostiprināšana, demontāža (Dubultu laukumā) SIA "Jūrmalas mežaparki"</t>
  </si>
  <si>
    <t>Vides projektu konkurss/olimpiāde</t>
  </si>
  <si>
    <t>1590=35,-</t>
  </si>
  <si>
    <t>3.2.</t>
  </si>
  <si>
    <t>Vides pētnieku konference</t>
  </si>
  <si>
    <t>1453=25,-</t>
  </si>
  <si>
    <t>3.3.</t>
  </si>
  <si>
    <t>Konkurss cilvēka fizioloģijā 9.-12.kl. skolēniem “Pazīsti savu organismu”</t>
  </si>
  <si>
    <t>3.4.</t>
  </si>
  <si>
    <t>8.klašu skolēnu komandu konkurss “Elektroniķis”</t>
  </si>
  <si>
    <t>1563=65,-</t>
  </si>
  <si>
    <t>3.5.</t>
  </si>
  <si>
    <t>Vides izziņas spēles ”Iepazīsti vidi”</t>
  </si>
  <si>
    <t>1552=10,-</t>
  </si>
  <si>
    <t>3.6.</t>
  </si>
  <si>
    <t>Vidusskolēnu zinātniskā konference</t>
  </si>
  <si>
    <t>1570=10,-</t>
  </si>
  <si>
    <t>3.7.</t>
  </si>
  <si>
    <t>Konkurss “Vides erudīts”</t>
  </si>
  <si>
    <t>1570=20,-</t>
  </si>
  <si>
    <t>1552=5,-</t>
  </si>
  <si>
    <t>Konteinertipa  tualešu noma un  apsaimniekošana  pludmalē</t>
  </si>
  <si>
    <t>Veco autobusu pieturu nojumju nojaukšana</t>
  </si>
  <si>
    <t>Domes struktūrvienība - Būvniecības un transporta nodaļa</t>
  </si>
  <si>
    <t>1.</t>
  </si>
  <si>
    <t>Atklatas sacensibas "Jurmalas domes kauss" 5.posmos 4 vecuma grupas pludmales futbola</t>
  </si>
  <si>
    <t>Atklatas sacensibas "Jurmalas domes kauss" 3.posmos 5 vecuma grupas pludmales volejbola</t>
  </si>
  <si>
    <t>Baltic Sea cup  sacensības skeitbordā Eiropas čempionāts</t>
  </si>
  <si>
    <t>Jurmalas basketbola čempionāts 06/07</t>
  </si>
  <si>
    <t>Jurmalas cempionats basketbola viriešiem 05/06</t>
  </si>
  <si>
    <t>Latvija Open  starptautiskas pludmales volejbola sacensibas 3.posmos</t>
  </si>
  <si>
    <t>Skrejiens "Dzintara apli" 7 kārtās</t>
  </si>
  <si>
    <t>Skrejiens "Priedaine-Babite" 5 kārtās</t>
  </si>
  <si>
    <t xml:space="preserve">Tautas orientešanas sacesibas "Liedags 2006" </t>
  </si>
  <si>
    <t>Sporta svetki"Pepija " bērniem ivalīdiem</t>
  </si>
  <si>
    <t>Jurmalas čempionāts peldēšanā</t>
  </si>
  <si>
    <t>II Jūrmalas pilsetas domes pilsētas finansētie SKOLU jaunatnes sporta pasākumi</t>
  </si>
  <si>
    <t xml:space="preserve"> Pilsētas skolu vieglatletikas kross"Pavasaris-2005"</t>
  </si>
  <si>
    <t>Latvijas jauniešu meistarsacīkstes peldēšanā 1995.dz.g. un jaun.</t>
  </si>
  <si>
    <t>5.30.</t>
  </si>
  <si>
    <t>Minibasketbola turnīrs</t>
  </si>
  <si>
    <t>5.31.</t>
  </si>
  <si>
    <t>“Pirmais burbulis” jauniešu meistarsacīkstes peldēšanā</t>
  </si>
  <si>
    <t>5.32.</t>
  </si>
  <si>
    <t>Atklātās sacensības orientēšanās sportā</t>
  </si>
  <si>
    <t>5.33.</t>
  </si>
  <si>
    <t xml:space="preserve">Skolēnu spartakiādes sacensības basketbolā </t>
  </si>
  <si>
    <t>5.34.</t>
  </si>
  <si>
    <t>Ziemassvētku turnīrs mākslas vingrošanā</t>
  </si>
  <si>
    <t>1590=90,-</t>
  </si>
  <si>
    <t>5.35.</t>
  </si>
  <si>
    <t>Skolēnu spartakiādes sacensības stafetēs “Drošie un veiklie”</t>
  </si>
  <si>
    <t>5.36.</t>
  </si>
  <si>
    <t>Ziemassvētku atklātais čempionāts peldēšanā</t>
  </si>
  <si>
    <t>5.37.</t>
  </si>
  <si>
    <t>Jūrmalas “ Ziemas balva” orientēšanās sportā</t>
  </si>
  <si>
    <t>5.38.</t>
  </si>
  <si>
    <t>Sacensības ritmikā un aerobikā</t>
  </si>
  <si>
    <t>5.39.</t>
  </si>
  <si>
    <t>Atklātās sacensības skriešanas disciplīnā</t>
  </si>
  <si>
    <t>5.40.</t>
  </si>
  <si>
    <t>Pilsētas rudens kross</t>
  </si>
  <si>
    <t>5.41.</t>
  </si>
  <si>
    <t>Atklātais sporta spēļu turnīrs “ Skolu valdes kauss”</t>
  </si>
  <si>
    <t>novada  un republikas mēroga skates, konkursi, sacensības</t>
  </si>
  <si>
    <t>6.1.</t>
  </si>
  <si>
    <t>Jūrmalas skolēnu atdarināšanas konkursa “ Pop-iela” uzvarētāji Saldus pilsētas “ Pop-iela” konkursā</t>
  </si>
  <si>
    <t>6.2.</t>
  </si>
  <si>
    <t>Novada runas konkurss “ Zvirbulis-2006” Ogrē</t>
  </si>
  <si>
    <t>6.3.</t>
  </si>
  <si>
    <t>Novada mūsdienu deju festivāls</t>
  </si>
  <si>
    <t>1170/1200=15,-</t>
  </si>
  <si>
    <t>6.4.</t>
  </si>
  <si>
    <t>Pūtēju orķestru skate Rīgā</t>
  </si>
  <si>
    <t>6.5.</t>
  </si>
  <si>
    <t>Skolēnu sporta svētki “Olimpiskā diena- 2006”</t>
  </si>
  <si>
    <t>5.17.</t>
  </si>
  <si>
    <t>“Jūrmalas Vilnis” Latvijas skolēnu sezonas noslēguma peldēšanas sacensības</t>
  </si>
  <si>
    <t>5.18.</t>
  </si>
  <si>
    <t>Sporta skolas atklātās sacensības vieglatlētikas četrcīņā</t>
  </si>
  <si>
    <t>5.19.</t>
  </si>
  <si>
    <t>07-100-1482</t>
  </si>
  <si>
    <t>Tualešu remonts kāpu zonā</t>
  </si>
  <si>
    <t>07-100-1451</t>
  </si>
  <si>
    <t xml:space="preserve">Kapitālais un kārtējais remonts </t>
  </si>
  <si>
    <t>08-210-4700</t>
  </si>
  <si>
    <t>Slokas bibliotēkas II kārta</t>
  </si>
  <si>
    <t>Jūrmalas pilsētas muzeja 3.kārtas projekts</t>
  </si>
  <si>
    <t>08-220-4700</t>
  </si>
  <si>
    <t>Korekcija un interjers</t>
  </si>
  <si>
    <t>Aspāzijas mājas rekonstrukcija</t>
  </si>
  <si>
    <t>Izstāžu zāles rekonstrukcija Turaidas 11</t>
  </si>
  <si>
    <t>08-230-4700</t>
  </si>
  <si>
    <t>Majoru KN izstāžu zāle foajē un kinozāles projektēšana</t>
  </si>
  <si>
    <t>Kauguru KN</t>
  </si>
  <si>
    <t>Apkures un ventilācijas remonts</t>
  </si>
  <si>
    <t>Jūrmalas teātra kapitālā remonta projekts</t>
  </si>
  <si>
    <t>08-270-4700</t>
  </si>
  <si>
    <t>Jūrmalas teātra kārtējais remonts</t>
  </si>
  <si>
    <t>08-270-1451</t>
  </si>
  <si>
    <t xml:space="preserve">Vasaras puķu stādījumi Majoros Jomas ielā ( trīs jaunas puķu piramīdas un 26 puķu trauki pie apgaismes stabiem) </t>
  </si>
  <si>
    <t xml:space="preserve">Puķu trauki </t>
  </si>
  <si>
    <t>2.7</t>
  </si>
  <si>
    <t>Vizuālās reklāmas uzstādīšana (10 afišas stabi)</t>
  </si>
  <si>
    <t>2.8</t>
  </si>
  <si>
    <t xml:space="preserve">Autobusu pieturu aprīkojuma izgatavošana un uzstādīšana (15 soliņi un atkritumu urnas) </t>
  </si>
  <si>
    <t>2.9</t>
  </si>
  <si>
    <t>Nojumju atjaunošana</t>
  </si>
  <si>
    <t>LABIEKĀRTOŠANAS DARBI</t>
  </si>
  <si>
    <t>2.13</t>
  </si>
  <si>
    <t>Pieredzes apmaiņas brauciens ar skolu sociālajiem pedagogiem uz Jelgavas pilsētu</t>
  </si>
  <si>
    <t>1472=250,-</t>
  </si>
  <si>
    <t>1590=150,-</t>
  </si>
  <si>
    <t>2.2.3.</t>
  </si>
  <si>
    <t>Pilsētas olimpiāde “ Intelekts” 2.-12.klases skolniekiem</t>
  </si>
  <si>
    <t>1170/1200=250,-</t>
  </si>
  <si>
    <t>2.2.4.</t>
  </si>
  <si>
    <t>Konkursi, skates un citi pasākumi, kuri būs organizēti MA ietavros</t>
  </si>
  <si>
    <t>50. pielikums</t>
  </si>
  <si>
    <t xml:space="preserve">2005.gada 22.decembra </t>
  </si>
  <si>
    <t>APRŪPĒJAMĀ VIENAS DIENAS UZTURĒŠANĀS  IZMAKSAS  2006.gadā no pašvaldības budžeta                                                          Jūrmalas pašvaldības SIA "Slokas slimnīca" SAN* un SVAN ** nodaļās</t>
  </si>
  <si>
    <t>EKK</t>
  </si>
  <si>
    <t>Rādītāju nosaukumi</t>
  </si>
  <si>
    <t>Pašvaldības budžets 2006.g. SAN un SVAN nodaļās kopā (latos)</t>
  </si>
  <si>
    <t>tajā skaitā:</t>
  </si>
  <si>
    <t>Vienas dienas uzturēšanās izmaksas 2006.g. (latos)</t>
  </si>
  <si>
    <t xml:space="preserve">SAN              budžets </t>
  </si>
  <si>
    <t xml:space="preserve">SVAN budžets </t>
  </si>
  <si>
    <t xml:space="preserve">SAN </t>
  </si>
  <si>
    <t xml:space="preserve">SVAN </t>
  </si>
  <si>
    <t xml:space="preserve">Nodaļas gultasdienu skaits gadā </t>
  </si>
  <si>
    <t>IZDEVUMI, t.sk.:</t>
  </si>
  <si>
    <t>Atalgojums kopā</t>
  </si>
  <si>
    <t>Algas</t>
  </si>
  <si>
    <t>Piemaksas pie algām</t>
  </si>
  <si>
    <t>Pakalpojumi</t>
  </si>
  <si>
    <t>Telefona abon. maksa, vietējo un tālsarunu apmaksa</t>
  </si>
  <si>
    <t>Pārējo sakaru pakalpojumu apmaksa (pasta izd.)</t>
  </si>
  <si>
    <t>Mob.telefona abon.maksas, sarunu apmaksa</t>
  </si>
  <si>
    <t>Interneta pakalpojumu apmaksa</t>
  </si>
  <si>
    <t>Periodiskās literatūras iegāde</t>
  </si>
  <si>
    <t>Citi pakalp., saistīti ar administrācijas vajadzībām</t>
  </si>
  <si>
    <t>Ēku, būvju un telpu kārtējais remonts</t>
  </si>
  <si>
    <t>Transportlīdzekļu uzturēšanas un remontdarbu apmaksa</t>
  </si>
  <si>
    <t>Iekārtu, inventāra un aparatūras remonts, TA</t>
  </si>
  <si>
    <t>Ēku un telpu uzturēšana</t>
  </si>
  <si>
    <t>Transportlīdzekļu valsts obl.civilties.apdroš.</t>
  </si>
  <si>
    <t>Pārējie pakalp.,saist.ar iest. uzturēšanu</t>
  </si>
  <si>
    <t>Datoru un datoru tīklu programm.apkalp. izdevumi</t>
  </si>
  <si>
    <t>Bankas pakalpojumi</t>
  </si>
  <si>
    <t>Atkritumu izvešana</t>
  </si>
  <si>
    <t>Pārējie nodokļu un nodevu maksājumi - UDRVN</t>
  </si>
  <si>
    <t>Materiālu, energores., ūdens un inventāra iegāde</t>
  </si>
  <si>
    <t>Inventāra iegāde</t>
  </si>
  <si>
    <t>Maksa par elektroenerģiju</t>
  </si>
  <si>
    <t>Maksa par malkas iegādi</t>
  </si>
  <si>
    <t>Maksa par ogļu iegādi</t>
  </si>
  <si>
    <t>Maksa par degvielu</t>
  </si>
  <si>
    <t>Maksa par ūdeni</t>
  </si>
  <si>
    <t>Medikamenti, ķimikālijas un laboratorijas preces</t>
  </si>
  <si>
    <t>Remontmateriāli</t>
  </si>
  <si>
    <t>Saimniecības materiāli</t>
  </si>
  <si>
    <t>Mīkstā inventāra iegāde</t>
  </si>
  <si>
    <t>Virtuves inventāra, trauku iegāde</t>
  </si>
  <si>
    <t>Ēdināšanas izdevumi</t>
  </si>
  <si>
    <t>Pārējie specifiskas lietošanas materiāli</t>
  </si>
  <si>
    <t>Pamatlīdzekļu amortizācija</t>
  </si>
  <si>
    <t>*</t>
  </si>
  <si>
    <t>Sociālās aprūpes nodaļa</t>
  </si>
  <si>
    <t>**</t>
  </si>
  <si>
    <t>Sociālās un veselības aprūpes nodaļa</t>
  </si>
  <si>
    <t>Pārejošais atlikums - Centrālās bibliotēkas elektrības tīklu rek.</t>
  </si>
  <si>
    <t>08-210-1451</t>
  </si>
  <si>
    <t>Pārejošais atlikums - Aspazijas mājas kosmētiskais remonts.</t>
  </si>
  <si>
    <t>Pārejošais atlikums- Dzintaru koncertzāles rekonstrukcija</t>
  </si>
  <si>
    <t>Pārejošais atlikums - Lielupes kreisā krasta nostiprinājumi</t>
  </si>
  <si>
    <t>Pārejošais atlikums - Jūrmalas pilsētas robežzīmes izgatavošana un uzstādīšana (Priedainē)</t>
  </si>
  <si>
    <t>2.-12.klašu skolēnu konkurss “ Erudīts”</t>
  </si>
  <si>
    <t>2.2.</t>
  </si>
  <si>
    <t>Jāņu dienas ieskaņas pasākums Dzintaru KZ</t>
  </si>
  <si>
    <t>Sakoptākais īpašums</t>
  </si>
  <si>
    <t>Autortiesību atlīdzība</t>
  </si>
  <si>
    <t>Pūtēju orķestru svētki Ventspilī</t>
  </si>
  <si>
    <t>Pūtēju orķestru skate</t>
  </si>
  <si>
    <t>Senioru svētki Liepājā</t>
  </si>
  <si>
    <t>Pasākumu reklāma radio, TV</t>
  </si>
  <si>
    <t>Ledus skulptūru izstāde</t>
  </si>
  <si>
    <t>Meteņu spēles pludmalē</t>
  </si>
  <si>
    <t>Mākslas dienu pasākumi</t>
  </si>
  <si>
    <t xml:space="preserve">Jūrmalas pilsētas Labklājības pārvaldes </t>
  </si>
  <si>
    <t xml:space="preserve">sociālās palīdzības izmaksu saraksts </t>
  </si>
  <si>
    <t>Kods</t>
  </si>
  <si>
    <t>Pasākums</t>
  </si>
  <si>
    <t>Subsīdijas un dotācijas (KOPĀ)</t>
  </si>
  <si>
    <t>IESTĀDES UN ORGANIZĀCIJAS</t>
  </si>
  <si>
    <t>PABALSTI IEDZĪVOTĀJIEM</t>
  </si>
  <si>
    <t>Bukletu izdošana par pilsētas gada pārskatu, 2005.gada budžetu, saistošajiem noteikumiem</t>
  </si>
  <si>
    <t>JTJSAC balva skeitbordā</t>
  </si>
  <si>
    <t>4.14.</t>
  </si>
  <si>
    <t>Republikas skolēnu kuģu modelistu sac. Liepājā</t>
  </si>
  <si>
    <t>4.15.</t>
  </si>
  <si>
    <t>“Ziemassvētku kauss” kuģu modelismā Valmierā</t>
  </si>
  <si>
    <t>4.16.</t>
  </si>
  <si>
    <t>Jauno autobraucēju sacensības un kartingistu paraugdemonstrējumi</t>
  </si>
  <si>
    <t>4.17.</t>
  </si>
  <si>
    <t>Sporta  sacensības</t>
  </si>
  <si>
    <t>5.1.</t>
  </si>
  <si>
    <t xml:space="preserve">Skolēnu spartakiādes sacensības spēlē “Tautas bumba” </t>
  </si>
  <si>
    <t>5.2.</t>
  </si>
  <si>
    <t>Skolēnu spartakiādes sacensības handbolā</t>
  </si>
  <si>
    <t>5.3.</t>
  </si>
  <si>
    <t>Sacensības dambretē</t>
  </si>
  <si>
    <t>5.4.</t>
  </si>
  <si>
    <t>Jūrmalas atklātais čempionāts peldēšanā</t>
  </si>
  <si>
    <t>5.5.</t>
  </si>
  <si>
    <t>Sacensības šahā</t>
  </si>
  <si>
    <t>5.6.</t>
  </si>
  <si>
    <t>Skolēnu spartakiādes sacensības florbolā</t>
  </si>
  <si>
    <t>5.7.</t>
  </si>
  <si>
    <t>Jūrmalas sporta skolas sacensības grupu vingrojumos mākslas vingrošanā</t>
  </si>
  <si>
    <t>5.8.</t>
  </si>
  <si>
    <t>Jūrmalas sporta skolas acensības “Olimpiskās stafetes” peldēšanā</t>
  </si>
  <si>
    <t>5.9.</t>
  </si>
  <si>
    <t>Skolēnu spartakiādes sacensības volejbolā</t>
  </si>
  <si>
    <t>5.10.</t>
  </si>
  <si>
    <t>Sporta skolas atklātais turnīrs basketbolā</t>
  </si>
  <si>
    <t>5.11.</t>
  </si>
  <si>
    <t>Jūrmalas pilsētas atklātais čempionāts mākslas vingrošanā</t>
  </si>
  <si>
    <t>1511=30,-</t>
  </si>
  <si>
    <t>5.12.</t>
  </si>
  <si>
    <t>Atklātais sporta spēļu turnīrs izglītības darbiniekiem</t>
  </si>
  <si>
    <t>5.28.</t>
  </si>
  <si>
    <t>Skolēnu spartakiādes sacensības futbolā</t>
  </si>
  <si>
    <t>5.29.</t>
  </si>
  <si>
    <t>Radošā mākslas nometne Aizkraukles rajona Skrīveru vidusskolā</t>
  </si>
  <si>
    <t>1471=420,-</t>
  </si>
  <si>
    <t>1563=420,-</t>
  </si>
  <si>
    <t>Sporta deju nometne “ Tango-2006” Apguldes vidusskolā</t>
  </si>
  <si>
    <t>Vides pētniecības nometne “ Zaļie pētnieki” Jauno Dabas Draugu centrā</t>
  </si>
  <si>
    <t>1170/1200=170,-</t>
  </si>
  <si>
    <t>1563=130,-</t>
  </si>
  <si>
    <t>1552=15,-</t>
  </si>
  <si>
    <t>Basketbola nometnes (skaitā 6)</t>
  </si>
  <si>
    <t>1472=1400</t>
  </si>
  <si>
    <t>1471=2480</t>
  </si>
  <si>
    <t>1563=4200</t>
  </si>
  <si>
    <t>1170=875,-1200=211,-</t>
  </si>
  <si>
    <t>Mākslas vingrošanas nometnes (skaitā 2)</t>
  </si>
  <si>
    <t>1563=1600</t>
  </si>
  <si>
    <t>1170=486,-</t>
  </si>
  <si>
    <t>1200=117,-</t>
  </si>
  <si>
    <t>Vieglatlētikas nometnes (skaitā 2)</t>
  </si>
  <si>
    <t>1170=194,-</t>
  </si>
  <si>
    <t>1200=47,-</t>
  </si>
  <si>
    <t>1472=220,-</t>
  </si>
  <si>
    <t>1471=270,-</t>
  </si>
  <si>
    <t>1563=668,-</t>
  </si>
  <si>
    <t>Handbola nometne</t>
  </si>
  <si>
    <t>1170=243,-</t>
  </si>
  <si>
    <t>Jūrmalas atklātās sacensības galda tenisā veterāniem</t>
  </si>
  <si>
    <t>Jūr. Čemp. Galda tenisā</t>
  </si>
  <si>
    <t>Jurmalas jauno CSDD sacensibas un velobrauciens "Jurmala"</t>
  </si>
  <si>
    <t>Priedaines Jahtkluba sezonas atklašanas regate</t>
  </si>
  <si>
    <t>Jurmalas pilsetas turistu salidojums</t>
  </si>
  <si>
    <t>Baltijas valstu atklatais cempionats"kumite"disciplina</t>
  </si>
  <si>
    <t>Jurmalas atklatais cempionats karatē</t>
  </si>
  <si>
    <t>Jurmalas Domes kauss peldēšanā</t>
  </si>
  <si>
    <t>Starptautiskais turnirs  "Nemo-2005"</t>
  </si>
  <si>
    <t>Jurmalas pilsetas atklatais cempionats udensslepošana"Domes kauss"</t>
  </si>
  <si>
    <t>Jurmalas cempionats sambo</t>
  </si>
  <si>
    <t>Adidas 3:3, Dzintari pludmales Speka vīri</t>
  </si>
  <si>
    <t>Kurorta sezonas atklašanas sacensibas boksā jauniešiem</t>
  </si>
  <si>
    <t>Starptautiskais turnirs"Bite"</t>
  </si>
  <si>
    <t>Jurmalas atklatais cempionats airešana</t>
  </si>
  <si>
    <t>Atklatais LR čempionāts pludmales  volejbolā</t>
  </si>
  <si>
    <t>Jurmalas pilsetas cempionats akadēmiskā airēšana</t>
  </si>
  <si>
    <t>Jurmalas pilsetas cempionats udensslepošana</t>
  </si>
  <si>
    <t>Patversmes grupās ievietoto bērnu uzturēšana</t>
  </si>
  <si>
    <t>Domes lēmums</t>
  </si>
  <si>
    <t>Skolas kopā</t>
  </si>
  <si>
    <t>1.ģimnāzija</t>
  </si>
  <si>
    <t>Kauguru vsk.</t>
  </si>
  <si>
    <t>Jaundubultu vsk.</t>
  </si>
  <si>
    <t>Mežmalas vsk.</t>
  </si>
  <si>
    <t>Pumpuru vsk.</t>
  </si>
  <si>
    <t>Majoru pamatsk.</t>
  </si>
  <si>
    <t>Lielupes vsk.</t>
  </si>
  <si>
    <t>Slokas pamatsk.</t>
  </si>
  <si>
    <t>Jūrmalas vakara vsk.</t>
  </si>
  <si>
    <t>Vaivaru pamatsk.</t>
  </si>
  <si>
    <t>Alternatīvā skola</t>
  </si>
  <si>
    <t>Taurenītis</t>
  </si>
  <si>
    <t>Sākumsk. "Atvase"</t>
  </si>
  <si>
    <t>10. Lauksaimniecība (zemkopība), mežkopība, zvejniecība.</t>
  </si>
  <si>
    <t>Sadaļa. Vides aizsardzība.</t>
  </si>
  <si>
    <t>Pasākumu nosaukums</t>
  </si>
  <si>
    <t>Pūcespieģelis</t>
  </si>
  <si>
    <t>Pauks un Šmauks</t>
  </si>
  <si>
    <t>EH</t>
  </si>
  <si>
    <t>Domes struktūrvienība - Labiekārtošanas nodaļa 07.100</t>
  </si>
  <si>
    <t>NR</t>
  </si>
  <si>
    <t>OBJEKTS</t>
  </si>
  <si>
    <t>Apstiprinātais 2005. gada budžets</t>
  </si>
  <si>
    <t>2005. gada gaidāmā izpilde</t>
  </si>
  <si>
    <t>2006. gada budžeta pieprasījums</t>
  </si>
  <si>
    <t>Ekonomiskais klasifikācijas kods</t>
  </si>
  <si>
    <t>1</t>
  </si>
  <si>
    <t>Apsaimniekošana</t>
  </si>
  <si>
    <t>1.1</t>
  </si>
  <si>
    <t xml:space="preserve">Ielu, ietvju (gājēju celiņu) un zaļu zonu mehanizētā un nemehanizētā tīrīšana (ieskaitot Jomas ielas 2.kārtu) </t>
  </si>
  <si>
    <t>Noslēgtā līguma summa</t>
  </si>
  <si>
    <t>1.2</t>
  </si>
  <si>
    <t>diennakts aptiekas darba nodrošināšanai (Ls 879 mēnesī)</t>
  </si>
  <si>
    <t>veselības aprūpes iestādēm</t>
  </si>
  <si>
    <t xml:space="preserve">          t.sk. IK''Vilnis Meiers''</t>
  </si>
  <si>
    <t xml:space="preserve">                 Vecāki Jūrmalai &amp; AIDS</t>
  </si>
  <si>
    <t xml:space="preserve">                 ''Undīne''</t>
  </si>
  <si>
    <t>Izlietoto šļircu utilizācija</t>
  </si>
  <si>
    <t>citas organizācijas</t>
  </si>
  <si>
    <t>Gaidāmā izpilde 2005.gadā</t>
  </si>
  <si>
    <t xml:space="preserve">Iestāžu pieprasījums 2006.gadam </t>
  </si>
  <si>
    <t>Izdevumu tāme 2006.gadam</t>
  </si>
  <si>
    <t>Pieprasījums 2006.gadam</t>
  </si>
  <si>
    <t>Ar 01.01.06. maksas pakalpojumi</t>
  </si>
  <si>
    <t>Speciālais budžets</t>
  </si>
  <si>
    <t>Klasifikācijas kods 1400</t>
  </si>
  <si>
    <t>"Jūras svētki"</t>
  </si>
  <si>
    <t>"Putnu dienas" pasākuma organizēšana</t>
  </si>
  <si>
    <t>"Diena bez auto" Eiropas mobilitātes nedēļas ietvaros</t>
  </si>
  <si>
    <t>Zilā Karoga pacelšanas ceremonijas un pasaules vides dienas pasākuma organizēšana</t>
  </si>
  <si>
    <t>Summa jāprecizē pēc iepirkuma</t>
  </si>
  <si>
    <t>Majoru pamatskolas 3.kārtas būvniecība (Sporta laukums)</t>
  </si>
  <si>
    <t>Summa jāprecizē pēc projekta tāmes un iepirkuma</t>
  </si>
  <si>
    <t>Ķemeru vsk. un bērnu dārza projektēšana</t>
  </si>
  <si>
    <t>P.i.i. Priedainē projektēšana</t>
  </si>
  <si>
    <t>04-110-7000</t>
  </si>
  <si>
    <t>P.i.i. Priedainē būvniecība</t>
  </si>
  <si>
    <t>P.i.i. Dzintaros būvniecība</t>
  </si>
  <si>
    <t>Vaivaru pamatskolas sporta zāles projektēšana</t>
  </si>
  <si>
    <t>Vaivaru pamatskolas sporta zāles būvniecība</t>
  </si>
  <si>
    <t>07-100-7000</t>
  </si>
  <si>
    <t>Nav reāli apgūt</t>
  </si>
  <si>
    <t>Dažādu sociālo grupu kopdzīvojamās mājas projektēšana</t>
  </si>
  <si>
    <t>Dažādu sociālo grupu kopdzīvojamās mājas būvniecība</t>
  </si>
  <si>
    <t>Sabiedriskās tualetes Dzintaros projektēšana</t>
  </si>
  <si>
    <t>08-270-7000</t>
  </si>
  <si>
    <t>Dzintaru koncertzāles teritorijas labiekārtojums</t>
  </si>
  <si>
    <t>Slokas sporta parka tribīņu un Tirzas ielas būvniec.</t>
  </si>
  <si>
    <t>08-120-7000</t>
  </si>
  <si>
    <t>Projekta pieteikuma sagatavošana dalītās atkritumu savākšanas sistēmas ieviešanai</t>
  </si>
  <si>
    <t>Līdzekļi projekta "EVA" realizācijai</t>
  </si>
  <si>
    <t>Vides akcijas pasākumam</t>
  </si>
  <si>
    <t>Klasifikācijas kods 1500</t>
  </si>
  <si>
    <t>Materiālu iegāde</t>
  </si>
  <si>
    <t>Informatīvo zīmju un taku atjaunošana un labošana</t>
  </si>
  <si>
    <t>Dabas parka "Ragakāpa" dabas aizsardzības plāna kopsavilkuma izdošana</t>
  </si>
  <si>
    <t>Informatīvā bukleta izdošana (Ragakāpa+Zilais karogs)</t>
  </si>
  <si>
    <t>Klasifikācijas kods 4000</t>
  </si>
  <si>
    <t>Zilā karoga pludmales Bulduros informācijas stends, soli , tvertnes Majoru pludmalē</t>
  </si>
  <si>
    <t>Klasifikācijas kods 7000</t>
  </si>
  <si>
    <t xml:space="preserve"> Atalgojums</t>
  </si>
  <si>
    <t xml:space="preserve">Daudzdzīvokļu māju iekšpagalmos (Kauguros, Slokā un Dubultos) pašvaldībai piederošo zemes īpašumu, brauktuvju un gājēju celiņu kopšana (sniega tīrīšana, atkritumu savākšana,  zāles pļaušana utt)  </t>
  </si>
  <si>
    <t>Izsludināts konkurs darbu izpildi 2006. gadā (platības palielinās, jo 2006. gadā iekļauts ir arī Dubultu rajons)</t>
  </si>
  <si>
    <t>1.3</t>
  </si>
  <si>
    <t>Jomas ielas kopšana</t>
  </si>
  <si>
    <t>1.4</t>
  </si>
  <si>
    <t>Izsludināts konkurss par darbu izpildi 2006. gadā (platības palielinās)</t>
  </si>
  <si>
    <t>1.5</t>
  </si>
  <si>
    <t xml:space="preserve">1. maija ielu skrējiena stafetes </t>
  </si>
  <si>
    <t>Jūrmalas bibliotēku apvienība</t>
  </si>
  <si>
    <t>2 stundu regates sezonas sacensību seriāls</t>
  </si>
  <si>
    <t>sacensības kikboksā</t>
  </si>
  <si>
    <t>Adidas 3:3, Dzintari</t>
  </si>
  <si>
    <t>jauniešu futbola klubs "Kauguri"</t>
  </si>
  <si>
    <t>sporta klubs "Neguss"</t>
  </si>
  <si>
    <t>Rīgas reģiona attīstības aģentūra</t>
  </si>
  <si>
    <t>Parka solu remonts un koka virsmas lakošana soliem Jomas ielā, Lāčplēša skvērā, apstādījumos pie domes</t>
  </si>
  <si>
    <t>2.16</t>
  </si>
  <si>
    <t>Apstiprināts ar Jūrmalas pilsētas</t>
  </si>
  <si>
    <t>domes 2005.gada 22.decembra</t>
  </si>
  <si>
    <t>saistošajiem noteikumiem Nr.26</t>
  </si>
  <si>
    <t>52.pielikums</t>
  </si>
  <si>
    <t>53.pielikums</t>
  </si>
  <si>
    <t>54.pielikums</t>
  </si>
  <si>
    <t>55.pielikums</t>
  </si>
  <si>
    <t>56.pielikums</t>
  </si>
  <si>
    <t>57.pielikums</t>
  </si>
  <si>
    <t>58.pielikums</t>
  </si>
  <si>
    <t>59.pielikums</t>
  </si>
  <si>
    <t>60.pielikums</t>
  </si>
  <si>
    <t>61.pielikums</t>
  </si>
  <si>
    <t>62.pielikums</t>
  </si>
  <si>
    <t>Eiropas Kopienas programmas</t>
  </si>
  <si>
    <t>INTERREG IIIA programma</t>
  </si>
  <si>
    <t>kl. kods</t>
  </si>
  <si>
    <t>Kredītrīkotājs</t>
  </si>
  <si>
    <t>Kultūras pasākums</t>
  </si>
  <si>
    <t>PAVISAM KOPĀ</t>
  </si>
  <si>
    <t>08.251</t>
  </si>
  <si>
    <t>Majoru kultūras</t>
  </si>
  <si>
    <t>nams</t>
  </si>
  <si>
    <t>20.janvāra atceres vakars</t>
  </si>
  <si>
    <t>LR Neatkarības deklarēšanai veltīts pasākums</t>
  </si>
  <si>
    <t>Teroru upuru piemiņas diena</t>
  </si>
  <si>
    <t>Jāņu ielīgošana</t>
  </si>
  <si>
    <t>Lāčplēša diena</t>
  </si>
  <si>
    <t xml:space="preserve">2005.gada plāns </t>
  </si>
  <si>
    <t>2006.gada pieprasījums</t>
  </si>
  <si>
    <t>2006.gada projekts</t>
  </si>
  <si>
    <t>Projekts / gaidāmo izpildi</t>
  </si>
  <si>
    <t>Pilsoniskās  un  patriotiskās  audzināšanas pasākumu  cikls</t>
  </si>
  <si>
    <t>1.1.</t>
  </si>
  <si>
    <t>Jūrmalas skolēnu jaunrades radošo darbu konkurss</t>
  </si>
  <si>
    <t>1590=60,-</t>
  </si>
  <si>
    <t>1441=300,-</t>
  </si>
  <si>
    <t>1511=20,-</t>
  </si>
  <si>
    <t>1555=50,-</t>
  </si>
  <si>
    <t>1700=37,-1200=9,-</t>
  </si>
  <si>
    <t>1.2.</t>
  </si>
  <si>
    <t>Skolēnu pētniecisko darbu konkurss</t>
  </si>
  <si>
    <t>1590=50,-</t>
  </si>
  <si>
    <t>1170/1200=109,-</t>
  </si>
  <si>
    <t>1.3.</t>
  </si>
  <si>
    <t>Vēstures zinību konkurss “Viss par Jūrmalu”</t>
  </si>
  <si>
    <t>1590=80,-</t>
  </si>
  <si>
    <t>1170/1200=60,-</t>
  </si>
  <si>
    <t>1511=15,-</t>
  </si>
  <si>
    <t>1.4.</t>
  </si>
  <si>
    <t>Skolēnu radošo darbu konkurss  “ Mana pilsēta – Jūrmala”</t>
  </si>
  <si>
    <t>1590=20,-</t>
  </si>
  <si>
    <t>1700/1200=30,-</t>
  </si>
  <si>
    <t>1.5.</t>
  </si>
  <si>
    <t>Diskusija “ 1905.gada revolūcijas notikumi un to izvērtējums Jūrmalā un tās apkārtnē</t>
  </si>
  <si>
    <t>1700/1200</t>
  </si>
  <si>
    <t>Kultūrizglītība</t>
  </si>
  <si>
    <t>2.1.</t>
  </si>
  <si>
    <t>Konkursi un skates</t>
  </si>
  <si>
    <t>2.1.1.</t>
  </si>
  <si>
    <t>Publiskās runas konkurss “Es sveikšu šo dienu ar mīlestību sirdī”</t>
  </si>
  <si>
    <t>1170=60,-</t>
  </si>
  <si>
    <t>1200=15,-</t>
  </si>
  <si>
    <t>1590=100,-</t>
  </si>
  <si>
    <t>2.1.2.</t>
  </si>
  <si>
    <t>Konkurss vidusskolēniem “Jūrmalas erudīts”</t>
  </si>
  <si>
    <t>1590=66,-</t>
  </si>
  <si>
    <t>1170=30,-</t>
  </si>
  <si>
    <t>1200=8,-</t>
  </si>
  <si>
    <t>2.1.3.</t>
  </si>
  <si>
    <t>Mūsdienu deju festivāla 1.kārta</t>
  </si>
  <si>
    <t>1471=20,-</t>
  </si>
  <si>
    <t>1479=30,-</t>
  </si>
  <si>
    <t>2.1.4.</t>
  </si>
  <si>
    <t>Reklāmas izvietošana medijos par pašvaldības pasākumiem</t>
  </si>
  <si>
    <t>Filmas par Jūrmalu uzņemšana</t>
  </si>
  <si>
    <t>Pasākums/ aktivitāte/ projekts/ pakalpojuma nosaukums/objekts</t>
  </si>
  <si>
    <t>Iekšzemes komandējumi un dienesta braucieni</t>
  </si>
  <si>
    <t>07. Dzīvokļu un komunālā saimniecība</t>
  </si>
  <si>
    <t>Ārvalstu komandējumi</t>
  </si>
  <si>
    <t>Pārējo sakaru pakalpojumu apmaksa</t>
  </si>
  <si>
    <t>Līgumdarbu apmaksa (ar jurid.personu)</t>
  </si>
  <si>
    <t>Izsludināts konkurss par  darbu izpildi 2006. gadā (platības palielinās)</t>
  </si>
  <si>
    <t>1.6</t>
  </si>
  <si>
    <t>1.7</t>
  </si>
  <si>
    <t>1.8</t>
  </si>
  <si>
    <t>Izsludināts konkurs darbu izpildi 2006. gadā</t>
  </si>
  <si>
    <t>1.9</t>
  </si>
  <si>
    <t>1.10</t>
  </si>
  <si>
    <t>1.11</t>
  </si>
  <si>
    <t xml:space="preserve">Izsludināta cenu aptauja par darbu izpildi 2006. gadā </t>
  </si>
  <si>
    <t>1.12</t>
  </si>
  <si>
    <t>1.13</t>
  </si>
  <si>
    <t>1.14</t>
  </si>
  <si>
    <t>B un C kategorijas ielu tīrīšana</t>
  </si>
  <si>
    <t>1.15</t>
  </si>
  <si>
    <t>1.16</t>
  </si>
  <si>
    <t>1.17</t>
  </si>
  <si>
    <t>1.18</t>
  </si>
  <si>
    <t>1.19</t>
  </si>
  <si>
    <t>1.20</t>
  </si>
  <si>
    <t>Apbedījuma vietu sakārtošana</t>
  </si>
  <si>
    <t>Viengadīgo puķu stādu kopšana piramīdās un tulpju stādījumu kopšana</t>
  </si>
  <si>
    <t>Puķu kopšana  7 piramīdās 1 puķu sienā un Z.Meierovica prospekta sadalošajā joslā</t>
  </si>
  <si>
    <t>1.21</t>
  </si>
  <si>
    <t>Vētras seku likvidēšana:</t>
  </si>
  <si>
    <t>1.22</t>
  </si>
  <si>
    <t>Sešos iekšpagalmos uzstādīto rotaļu laukumu remonts</t>
  </si>
  <si>
    <t>1.23</t>
  </si>
  <si>
    <t>Slokas tirgus laukuma rekonstrukcija</t>
  </si>
  <si>
    <t>1.24</t>
  </si>
  <si>
    <t>Aspazijas piemiņas pasākums</t>
  </si>
  <si>
    <t>Integrācijas projekts</t>
  </si>
  <si>
    <t>Ziedi mana Jūrmala</t>
  </si>
  <si>
    <t>25 karogu mastu uzstādūšana (Priedainē, Dubultu laukumā un Kauguros pie kuttūras nama</t>
  </si>
  <si>
    <t>Jūrmalas pilsētas robežzīmes izgatavošana un uzstādīšana (Priedainē)</t>
  </si>
  <si>
    <t>Rīgas un Pērkona ielas krustojuma labiekārtojums</t>
  </si>
  <si>
    <t xml:space="preserve">Ziedu un augu kompozīcija (no ziediem veidota kaija) </t>
  </si>
  <si>
    <t>Puķu kompozīcijas Jomas ielā</t>
  </si>
  <si>
    <t xml:space="preserve">Ziedu vārti Jomas sākumā pie Turaidas ielas </t>
  </si>
  <si>
    <t>Solu izgatavošana un uzstādīšana pludmalē pie piloniem, nosedzot lielo pilonu pamatus</t>
  </si>
  <si>
    <t>Domes struktūrvienība - Mežu uzraudzības nodaļa 07.320</t>
  </si>
  <si>
    <t>Nokaltušo un avārijas koku nozāģēšana un celmu izfrēzēšana</t>
  </si>
  <si>
    <t>Vētras seku novēršana pilsētas apstādījumos</t>
  </si>
  <si>
    <t>Vētras seku novēršana mežos</t>
  </si>
  <si>
    <t>Tomogrāfa iegāde</t>
  </si>
  <si>
    <t>Jaunas telpiskas konstrukcijas (puzura) izgatavošana, tā montāža un demontāža</t>
  </si>
  <si>
    <t>Viena noformējuma komplekta izgatavošana jaunajai konstrukcijai</t>
  </si>
  <si>
    <t>Sadarbība ar „Radio Jūrmala” iedzīvotāju informēšanai</t>
  </si>
  <si>
    <t>Sadarbība ar interneta portāliem</t>
  </si>
  <si>
    <t>Sadarbība ar nacionālajiem preses izdevumiem (pilsētas attīstībai veltīti raksti centrālajā presē)</t>
  </si>
  <si>
    <t>Konsultācijas pašvaldības darbiniekiem par kontaktu uzturēšanu ar iedzīvotājiem</t>
  </si>
  <si>
    <t>Pasākumu atspoguļošana medijos</t>
  </si>
  <si>
    <t>Preses konferenču sarīkošana pēc domes sēdēm 912 preses konferences)</t>
  </si>
  <si>
    <t>Prezentāciju mapju izgatavošana preses konferencēm</t>
  </si>
  <si>
    <t>Jūrmalas iedzīvotāju sabiedriskās domas pētījums</t>
  </si>
  <si>
    <t>Latvijas sabiedriskās domas pētījums par Jūrmalu</t>
  </si>
  <si>
    <t>Informācija kontaktu tālruņiem katalogos</t>
  </si>
  <si>
    <t>Atalgojums ārštata darbiniekiem</t>
  </si>
  <si>
    <t>Valsts sociālās apdrošināšanas iemaksas</t>
  </si>
  <si>
    <t>60 dzīvokļu īres mājas būvniecība</t>
  </si>
  <si>
    <t>60 dzīvokļu īres mājas projektēšana</t>
  </si>
  <si>
    <t>08</t>
  </si>
  <si>
    <t>BRĪVAIS LAIKS, SPORTS, KULTŪRA</t>
  </si>
  <si>
    <t>Dzintaru parks - būvniecība</t>
  </si>
  <si>
    <t>12</t>
  </si>
  <si>
    <t>TRANSPORTS UN SAKARI</t>
  </si>
  <si>
    <t>12.100.7000</t>
  </si>
  <si>
    <t>Jaunu ielu izbūve</t>
  </si>
  <si>
    <t>12.100.4700</t>
  </si>
  <si>
    <t>Autostāvvietu izbūve</t>
  </si>
  <si>
    <t>01</t>
  </si>
  <si>
    <t>Kapitālais remonts</t>
  </si>
  <si>
    <t>Kārtējais remonts</t>
  </si>
  <si>
    <t>Domes ēka</t>
  </si>
  <si>
    <t>03</t>
  </si>
  <si>
    <t>SABIEDRISKĀ KĀRTĪBA UN DROŠĪBA, TIESĪBU AIZSARDZĪBA</t>
  </si>
  <si>
    <t>Kauguru glābšanas stacijas rekonstrukcija</t>
  </si>
  <si>
    <t>Dubultu glābšanas stacijas projektēšana</t>
  </si>
  <si>
    <t>Glābšanas stacijas</t>
  </si>
  <si>
    <t>Kapitālais un kārtējais remonts</t>
  </si>
  <si>
    <t>05</t>
  </si>
  <si>
    <t>VESELĪBA</t>
  </si>
  <si>
    <t>Domes struktūrvienība - Teritoriālplānošanas nodaļa 07.320</t>
  </si>
  <si>
    <t>Attīstības plāns un apbūves noteikumi</t>
  </si>
  <si>
    <t>Līgumu apmaksa pašvaldības pasūtījumiem detālo plānojumu izstrādāšanai:</t>
  </si>
  <si>
    <t>1.2.10  Rīgas iela 6a</t>
  </si>
  <si>
    <t>1.2.11  Karšu izgatavošana</t>
  </si>
  <si>
    <t>1.2.12  Detālplānošanas seminārs</t>
  </si>
  <si>
    <t>1.2.13  Amulas iela 2 un kāpu zona</t>
  </si>
  <si>
    <t>1.2.14  Jaunķemeru kempings</t>
  </si>
  <si>
    <t>1.2.15  Detālplānojumi kāpu zonā pašvaldības vajadzībām</t>
  </si>
  <si>
    <t>1.2.9    Dzintaru pļavas</t>
  </si>
  <si>
    <t>1.2.8    R.Blaumaņa 15a</t>
  </si>
  <si>
    <t>1.2.7    Sarkanās līnijas</t>
  </si>
  <si>
    <t>1.2.6    Bulduru pr., Rotas iela</t>
  </si>
  <si>
    <t>1.2.5    Jaunķemeri</t>
  </si>
  <si>
    <t>1.2.4    Vaivari</t>
  </si>
  <si>
    <t>1.2.3    Skrundas 3</t>
  </si>
  <si>
    <t>1.2.2    Slokas CPF</t>
  </si>
  <si>
    <t>1.2.1    Kūdra</t>
  </si>
  <si>
    <t>Perspektīvās attīstības koncepcija Dubultu rajonā starp dzelzsceļu, Lielupi un Lielupes ielu</t>
  </si>
  <si>
    <t>Ģeoloģiskās izpētes darbi apbūves plānošanas un detālās plānošanas vajadzībām</t>
  </si>
  <si>
    <t>Privatizācijas fonds                            Skatītāju zāles renovācija</t>
  </si>
  <si>
    <t>Privatizācijas fonds                                              Saskaņā ar Investīciju plānu</t>
  </si>
  <si>
    <t>Ķemeru KN projektēšana</t>
  </si>
  <si>
    <t>Lifta izbūve PA "Sociālās aprūpes centrs"</t>
  </si>
  <si>
    <t>06-240-4700</t>
  </si>
  <si>
    <t>Divu dizaina objekta atjaunošana, montāža, demontāža pie Priedaines CP un Vaivaru CP</t>
  </si>
  <si>
    <t>Trīs noformējuma komplektu izgatavošana puzuriem</t>
  </si>
  <si>
    <t>Konteinertipa tualešu uzstādīšana</t>
  </si>
  <si>
    <t>Bērnu rotaļu laukumu (šūpoļu, slidkalniņu) ierīkošana, bērnu pilsētiņas izveide Kauguros</t>
  </si>
  <si>
    <t>Saskaņā ar Investīciju plānu</t>
  </si>
  <si>
    <t>Jaunu rampu uzstādīšana un remonts, skeitparka izveidošana Kauguros</t>
  </si>
  <si>
    <t>Daudzdzīvokļu māju iekšpagalmu labiekārtojums un projektēšana</t>
  </si>
  <si>
    <t>Svētku egles izgreznošana, pieslēgšana elektriskās apgaismes tīkliem, u.c.</t>
  </si>
  <si>
    <t>Saskaņā ar investīciju plānu</t>
  </si>
  <si>
    <t>1.2.16  Pārejošais atlikums no 2005.gada</t>
  </si>
  <si>
    <t>Pludmales labiekārtošana</t>
  </si>
  <si>
    <t>Ziemassvētku noformējums</t>
  </si>
  <si>
    <t>13. "Pārējā ekonomiskā darbība"</t>
  </si>
  <si>
    <t>Sadaļa "Pilsētas attīstības pasākumi"</t>
  </si>
  <si>
    <t>08. "Kultūra, sports, reliģija un brīvais laiks"</t>
  </si>
  <si>
    <t>Sadaļa "Sabiedriskās attiecības"</t>
  </si>
  <si>
    <t>Sadaļa "Tūrisms un ārējie sakari"</t>
  </si>
  <si>
    <t>Privatizācijas fonds                                            Saskaņā ar Investīciju plānu</t>
  </si>
  <si>
    <t>Pieprsījums pret izpildi (%)</t>
  </si>
  <si>
    <t>Nr.p.k</t>
  </si>
  <si>
    <t>Pasākums/aktivitāte/projekts/pakalpojuma nosaukums/objekts</t>
  </si>
  <si>
    <t>Ekonomiskās klasifikācijas kodi</t>
  </si>
  <si>
    <t>Piezīmes</t>
  </si>
  <si>
    <t>1.  </t>
  </si>
  <si>
    <t>Pieredzes apmaiņas braucieni Latvijā</t>
  </si>
  <si>
    <t>2.  </t>
  </si>
  <si>
    <t>Helsinki, dalība tūrisma izstādē MATKA</t>
  </si>
  <si>
    <t>3.  </t>
  </si>
  <si>
    <t>Maskava, dalība MITT</t>
  </si>
  <si>
    <t>5.  </t>
  </si>
  <si>
    <t>Baltkrievija, dalība tūrisma izstādē Atpūta 2004</t>
  </si>
  <si>
    <t>6.  </t>
  </si>
  <si>
    <t xml:space="preserve">Maskava, dalība tūrisma gadatirgū MITF </t>
  </si>
  <si>
    <t>8.  </t>
  </si>
  <si>
    <t>skat. tipogrāfijas izdevumi</t>
  </si>
  <si>
    <t>Sadaļa "Jūrmalas pilsētas mežu un ielu apstādījumu apsaimniekošana"</t>
  </si>
  <si>
    <t>Sadaļa "Pilsētas svētku noformējums"</t>
  </si>
  <si>
    <t>Poligrāfiskie izdevumi</t>
  </si>
  <si>
    <t>Trīs telpisko konstrukciju (puzuru) atjaunošana, montāža un demontāža</t>
  </si>
  <si>
    <t>Jomas ielas noformējuma koncepcijas un svētku logotipa izstrāde</t>
  </si>
  <si>
    <t>1482</t>
  </si>
  <si>
    <t>Skolēnu sociālā ēdināšana</t>
  </si>
  <si>
    <t>Periodikas pasūtīšana</t>
  </si>
  <si>
    <t>Projektu pasākumi (sadala projektu rīkotājiem)</t>
  </si>
  <si>
    <t>Parku un apstādījumu kopšana, zaļo zonu gar ielu malām un pašvaldībai piederošu īpašumu pļaušana pilsētas daļā  no Priedaines līdz Vaivariem</t>
  </si>
  <si>
    <t>Parku un apstādījumu kopšana,  zaļo zonu gar ielu malām un pašvaldībai piederošu īpašumu pļaušana pilsētas daļā no Vaivariem līdz Ķemeriem</t>
  </si>
  <si>
    <t>Pludmales skrejiens "Brunurupucis’2005"</t>
  </si>
  <si>
    <t xml:space="preserve">Šautruņu sacensibas </t>
  </si>
  <si>
    <t>9.Starptautiskais makslas vingrošanas festivals"Maza-liela gracija"</t>
  </si>
  <si>
    <t>Jurmalas pilsetas austrumu cinas sporta svetki</t>
  </si>
  <si>
    <t>Jātnieku sporta sac.cilv. ar funkc. traucējumiem"Pakavinš"</t>
  </si>
  <si>
    <t>Jurmalas pilsetas Domes atklatais dambretes turnirs.</t>
  </si>
  <si>
    <t>No valsts jaunatnes inicatīvu centra ,dziesmu svētkiem</t>
  </si>
  <si>
    <t>Ārzemju delegāciju saimnieciskā apkalpošana</t>
  </si>
  <si>
    <t>Semināru, kursu u.tml. pasākumu apmaksa</t>
  </si>
  <si>
    <t>Telpu īre un noma</t>
  </si>
  <si>
    <t>Kancelejas preces un materiāli</t>
  </si>
  <si>
    <t>Pārējie klasifikācijā neuzskaitīto pakalpojumu veidi</t>
  </si>
  <si>
    <t>Periodiskās literatūras iegāde iestādes vajadzībām</t>
  </si>
  <si>
    <t>Piezīmes/ Projekts pret 2005.g. stiprināto plānu</t>
  </si>
  <si>
    <t>ESF programmu ieviešana, biznesa inkubatora izveides sagatavošana</t>
  </si>
  <si>
    <t>Atalgojums ārštata darbiniekam</t>
  </si>
  <si>
    <t>2006.gada budžeta pieprasījums</t>
  </si>
  <si>
    <t>2006. gada budžeta projekts</t>
  </si>
  <si>
    <t>Papildus finansējuma pieprasījums tiem JPD projektiem, kam nav saņemts apstiprinājums par finansēšanu, Ls</t>
  </si>
  <si>
    <t>Nosaukums</t>
  </si>
  <si>
    <t>Summa, Ls</t>
  </si>
  <si>
    <t>Uz uzņēmēju iniciatīvām balstītas nodarbinātības stratēģijas izstrāde Jūrmalas pilsētā un praktiskas pieejas īstenošana nodarbinātības jautājumu risināšanai (ES programma, budžeta līnija 04021500)</t>
  </si>
  <si>
    <t>Izvērtēšanas procesā, rezultāti būs zināmi 2004.gada 15.novembrī</t>
  </si>
  <si>
    <t>Jūrmalas pilsētas darba tirgus izpēte, analīze un perspektīvu noteikšana (ESF)</t>
  </si>
  <si>
    <t xml:space="preserve">51.pielikums                                       </t>
  </si>
  <si>
    <t>Apstiprināts ar Jūrmalas pilsētas domes</t>
  </si>
  <si>
    <t xml:space="preserve">2005.gada 22.decembra                     </t>
  </si>
  <si>
    <t xml:space="preserve">saistošajiem noteikumiem Nr.26           </t>
  </si>
  <si>
    <t>Summa</t>
  </si>
  <si>
    <t>Mērķis</t>
  </si>
  <si>
    <t>01.100.7000</t>
  </si>
  <si>
    <t>Ēkas Dubultu prospektā rekonstrukcija</t>
  </si>
  <si>
    <t>03.120.4700</t>
  </si>
  <si>
    <t>05.110.1485</t>
  </si>
  <si>
    <t>Veselības iestāžu kārtējais un kapitālais remonts</t>
  </si>
  <si>
    <t>05.110.7000</t>
  </si>
  <si>
    <t>Jaunas slimnīcas projektēšana</t>
  </si>
  <si>
    <t>07.100.4180</t>
  </si>
  <si>
    <t>07.100.4700</t>
  </si>
  <si>
    <t>Daudzdzīvokļu pagalmu labiekārtošana</t>
  </si>
  <si>
    <t>07.100.7000</t>
  </si>
  <si>
    <t>60 dzīvokļu mājas projektēšana</t>
  </si>
  <si>
    <t>Skeitparka rampu izbūve</t>
  </si>
  <si>
    <t>Koģenerācijas stacijas izbūve Kauguros</t>
  </si>
  <si>
    <t>Strūklaka</t>
  </si>
  <si>
    <t>07.100.3400</t>
  </si>
  <si>
    <t>Mājokļu attīstības programmas administrēšanai (SIA „Jūrmalas attīstības projekti” pamatkapitāla palielināšana)</t>
  </si>
  <si>
    <t>07.200.7000</t>
  </si>
  <si>
    <t>Maģistrālā ūdensvada izbūve (SIA„Jūrmalas ūdens” pamatkapitāla palielināšana.)</t>
  </si>
  <si>
    <t>08.220.7000</t>
  </si>
  <si>
    <t>Zvejnieku mājas uzstādīšana brīvdabas muzejā</t>
  </si>
  <si>
    <t>Motormuzeja tehniskā projekta izstrādāšana</t>
  </si>
  <si>
    <t>08.230.4700</t>
  </si>
  <si>
    <t>Kauguru KN skatītāju zāles renovācija, apkures un ventilācijas remonts</t>
  </si>
  <si>
    <t>08.230.7000</t>
  </si>
  <si>
    <t>08.270.7000</t>
  </si>
  <si>
    <t>Objekts Pils ielā1</t>
  </si>
  <si>
    <t>12.100.4180</t>
  </si>
  <si>
    <t>Robežzīmes izbūve „Jūrmala”</t>
  </si>
  <si>
    <t>13.200.7000</t>
  </si>
  <si>
    <t>Skatu tornis Ragakāpā</t>
  </si>
  <si>
    <t>14.500.</t>
  </si>
  <si>
    <t>Nodokļu parāda piedziņa , komp.izm., sludinājumi, u.c.</t>
  </si>
  <si>
    <t>Sertifikātu kontu atvēršana</t>
  </si>
  <si>
    <t>Atskaitījumi EM par privatizācijas rezultātā iegūtajiem līdzekļiem</t>
  </si>
  <si>
    <t>1 824 342</t>
  </si>
  <si>
    <r>
      <t xml:space="preserve">2006.gadā no </t>
    </r>
    <r>
      <rPr>
        <b/>
        <i/>
        <sz val="12"/>
        <rFont val="Times New Roman"/>
        <family val="1"/>
      </rPr>
      <t>Privatizācijas fonda</t>
    </r>
    <r>
      <rPr>
        <b/>
        <sz val="12"/>
        <rFont val="Times New Roman"/>
        <family val="1"/>
      </rPr>
      <t xml:space="preserve"> finansējamie objekti</t>
    </r>
  </si>
  <si>
    <t>Vizīte uz Maskava</t>
  </si>
  <si>
    <t>Vīzīte uz Jevli+ Eskilstunu</t>
  </si>
  <si>
    <t>Vizīte uz Jakobštati – Pietarsāri</t>
  </si>
  <si>
    <t>Vizīte uz Palangu un Pērnavu</t>
  </si>
  <si>
    <t>Vizīte uz Bornholmu</t>
  </si>
  <si>
    <t>Vizīte uz Kabūru</t>
  </si>
  <si>
    <t>Vizīte uz Teračīnu</t>
  </si>
  <si>
    <t>Vīzu pakalpojumi</t>
  </si>
  <si>
    <t xml:space="preserve">Dalība semināriem, darba grupās, konferencēs </t>
  </si>
  <si>
    <t>Dalība ESPA (Eiropas Kūrortu asociācija) kongresos</t>
  </si>
  <si>
    <t>Tūrisma buklets Jūrmala (lv, ru, eng, de, fin, fr, swe, lt)</t>
  </si>
  <si>
    <t>Jūrmalas Spa buklets (ru, eng, de)</t>
  </si>
  <si>
    <t>Jurmala Guide</t>
  </si>
  <si>
    <t>Info pasākumu bukleti</t>
  </si>
  <si>
    <t>Rīgas &amp; Jūrmalas karte</t>
  </si>
  <si>
    <t>Jūrmalas karte</t>
  </si>
  <si>
    <t>Dalības maksa UBC (Baltijas Pilsētu Savienība)</t>
  </si>
  <si>
    <t>Dalības maksa ESPA (Eiropas kūrortu asociācija)</t>
  </si>
  <si>
    <t>Tūrisma izstādes stenda izgatavošana</t>
  </si>
  <si>
    <t>Sadraudzības līgumu notariālie tulkojumi</t>
  </si>
  <si>
    <t xml:space="preserve">Sadraudzības pilsētu tikšanās Jūrmalā </t>
  </si>
  <si>
    <t>UBC Tūrisma komisijas semināra rīkošana Jūrmalā</t>
  </si>
  <si>
    <t>Apstiprinātais budžets 2005.g. (LVL)</t>
  </si>
  <si>
    <t>Gaidāmā izpilde 2005.g. (LVL)</t>
  </si>
  <si>
    <t>2006.g. budžeta projekta piepras. (LVL)</t>
  </si>
  <si>
    <t>2006.g. budžeta projekts (LVL)</t>
  </si>
  <si>
    <t>Ziemassvētkiem veltīti sarīkojumi</t>
  </si>
  <si>
    <t>Džeza kluba koncerti</t>
  </si>
  <si>
    <t>Bērnu svētki</t>
  </si>
  <si>
    <t>Pamatbudžets</t>
  </si>
  <si>
    <t>SABIEDRISKĀ KĀRTĪBA</t>
  </si>
  <si>
    <t>Videonovērošanas sistēmas izveidošana</t>
  </si>
  <si>
    <t>03.130.7000</t>
  </si>
  <si>
    <t>VIP līdzekļi - pamatbudžets                 Summa jāprecizē pēc projekta tāmes un iepirkuma</t>
  </si>
  <si>
    <t>Lāčplēša dienas pasākums</t>
  </si>
  <si>
    <t>Jomas ielas svētki</t>
  </si>
  <si>
    <t>Tālākizglītības semināri Jūrmalas kultūras darbiniekiem</t>
  </si>
  <si>
    <t>Tipogrāfijas izdevumi</t>
  </si>
  <si>
    <t>Prezentācijas izdevumi</t>
  </si>
  <si>
    <t>Lieldienas svinības pie jūras "Lielās dienas Jūrmalā"</t>
  </si>
  <si>
    <t>Vasaras sezonas atklāšanas pasākums</t>
  </si>
  <si>
    <t>"Baltijas saulgrieži" Jāņu svinības (ar Lietuvas, Igaunijas sadraudzības pilsētu kolektīvu piedalīšanos), Kokļu diena Jūrmalā</t>
  </si>
  <si>
    <t>Starptautiskais jauno izpildītāju konkurss "Jaunais vilnis "</t>
  </si>
  <si>
    <t>Vasaras nometnes skolās un interešu izglītības iestādēs</t>
  </si>
  <si>
    <t>Neparedzēti  pasākumi, projekti</t>
  </si>
  <si>
    <t>Ls 500 - maksas pakalpojumi</t>
  </si>
  <si>
    <t>Ls 1000 - maksas pakalpojumi</t>
  </si>
  <si>
    <t>Ls 700 - maksas pakalpojumi</t>
  </si>
  <si>
    <t>Bernu sporta svetki "Pirmais solis 2005.".</t>
  </si>
  <si>
    <t>Jurmalas atklatas sacensibas senioriem virs 30 gadiem"Sloka -2005".</t>
  </si>
  <si>
    <t>Jurmalas kausa izcinas sacensibas brivi lidojošiem modeliem</t>
  </si>
  <si>
    <t>Pilsetas vieglatletikas kross "Rudens-2005"</t>
  </si>
  <si>
    <t>Sezonas atklašanas sacensibas brivi lidojošiem modeliem</t>
  </si>
  <si>
    <t>Pilsetas skolu turnirs 4. - 12.klasem futbolā</t>
  </si>
  <si>
    <t>Jurmalas pilsetas atklatais komandu cempionats austrumcīņas mākslās "kumite" un "kata" disciplinas</t>
  </si>
  <si>
    <t>"100 gadu jubilejas" peldēšanas sacensības</t>
  </si>
  <si>
    <t>Skolenu sporta spelu stafetes sacensibas "Drošie un veiklie"</t>
  </si>
  <si>
    <t>Pludmales sakopšana (pludmales tīrīšana, izeju uz jūru tīrīšana, solu un konteineru izvietošana)</t>
  </si>
  <si>
    <t>Ģērbtuvju uzglabāšana ziemas sezonā</t>
  </si>
  <si>
    <t>Ģērbtuvju  remonts</t>
  </si>
  <si>
    <t>Piktogrammu un norāžu apsaimniekošana un demontāža</t>
  </si>
  <si>
    <t>Lielupes tauvas joslas sakopšana</t>
  </si>
  <si>
    <t>Rekonstruēto meliorācijas grāvju uzturēšanas izdevumi</t>
  </si>
  <si>
    <t>Klejojošu dzīvnieku izķeršana, izolatora uzturēšana, veterinārmedicīnas pakalpojumi</t>
  </si>
  <si>
    <t>Dzīvnieku izolatora uzturēšanas izmaksas</t>
  </si>
  <si>
    <t>Telpu nomas maksa dzīvnieku izolātoram</t>
  </si>
  <si>
    <t>Pilsētas sabiedrisko tualešu tīrīšana</t>
  </si>
  <si>
    <t>Ielu nosaukumu plāksnīšu un to stiprinājuma stabiņu   apsaimniekošana</t>
  </si>
  <si>
    <t>Atkritumu kaudžu un pielūžņojumu izvešana, lielgabarīta atkritumu izvešana</t>
  </si>
  <si>
    <t>Detālo plānojumu izstrāde</t>
  </si>
  <si>
    <t>Video filmiņu konkurss “ Mans mājdzīvnieks” starp Jūrmalas skolām</t>
  </si>
  <si>
    <t>4.8.</t>
  </si>
  <si>
    <t>Jūrmalas balva skeitbordā 1.Etaps</t>
  </si>
  <si>
    <t>4.9.</t>
  </si>
  <si>
    <t>Jūrmalas balva skeitbordā 2.Etaps</t>
  </si>
  <si>
    <t>4.10.</t>
  </si>
  <si>
    <t>LR skolu čempionāts kartingā</t>
  </si>
  <si>
    <t>4.11.</t>
  </si>
  <si>
    <t>Jūrmalas balvas izcīņas 3.posms skeitbordā</t>
  </si>
  <si>
    <t>4.12.</t>
  </si>
  <si>
    <t>“Jūrmalas kauss” brīvlidojošiem modeļiem</t>
  </si>
  <si>
    <t>4.13.</t>
  </si>
  <si>
    <t>Bulduru KN apkures sistēmas nomaiņa</t>
  </si>
  <si>
    <t>Zvejnieku mājas būvniecība</t>
  </si>
  <si>
    <t>12-100-4700</t>
  </si>
  <si>
    <t>Lielupes kreisā krasta nostiprinājumi</t>
  </si>
  <si>
    <t>Satiksmes drošības uzlabošana</t>
  </si>
  <si>
    <t>12-100-1459</t>
  </si>
  <si>
    <t>Grantēto ielu uzturēšana</t>
  </si>
  <si>
    <t>Ceļa zīmju ekspluatācija</t>
  </si>
  <si>
    <t>12-100-1482</t>
  </si>
  <si>
    <t>12-100-1512</t>
  </si>
  <si>
    <t>Gājēju barjeru remonts</t>
  </si>
  <si>
    <t>I</t>
  </si>
  <si>
    <t>II</t>
  </si>
  <si>
    <t>III</t>
  </si>
  <si>
    <t>Pavisam kopā (I+II+III)</t>
  </si>
  <si>
    <t>2005. gada apstiprinātais budžets</t>
  </si>
  <si>
    <t>1200</t>
  </si>
  <si>
    <t>7000</t>
  </si>
  <si>
    <t>Vaivaru pamatskolas jumta, un logu nomaiņa, kāpņu izbūve</t>
  </si>
  <si>
    <t>Publisko interneta pieejas punktu izveide</t>
  </si>
  <si>
    <t xml:space="preserve">Augsto tehnoloģiju parka izveide </t>
  </si>
  <si>
    <t>Veselībai (KOPĀ)</t>
  </si>
  <si>
    <t>Darba samaksa (mikroautobusa šoferim)</t>
  </si>
  <si>
    <t xml:space="preserve">Sociālais nodoklis </t>
  </si>
  <si>
    <t>Veselības apdrošināšana</t>
  </si>
  <si>
    <t>Transporta līdzekļa(mikroautobusa) remonts</t>
  </si>
  <si>
    <t>Transporta līdzekļa (mikroautobusa) apdrošināšana</t>
  </si>
  <si>
    <t>Degviela</t>
  </si>
  <si>
    <t>narkomānijas profilakses programmai sadarbība ar dažādām organizācijām projekta ietvaros</t>
  </si>
  <si>
    <t>Dotācijas iedzīvotājiem</t>
  </si>
  <si>
    <t>Kūrorta sezonas atklātais boksa turnīrs</t>
  </si>
  <si>
    <t>5.20.</t>
  </si>
  <si>
    <t>Atklātās sacensības handbolā  “Jūrmala-2006”</t>
  </si>
  <si>
    <t>5.21.</t>
  </si>
  <si>
    <t>Starptautiskais turnīrs basketbolā “Pirtnieka kauss”</t>
  </si>
  <si>
    <t>5.22.</t>
  </si>
  <si>
    <t>Starptautiskās sacensības mākslas vingrošanā ”Mazā un Lielā grācija”</t>
  </si>
  <si>
    <t>5.23.</t>
  </si>
  <si>
    <t>Bērnu sporta svētki “Pirmais solis – 2006”</t>
  </si>
  <si>
    <t>5.24.</t>
  </si>
  <si>
    <t>Sacensības mākslas vingrošanā “Jūrmalas rudens-2006”</t>
  </si>
  <si>
    <t>5.25.</t>
  </si>
  <si>
    <t>Motormuzeja tehniskā projekta izstrāde</t>
  </si>
  <si>
    <t>13</t>
  </si>
  <si>
    <t>PĀRĒJĀ EKONOMISKĀ DARBĪBA</t>
  </si>
  <si>
    <t>Piemiņas vietas ierīkošana</t>
  </si>
  <si>
    <t>Raiņa ielas posma projektēšana</t>
  </si>
  <si>
    <t>13-200-7000</t>
  </si>
  <si>
    <t>Iekļauts pilsētas labiekārtošanai paredzētajos izdevumos</t>
  </si>
  <si>
    <t>Lāčplēša dienai veltīts pasākums</t>
  </si>
  <si>
    <t>LR proklamēšanas gadadienas svinības</t>
  </si>
  <si>
    <t>Zinību dienas svinības</t>
  </si>
  <si>
    <t>Izglītības pārvalde</t>
  </si>
  <si>
    <t>Lieldienu svinības "Kūriņa šūpolēs"</t>
  </si>
  <si>
    <t>Ziemassvētku labdarības koncerts</t>
  </si>
  <si>
    <t>Radošās darbnīcas "Skolēnu brīvdienās"</t>
  </si>
  <si>
    <t>Latvijas skolēnu sezonas atklāšanas sacensības “Jūrmala-2006”</t>
  </si>
  <si>
    <t>5.26.</t>
  </si>
  <si>
    <t>Orientēšanās spēles “Lielā balva-2006”</t>
  </si>
  <si>
    <t>5.27.</t>
  </si>
  <si>
    <t>1472=110,-</t>
  </si>
  <si>
    <t>1511=12,-</t>
  </si>
  <si>
    <t>6.14.</t>
  </si>
  <si>
    <t>Republikāniskās pirmās palīdzības sniegšanas sacensības skolēniem</t>
  </si>
  <si>
    <t>1472=90,-</t>
  </si>
  <si>
    <t>6.15.</t>
  </si>
  <si>
    <t>Republikas festivāls “ Latvju bērni danci veda” Talsos vai Valkā</t>
  </si>
  <si>
    <t>6.16.</t>
  </si>
  <si>
    <t>III Latvijas skolu teātru festivāls Daugavpilī</t>
  </si>
  <si>
    <t>1563=45,-</t>
  </si>
  <si>
    <t>1482=13,-</t>
  </si>
  <si>
    <t>6.17.</t>
  </si>
  <si>
    <t>Vides izglītotāju asociācijas 13.saiets</t>
  </si>
  <si>
    <t>1472=120,-</t>
  </si>
  <si>
    <t>6.18.</t>
  </si>
  <si>
    <t>Republikāniskās pirmās palīdzības sniegšanas skolēniem Daugavpilī</t>
  </si>
  <si>
    <t>1482=20,-</t>
  </si>
  <si>
    <t>1563=20,-</t>
  </si>
  <si>
    <t>P.i.i. "Rūķītis"  Dzintaros projektēšana</t>
  </si>
  <si>
    <t>Pārējās mērķdotācijas</t>
  </si>
  <si>
    <t>Sākumskolas "Taurenītis" rotaļlaukuma sakārtošana un ēkas siltināšana</t>
  </si>
  <si>
    <t>04.211.4700</t>
  </si>
  <si>
    <t>UMSK "Unda", Kalnciems RT</t>
  </si>
  <si>
    <t>boksa klubs "Laiks"un "Centrions"</t>
  </si>
  <si>
    <t>ASF"Priedaines jahtklubs"</t>
  </si>
  <si>
    <t>dambretes klubs "Pumpuri"</t>
  </si>
  <si>
    <t>Galda tenisa klubs "Sloka"</t>
  </si>
  <si>
    <t>Futbola klubs"Lielupe"</t>
  </si>
  <si>
    <t>invalīdu sports</t>
  </si>
  <si>
    <t>Nr.</t>
  </si>
  <si>
    <t>Projekts/ 2005.g. stiprināto</t>
  </si>
  <si>
    <t>Rīgas plānošanas reģiona attīstības padome</t>
  </si>
  <si>
    <t>KOPĀ:</t>
  </si>
  <si>
    <t>Izvērtēšanas procesā, rezultātus sola septembra beigās/ projekts 18.10.2004. nav apstiprināts</t>
  </si>
  <si>
    <t>Izvērtēšanas procesā, rezultātus sola novembrī</t>
  </si>
  <si>
    <t>Izvērtēšanas procesā, rezultātussola novembrī</t>
  </si>
  <si>
    <t>Tērpu atjaunošana folkloras ansamblim "Mare"</t>
  </si>
  <si>
    <t>Konkurss Z.Liepiņa jaunās zvaigznes</t>
  </si>
  <si>
    <t>Vasaras sezonas noslēguma pasākums "Rudens noskaņas Jūrmalā" 9.2005</t>
  </si>
  <si>
    <t>Autortiesības</t>
  </si>
  <si>
    <t>Atkritumu savākšana Jūrmalas pilsētas mežos un pludmales kārklu joslā</t>
  </si>
  <si>
    <t>Atvasāju nopļaušana mežos</t>
  </si>
  <si>
    <t>Ainavu kopšanas cirtes mežos, ielu koku vainagu veidošana</t>
  </si>
  <si>
    <t>Mežu un ielu apstādījumu atjaunošana (priedīšu un lapu koku dižstādu stādīšana)</t>
  </si>
  <si>
    <t>Eiropas Sociālais Fonds</t>
  </si>
  <si>
    <t>Eiropas Reģionālās attīstības fonds</t>
  </si>
  <si>
    <r>
      <t xml:space="preserve">Bērnu ortodontijai un sakodiena anomāliju izdevumu segšanai </t>
    </r>
    <r>
      <rPr>
        <sz val="10"/>
        <rFont val="Times New Roman"/>
        <family val="1"/>
      </rPr>
      <t>(mēnesī ~350 apmekl.(Ls 1,6 - 3.-par vienu apmeklējumu)  t.sk.~26 palīglīdzekļu izgatavošana mēnesī katrs Ls 9-25,-)</t>
    </r>
  </si>
  <si>
    <r>
      <t xml:space="preserve">Protezēšanas izdevumi </t>
    </r>
    <r>
      <rPr>
        <sz val="10"/>
        <rFont val="Times New Roman"/>
        <family val="1"/>
      </rPr>
      <t xml:space="preserve">(25% atlaide) </t>
    </r>
    <r>
      <rPr>
        <b/>
        <sz val="10"/>
        <rFont val="Times New Roman"/>
        <family val="1"/>
      </rPr>
      <t>pensionāriem (</t>
    </r>
    <r>
      <rPr>
        <sz val="10"/>
        <rFont val="Times New Roman"/>
        <family val="1"/>
      </rPr>
      <t>16-20 cilv.mēnesī, atlaide Ls 5-Ls 25 )</t>
    </r>
  </si>
  <si>
    <r>
      <t xml:space="preserve">Starptautiskie projekti t.sk. </t>
    </r>
    <r>
      <rPr>
        <b/>
        <i/>
        <sz val="10"/>
        <rFont val="Times New Roman"/>
        <family val="1"/>
      </rPr>
      <t xml:space="preserve">Healthy city </t>
    </r>
    <r>
      <rPr>
        <sz val="10"/>
        <rFont val="Times New Roman"/>
        <family val="1"/>
      </rPr>
      <t xml:space="preserve">projektam dalības maksa </t>
    </r>
    <r>
      <rPr>
        <b/>
        <sz val="10"/>
        <rFont val="Times New Roman"/>
        <family val="1"/>
      </rPr>
      <t xml:space="preserve">Ls 1600 ; EKAD </t>
    </r>
    <r>
      <rPr>
        <sz val="10"/>
        <rFont val="Times New Roman"/>
        <family val="1"/>
      </rPr>
      <t>(Eiropas pilsētas pret narkotikām) dalības maksa</t>
    </r>
    <r>
      <rPr>
        <b/>
        <sz val="10"/>
        <rFont val="Times New Roman"/>
        <family val="1"/>
      </rPr>
      <t xml:space="preserve"> Ls 1000; veselību veicinošiem pasākumiem.</t>
    </r>
  </si>
  <si>
    <r>
      <t>Tuberkulozes slimnieku veselības programmas atbalstam</t>
    </r>
    <r>
      <rPr>
        <sz val="10"/>
        <rFont val="Times New Roman"/>
        <family val="1"/>
      </rPr>
      <t xml:space="preserve">(7-9 cilvēki mēnesī - mēnešbiļetes apmaksa Ls 8 katram un pusdienas Ls 0.60 apmērā) </t>
    </r>
  </si>
  <si>
    <r>
      <t>Narkomānijas profilakses programmai (</t>
    </r>
    <r>
      <rPr>
        <sz val="10"/>
        <rFont val="Times New Roman"/>
        <family val="1"/>
      </rPr>
      <t>t.sk.Ielu sociālā darba nodrošinājums; Sadarbība ar SO Pasaku māju ''Undīni''; GENDERS; AGIHAS; Vasaras nometnes(Līderskolas nometnes turpinājums)(skatīt pielikumā )</t>
    </r>
    <r>
      <rPr>
        <b/>
        <sz val="10"/>
        <rFont val="Times New Roman"/>
        <family val="1"/>
      </rPr>
      <t>)(no 2004.gada projekts ''VIENOTA SEKUNDĀRĀ TĪKLA IZV</t>
    </r>
  </si>
  <si>
    <r>
      <t>SO''Saules tilts"</t>
    </r>
    <r>
      <rPr>
        <sz val="10"/>
        <rFont val="Times New Roman"/>
        <family val="1"/>
      </rPr>
      <t xml:space="preserve">(2005.gadā-13 bērni Ls 5.83 dienā; Ls 5,25 mēnesī skoln.kab.nauda - LR MK noteikumi Nr.254 13.07.99.) 2005. Gadā dienas izmaksa Ls 6,41;un kabatas nauda mēnesī </t>
    </r>
    <r>
      <rPr>
        <b/>
        <i/>
        <u val="single"/>
        <sz val="10"/>
        <color indexed="10"/>
        <rFont val="Times New Roman"/>
        <family val="1"/>
      </rPr>
      <t>Ls 6.75.</t>
    </r>
  </si>
  <si>
    <r>
      <t xml:space="preserve">'zupas virtuve'' </t>
    </r>
    <r>
      <rPr>
        <sz val="10"/>
        <rFont val="Times New Roman"/>
        <family val="1"/>
      </rPr>
      <t>(LJLKF Oškalna ielā 40 cilvēki dienā 5 x nedēļā Ls 0,3 par porciju)</t>
    </r>
  </si>
  <si>
    <r>
      <t xml:space="preserve">'zupas virtuve'' </t>
    </r>
    <r>
      <rPr>
        <sz val="10"/>
        <rFont val="Times New Roman"/>
        <family val="1"/>
      </rPr>
      <t>(Dīķu ielā 30 ~ 60-70 cilvēki dienā 5 x nedēļā Ls 0,3 par porciju)</t>
    </r>
  </si>
  <si>
    <r>
      <t>sieviešu un vīriešu nakts patversme</t>
    </r>
    <r>
      <rPr>
        <sz val="10"/>
        <rFont val="Times New Roman"/>
        <family val="1"/>
      </rPr>
      <t xml:space="preserve"> (20 vīrieši;10 sievietes (ne vairāk kā 10950 g/d gadā) Ls 2,80 dienā) (domes lēm.2000.30.11. Nr.1102) </t>
    </r>
  </si>
  <si>
    <r>
      <t xml:space="preserve">mazgāšanās pakalpojumi maznodrošinātajiem </t>
    </r>
    <r>
      <rPr>
        <sz val="10"/>
        <rFont val="Times New Roman"/>
        <family val="1"/>
      </rPr>
      <t>(Ls 0,40 Dīķu 30; )</t>
    </r>
  </si>
  <si>
    <r>
      <t>Slokas slimnīcas -soc.vesel.aprūpes nod. SVAN</t>
    </r>
    <r>
      <rPr>
        <sz val="10"/>
        <rFont val="Times New Roman"/>
        <family val="1"/>
      </rPr>
      <t xml:space="preserve"> (7300 g/d gadā no pašvaldības budžeta Ls 4,01dienā un līdzdalības maksājums trūcīgiem ( Ls 1 dienā)(līdzdalības maksājums vidēji 5 cilvēki) kopējā g/d izmaksa ar VOAVA finansējumu Ls 7.094 dienā; </t>
    </r>
  </si>
  <si>
    <r>
      <t>Slokas slimnīcas -soc.aprūpes nodaļa SAN</t>
    </r>
    <r>
      <rPr>
        <sz val="10"/>
        <rFont val="Times New Roman"/>
        <family val="1"/>
      </rPr>
      <t xml:space="preserve"> (9150 g/d gadā no pašvaldības budžeta Ls 3,83 dienā un iemītnieku pensijas 85% apmērā - kopējā dienas izmaksa Ls 5,603</t>
    </r>
  </si>
  <si>
    <r>
      <t>Pabalsts audžu  ģimenei</t>
    </r>
    <r>
      <rPr>
        <sz val="10"/>
        <rFont val="Times New Roman"/>
        <family val="1"/>
      </rPr>
      <t xml:space="preserve">(Ls 106 mēnesī vienam bērnam)(Lindes - 1 bērns; Jefremovi - 5 bērni, Augstkalni - 5 bērni; Štauhmane 5 bērni; Brūveri 3 bērni) 2006.gadā atlīdzība par audžuģimenes pienākumu pildīšanu </t>
    </r>
    <r>
      <rPr>
        <sz val="10"/>
        <color indexed="10"/>
        <rFont val="Times New Roman"/>
        <family val="1"/>
      </rPr>
      <t xml:space="preserve">( </t>
    </r>
    <r>
      <rPr>
        <b/>
        <i/>
        <u val="single"/>
        <sz val="10"/>
        <color indexed="10"/>
        <rFont val="Times New Roman"/>
        <family val="1"/>
      </rPr>
      <t>Ls 80 - Ls 320 mēnesī) *pielikuma</t>
    </r>
  </si>
  <si>
    <r>
      <t>Transporta mēnešbiļetēm</t>
    </r>
    <r>
      <rPr>
        <sz val="10"/>
        <rFont val="Times New Roman"/>
        <family val="1"/>
      </rPr>
      <t xml:space="preserve"> ( skolniekiem(~1700 skoln.mēn) Ls 4,-; represētiem (~50 repr.mēn) Ls 4,- maznodrošinātiem nestrādājošiem pensionāriem Ls 3,-) (domes lēmums 2001.05.12. Nr.763)</t>
    </r>
  </si>
  <si>
    <r>
      <t>Atlaides transportā pensionāriem vienreizējo braukšanas biļešu iegādei ar atlaidi (</t>
    </r>
    <r>
      <rPr>
        <sz val="10"/>
        <rFont val="Times New Roman"/>
        <family val="1"/>
      </rPr>
      <t>dotācija ATF SV Jūrmala līdz Ls 6200 mēnesī domes lēm.Nr.84 23.02.2005.)</t>
    </r>
  </si>
  <si>
    <r>
      <t xml:space="preserve">Bezpiederīgo apglabāšana </t>
    </r>
    <r>
      <rPr>
        <sz val="10"/>
        <rFont val="Times New Roman"/>
        <family val="1"/>
      </rPr>
      <t>(Ls 120 - 150 par vienu bezpiederīgo)</t>
    </r>
  </si>
  <si>
    <r>
      <t>Dienas centrs personām ar garīga rakstura traucējumiem 56 personām(</t>
    </r>
    <r>
      <rPr>
        <sz val="10"/>
        <rFont val="Times New Roman"/>
        <family val="1"/>
      </rPr>
      <t>Saskaņā ar tāmi un noslēgto līgumu) no 2005.gada - visu sedz pašvaldība saskaņā ar tāmi</t>
    </r>
  </si>
  <si>
    <r>
      <t xml:space="preserve">Pabalsts garentētā minimālā ienākumu GMI līmeņa nodrošināšanai (līdz Ls 24- mēnesī personai) </t>
    </r>
    <r>
      <rPr>
        <sz val="10"/>
        <rFont val="Times New Roman"/>
        <family val="1"/>
      </rPr>
      <t>(saskaņā ar MK not.Nr/96 25.02.2003.un domes saistošiem noteikumiem Nr 3. 26.01.2005. ) pabalstu saņem ~250-320 personas mēnesī par kopējo summu ~3700-4200 mēnesī</t>
    </r>
  </si>
  <si>
    <r>
      <t xml:space="preserve">Apkures pabalsts apkures sezonai </t>
    </r>
    <r>
      <rPr>
        <sz val="10"/>
        <rFont val="Times New Roman"/>
        <family val="1"/>
      </rPr>
      <t xml:space="preserve">(saskaņā ar domes saistošiem noteikumiem Nr 3. 26.01.2005. ~1000-1200 ģimenes gadā (vidēji Ls 90-95 sezonā) </t>
    </r>
  </si>
  <si>
    <r>
      <t xml:space="preserve">ja uz katru cilvēku ģimenē ienākumi ir ne vairāk kā Ls 60, un paredzētā pārtikas daļa Ls 45 (I un II grupas invalīdiem, bērnu invalīdu, vientuļu pensionāru u.c pārtikas deva Ls 50)     </t>
    </r>
    <r>
      <rPr>
        <b/>
        <i/>
        <sz val="8"/>
        <color indexed="16"/>
        <rFont val="Times New Roman"/>
        <family val="1"/>
      </rPr>
      <t>jāveic izmaiņas saist.not</t>
    </r>
    <r>
      <rPr>
        <sz val="8"/>
        <color indexed="16"/>
        <rFont val="Times New Roman"/>
        <family val="1"/>
      </rPr>
      <t>.</t>
    </r>
  </si>
  <si>
    <r>
      <t>Veselības aprūpes pabalsts</t>
    </r>
    <r>
      <rPr>
        <sz val="10"/>
        <rFont val="Times New Roman"/>
        <family val="1"/>
      </rPr>
      <t xml:space="preserve"> (~1100 cilv.gadā līdz Ls 50 iedzīvotājam (trūcīgām personām vai vientuļiem pensionāriem) gadā)(saskaņā ar domes saistošiem noteikumiem Nr 3. 26.01.2005)no 2005.gada vientuļajiem pensionāriem pensijas līmenis līdz Ls 70</t>
    </r>
  </si>
  <si>
    <r>
      <t xml:space="preserve">ja uz katru cilvēku ģimenē ienākumi ir ne vairāk kā Ls 60, un paredzētā pārtikas daļa Ls 45 (I un II grupas invalīdiem, bērnu invalīdu, vientuļu pensionāru u.c pārtikas deva Ls 50)  </t>
    </r>
    <r>
      <rPr>
        <b/>
        <i/>
        <sz val="8"/>
        <color indexed="16"/>
        <rFont val="Times New Roman"/>
        <family val="1"/>
      </rPr>
      <t xml:space="preserve">jāveic izmaiņas saist.not. </t>
    </r>
  </si>
  <si>
    <r>
      <t xml:space="preserve">Pabalsts jaundzimušā aprūpei </t>
    </r>
    <r>
      <rPr>
        <sz val="10"/>
        <rFont val="Times New Roman"/>
        <family val="1"/>
      </rPr>
      <t>(~400 bērni gadā Ls 50 katram)(saskaņā ar domes saistošiem noteikumiem Nr 3. 26.01.2005.)</t>
    </r>
  </si>
  <si>
    <r>
      <t xml:space="preserve">Apbedīšanas pabalsts - pabalsta apmērs Ls 100 </t>
    </r>
    <r>
      <rPr>
        <sz val="10"/>
        <rFont val="Times New Roman"/>
        <family val="1"/>
      </rPr>
      <t>(saskaņā ar domes saistošiem noteikumiem Nr 3. 26.01.2005.)</t>
    </r>
  </si>
  <si>
    <r>
      <t>Pārtikas produktu taloni</t>
    </r>
    <r>
      <rPr>
        <sz val="10"/>
        <rFont val="Times New Roman"/>
        <family val="1"/>
      </rPr>
      <t xml:space="preserve"> (~750 personām (vientuļiem pensionāriem un trūcīgām personām)  Ls 12,- mēnesī līdz Ls 36,- gadā ģimenei)(saskaņā domes saistošiem noteikumiem Nr 3. 26.01.2005.no 2005.gada vientuļajiem pensionāriem pensijas līmenis līdz Ls 70</t>
    </r>
  </si>
  <si>
    <r>
      <t xml:space="preserve">Pabalsts kurināmā iegādei ar atlaidēm </t>
    </r>
    <r>
      <rPr>
        <sz val="10"/>
        <rFont val="Times New Roman"/>
        <family val="1"/>
      </rPr>
      <t>(apmēram 300- 350 ģim.gadā)(saskaņā ar domes saistošiem noteikumiem Nr 3. 26.01.2005.)no 2005.gada atsevišķi dzīvojošiem pensionāriem pensijas līmenis līdz Ls 70</t>
    </r>
  </si>
  <si>
    <t>Sadarbība ar reģionālo TV</t>
  </si>
  <si>
    <t>Izpilde uz 01.12.2005.</t>
  </si>
  <si>
    <t>Pieaugums %</t>
  </si>
  <si>
    <t>Nometņu iela 2a</t>
  </si>
  <si>
    <t>Pabalsti maznodrošinātiem iedzīvotājiem, t.sk.:</t>
  </si>
  <si>
    <t>sociālā edināšana skolās un bērnudārzu patversmes grupas</t>
  </si>
  <si>
    <t>pārējie pabalsti</t>
  </si>
  <si>
    <t>Administratīvo robežu uzmērīšana</t>
  </si>
  <si>
    <t>"Gada balva par sasniegumiem vizuālās mākslas attīstībā"</t>
  </si>
  <si>
    <t>Kauguru kultūras</t>
  </si>
  <si>
    <t>Barikāžu dienu atceres sarīkojums</t>
  </si>
  <si>
    <t>Komunistiskā genocīda upuru piemiņas dienai veltīts brīvdabas koncerts (25.03.2003., 14.06.2003.)</t>
  </si>
  <si>
    <t>Piemiņas pasākums pie Zolta pieminekļa</t>
  </si>
  <si>
    <t>Ēka Dubultu prospektā</t>
  </si>
  <si>
    <t>Pamatbudžets                                    Jumts, garāžas jumts</t>
  </si>
  <si>
    <t>05-110-1485</t>
  </si>
  <si>
    <t>Pamatbudžets; 04-211-1485</t>
  </si>
  <si>
    <t>PI "Sprīdītis" remonts</t>
  </si>
  <si>
    <t>06-210-4700</t>
  </si>
  <si>
    <t>Pašvaldības iestāžu pielāgošana cilvēkiem ar īpašām vajadzībām</t>
  </si>
  <si>
    <t>Pamatbudžets; 06-240-1485</t>
  </si>
  <si>
    <t>Kapliču kapitālais remonts</t>
  </si>
  <si>
    <t>Ielikts SIA "Jūrmalas gaisma" budžetā Ls 50000</t>
  </si>
  <si>
    <t>Dzīvojamā fonda kapitālais remonts</t>
  </si>
  <si>
    <t>Centrālās bibliotēkas elektrības tīklu rek.</t>
  </si>
  <si>
    <t>Autoceļu fonds</t>
  </si>
  <si>
    <t>Pilsētas skolēnu dziesmu un deju lielkoncerts Dzintaru koncertzālē</t>
  </si>
  <si>
    <t>1479=700,-</t>
  </si>
  <si>
    <t>1441=30,-</t>
  </si>
  <si>
    <t>1472=200,-</t>
  </si>
  <si>
    <t>1170/1200=500,-</t>
  </si>
  <si>
    <t>1570=120,-</t>
  </si>
  <si>
    <t>1590=210,-</t>
  </si>
  <si>
    <t>1482=40,-</t>
  </si>
  <si>
    <t>2.2.13.</t>
  </si>
  <si>
    <t>Jauno ugunsdzēsēju, ūdens glābēju,  policistu , Aizsardzības ministrijas (Latvijas Nacionālie Bruņotie spēki, Zemessardze) “Drošības diena”</t>
  </si>
  <si>
    <t>1590=250,-</t>
  </si>
  <si>
    <t>1472=100,-</t>
  </si>
  <si>
    <t>1700/1200=200,-</t>
  </si>
  <si>
    <t>1479=100,-</t>
  </si>
  <si>
    <t>1441=50,-</t>
  </si>
  <si>
    <t>2.2.14.</t>
  </si>
  <si>
    <t>Skolēnu velosacensības</t>
  </si>
  <si>
    <t>2.2.15.</t>
  </si>
  <si>
    <t>Starptautiskajai bērnu tiesību aizsardzības dienai veltītie pasākumi:</t>
  </si>
  <si>
    <t>1)</t>
  </si>
  <si>
    <t>Noslēguma pasākums skolēnu BTA komisijas dalībniekiem</t>
  </si>
  <si>
    <t>2)</t>
  </si>
  <si>
    <t>Sporta svētki pirmsskolas vecuma bērniem</t>
  </si>
  <si>
    <t>3)</t>
  </si>
  <si>
    <t>BTAC pārskata “ Bērnu tiesību aktualitātes” prezentēšana</t>
  </si>
  <si>
    <t>1590=200,-</t>
  </si>
  <si>
    <t>2.2.16.</t>
  </si>
  <si>
    <t>Pilsētas svētku noformējums</t>
  </si>
  <si>
    <t>Lieldienu noformējums</t>
  </si>
  <si>
    <t>Līgo svētku noformējums</t>
  </si>
  <si>
    <t>Trīs divpusēju transparentu izgatavošana</t>
  </si>
  <si>
    <t>4180</t>
  </si>
  <si>
    <t>Transparentu montāža un demontāža</t>
  </si>
  <si>
    <t>11. un 18.novembra noformējums</t>
  </si>
  <si>
    <t>Dizaina objekta atjaunošana, montāža, demontāža un izgaismošana pie domes</t>
  </si>
  <si>
    <t>Snovbords daliba ziemas olimpiādē LR</t>
  </si>
  <si>
    <t>2005.gada apstiprinātais budžets</t>
  </si>
  <si>
    <t>2005.gada gaidāmā izpilde</t>
  </si>
  <si>
    <t>Sadarbības partneru uzņemšana</t>
  </si>
  <si>
    <t>Attīstības programmas izstrāde, Jūrmalas plānošanas darbi</t>
  </si>
  <si>
    <t>Sadarbība ar Jūrmalas uzņēmējiem</t>
  </si>
  <si>
    <t>Līdzekļi neparedzētiem gadījumiem</t>
  </si>
  <si>
    <t>Paredzēts sagatavot un iesniegt 9 projektu pieteikumus un 10 pieteikumus Valsts Investīciju programmai</t>
  </si>
  <si>
    <t>Investora rokasgrāmata 2006</t>
  </si>
  <si>
    <t>Uzņēmēju dienu rīkošana</t>
  </si>
  <si>
    <t>Konkurss skolēniem “ Manas tiesības un pienākumi”</t>
  </si>
  <si>
    <t>1511=200,-</t>
  </si>
  <si>
    <t>1590=300,-</t>
  </si>
  <si>
    <t>2.1.5.</t>
  </si>
  <si>
    <t>Mazo vokālistu konkurss “Cālis 2005”</t>
  </si>
  <si>
    <t>1170/1200=25,-</t>
  </si>
  <si>
    <t>2.1.6.</t>
  </si>
  <si>
    <t>Mazo mūzikas kolektīvu konkurss “Do-re-mi”</t>
  </si>
  <si>
    <t>1170=16</t>
  </si>
  <si>
    <t>1200=4,-</t>
  </si>
  <si>
    <t>1511=10,-</t>
  </si>
  <si>
    <t>2.1.7.</t>
  </si>
  <si>
    <t>Jūrmalas bērnu un skolēnu tautisko deju kolektīvu skate</t>
  </si>
  <si>
    <t>1590=70,-</t>
  </si>
  <si>
    <t>1700/1200=15,-</t>
  </si>
  <si>
    <t>2.1.8.</t>
  </si>
  <si>
    <t>Skatuves runas konkurss “Jūrmalas Zvirbulis”</t>
  </si>
  <si>
    <t>1590=120,-</t>
  </si>
  <si>
    <t>1170=121,-</t>
  </si>
  <si>
    <t>1200=29,-</t>
  </si>
  <si>
    <t>2.1.9.</t>
  </si>
  <si>
    <t>Jūrmalas skolēnu teātru skate</t>
  </si>
  <si>
    <t>1170=121,-1200=29,-</t>
  </si>
  <si>
    <t>1590=101,-</t>
  </si>
  <si>
    <t>1471=30,-</t>
  </si>
  <si>
    <t>2.1.10.</t>
  </si>
  <si>
    <t>Radošo darbu konkurss ētikā un kultūras vēsturē “ XX gadsimta literatūras vērtības”</t>
  </si>
  <si>
    <t>1590=25,-</t>
  </si>
  <si>
    <t>1700/1200=45,-</t>
  </si>
  <si>
    <t>2.1.11.</t>
  </si>
  <si>
    <t>Jūrmalas skolu koru skates I.kārta “ Ceļā uz Dziesmu un deju svētkiem”</t>
  </si>
  <si>
    <t>1590=88,-</t>
  </si>
  <si>
    <t>1700/1200=48,-</t>
  </si>
  <si>
    <t>2.1.12.</t>
  </si>
  <si>
    <t>Konkurss vidusskolēniem zinātniski pētnieciskā darbībā</t>
  </si>
  <si>
    <t>2.1.13.</t>
  </si>
  <si>
    <t>BNS on-line ziņu abonements</t>
  </si>
  <si>
    <t>LETAs on-line ziņu abonements</t>
  </si>
  <si>
    <t>„Jūrmalas Ziņas” latviski un krieviski</t>
  </si>
  <si>
    <t>Dekoru izgatavošana un izvietošana kokos (Dubultu laukums, dome, Turaidas iela, Jomas iela)</t>
  </si>
  <si>
    <t>Jaunu telpisko dekoratīvo elementu izgatavošana, to montāža un demontāža (bērnu mākslas akcijai "Lieldienu olas")</t>
  </si>
  <si>
    <t>Agrāk izgatavoto telpisko dekoratīvo elementu atjaunošana, montāža un demontāža 7 vietās pilsētā (bērnu mākslas akcijai "Lieldienu olas")</t>
  </si>
  <si>
    <t>Jaunas konstrukcijas (zārdu) izgatavošana, un divu veco konstrukciju atjaunošana, to montāža un demontāža</t>
  </si>
  <si>
    <t>Dekoratīvo vainagu izgatavošana, konstrukciju noformēšana (3x2 gab.)</t>
  </si>
  <si>
    <t>Pamatbudžets-kredīts saskaņā ar investīciju plānu                              Objekta realizācija 2006-2007</t>
  </si>
  <si>
    <t>Apstādījumu atjaunošanas līdzekļi</t>
  </si>
  <si>
    <t>Bulduru slimnīcas kapitālais remonts</t>
  </si>
  <si>
    <t>Pamatbudžets - kredīts;                              Saskaņā ar investīciju plānu.</t>
  </si>
  <si>
    <t>Pamatbudžets - kredīts;                             Saskaņā ar investīciju plānu</t>
  </si>
  <si>
    <t>Dzintaru koncertzāles atklātās un mazās zāles rekonstrukcija</t>
  </si>
  <si>
    <t xml:space="preserve">Pamatbudžets - kredīts;                             Saskaņā ar investīciju plānu  </t>
  </si>
  <si>
    <t>Ķemeru sākumskolas rekonstrukcija</t>
  </si>
  <si>
    <t>Kampaņa "Jūrmala - kāzu pilsēta"</t>
  </si>
  <si>
    <t>TV filma</t>
  </si>
  <si>
    <t>reklāma presē</t>
  </si>
  <si>
    <t xml:space="preserve">semināru cikls jaunajām ģimenēm </t>
  </si>
  <si>
    <t>Kampaņa "Jūrmala - konferenču pilsēta"</t>
  </si>
  <si>
    <t>reklāma ārvalstu presē</t>
  </si>
  <si>
    <t>reklāma nacionālajā presē</t>
  </si>
  <si>
    <t>www.jurmala.lv attīstīšana</t>
  </si>
  <si>
    <t>Projekts "Baltais betons"</t>
  </si>
  <si>
    <t>semināru cikls māksliniekiem</t>
  </si>
  <si>
    <t>skulptūru izgatavošana</t>
  </si>
  <si>
    <t>Semināru organizēšana žurnālistiem par Jūrmalas specifiku</t>
  </si>
  <si>
    <t>Nodaļas speciālista atalgojuma palielinājums</t>
  </si>
  <si>
    <t>Drošības dienas Jūrmalā</t>
  </si>
  <si>
    <t>1472=30,-</t>
  </si>
  <si>
    <t>6.7.</t>
  </si>
  <si>
    <t>6.vizuālās un lietišķās mākslas svētki Zemgales novadā</t>
  </si>
  <si>
    <t>6.8.</t>
  </si>
  <si>
    <t>III Latvijas skolu teātru festivāla 2.kārta - reģionālā skate (2 dienas)</t>
  </si>
  <si>
    <t>1471=60,-</t>
  </si>
  <si>
    <t>1700/1200=50,-</t>
  </si>
  <si>
    <t>1563=15,-</t>
  </si>
  <si>
    <t>6.9.</t>
  </si>
  <si>
    <t>Republikas Mākslas skolu ikgadējā skate “ Telpa”</t>
  </si>
  <si>
    <t>6.10.</t>
  </si>
  <si>
    <t>Vides un bioloģijas MA skolotāju izbraukuma sanāksme (2 dienas)</t>
  </si>
  <si>
    <t>1482=30,-</t>
  </si>
  <si>
    <t>6.11.</t>
  </si>
  <si>
    <t>2.-4.klašu koru svētki Tukumā  “Taureņu lidojums”</t>
  </si>
  <si>
    <t>6.12.</t>
  </si>
  <si>
    <t>Vides izziņas taku noslēguma konkurss republikā</t>
  </si>
  <si>
    <t>6.13.</t>
  </si>
  <si>
    <t>1482=28,-</t>
  </si>
  <si>
    <t>Jurmalas pilsetas "Sporta laureats"</t>
  </si>
  <si>
    <t>Ziemassvetku balva galda tenisa</t>
  </si>
  <si>
    <t>Jurmalas pilsetas makškerešanas sacensibas "Zivs"</t>
  </si>
  <si>
    <t>Jurmalas pilsetas Ziemassvetku kauss peldešana</t>
  </si>
  <si>
    <t>Ziemassvetku turnirs makslas vingrošana</t>
  </si>
  <si>
    <t>Jūrmalas pilsetas domes kauss skeitbordā   3. posmi</t>
  </si>
  <si>
    <t xml:space="preserve">Jūrmalas balvas izcīņas sacensībām skeitbordā </t>
  </si>
  <si>
    <t xml:space="preserve">Jūrmalas pilsetas čemp.skeitbordā </t>
  </si>
  <si>
    <t>basketbola klubs "Sloka",</t>
  </si>
  <si>
    <t>sporta klubs "Jurmalas sports"</t>
  </si>
  <si>
    <t>udenssporta veidu klubs "Daugava"</t>
  </si>
  <si>
    <t>SK "Jurmala"</t>
  </si>
  <si>
    <t>Jurmalas skolu komandu piedališanas starp. sac</t>
  </si>
  <si>
    <t>skeits Stoholm</t>
  </si>
  <si>
    <t>Peldešanas skola "Delfins"</t>
  </si>
  <si>
    <t>Dalība Pasaules čempionātā grieķu-romiešu cīņā</t>
  </si>
  <si>
    <t>Snovbords</t>
  </si>
  <si>
    <t>Džudo Sporta klubs"Centrions"</t>
  </si>
  <si>
    <t>GTK"Sloka"</t>
  </si>
  <si>
    <t>SVK"Jurmala" - sambo</t>
  </si>
  <si>
    <t>Piedališanas sporta darbin.seminaros</t>
  </si>
  <si>
    <t>dalibas maksa pašvaldibas savieniba</t>
  </si>
  <si>
    <t>dalības maksa basketbolam</t>
  </si>
  <si>
    <t xml:space="preserve">citi Komandejumi </t>
  </si>
  <si>
    <t>daliba virslīg. Futbolā</t>
  </si>
  <si>
    <t>daliba florbola p.č</t>
  </si>
  <si>
    <t>daliba kalnu divriteni E.č</t>
  </si>
  <si>
    <t xml:space="preserve">  Pludmales sporta spēļu tiesnešu konference </t>
  </si>
  <si>
    <t>Dalībai Eiropas jaunatnes čempionātā šahā</t>
  </si>
  <si>
    <t>Basketbola klubs.I.O.S. Dalibas maksa</t>
  </si>
  <si>
    <t>No Pilsētas budžeta Diesmu svētkiem</t>
  </si>
  <si>
    <t>Ekonomija no Dziesmu svētkiem izlietota kopā</t>
  </si>
  <si>
    <t>t.sk.</t>
  </si>
  <si>
    <t>Vasaras nometnes skolās un interešu izglītības iestādēs(ēdināšna)</t>
  </si>
  <si>
    <t>Konkurss vidusskolēniem "Zinātniski pētnieciskā darbībā"</t>
  </si>
  <si>
    <t>No 2. - 12.kl. Skolēnu konkurss "Erodīts"</t>
  </si>
  <si>
    <t>Konference "Jaunāko psiholoģijas metožu pielietojums darbā ar bērniem un jauniešiem izglītības iestādēs"</t>
  </si>
  <si>
    <t>Latvijas Mazpulku organizācijas Goda nominācijas konkurs</t>
  </si>
  <si>
    <t>Ziemassvētku labdarības pasākums Jūrmalas pilsētas skolotājiem-pensionāriem</t>
  </si>
  <si>
    <t>Jurmalas cempionats makslas vingrošana.</t>
  </si>
  <si>
    <t>Olimpiskas stafetes peldešana.</t>
  </si>
  <si>
    <t>Pilsetas skolenu sporta speles 10 -12 .kl.</t>
  </si>
  <si>
    <t>Jurmalas peldešanas skolas atklatas sacensibas "Meduzas kauss"</t>
  </si>
  <si>
    <t>Karavīru un politiski represēto nogādāšana pasākumos, transporta īre</t>
  </si>
  <si>
    <t>Jurmalas skolenu sporta speles.</t>
  </si>
  <si>
    <t>Orientēšanās sacensības"Magnēts-Jūrmalas balvas izcīņa"četrās kārtās</t>
  </si>
  <si>
    <t>Jurmalas pilsetas burašanas sezonas atklašanas regate</t>
  </si>
  <si>
    <t>Skolenu sacensibas turisma tehnika 1. - 9. Klasem.</t>
  </si>
  <si>
    <t>Jurmalas pilsetas atklatas volejbols sacensibas jauniešiem</t>
  </si>
  <si>
    <t>Skolenu sporta svetki "Olimpiska diena 2005".</t>
  </si>
  <si>
    <t>Invalidu speles "Uzdrošinies, nac lidz!"</t>
  </si>
  <si>
    <t xml:space="preserve">Jurmalas peldešanas skolas  macibu gada nosleguma sacensibas </t>
  </si>
  <si>
    <t>Koncertu cikls "Garīgās mūzikas koncerti Dubultu baznīcā"</t>
  </si>
  <si>
    <t>Kultūras darbinieku gada noslēguma pasākums "Gada balva kultūrā 2004"</t>
  </si>
  <si>
    <t>Rezerve</t>
  </si>
  <si>
    <t>a) dežūrējošā personāla darba samaksa,</t>
  </si>
  <si>
    <t>2006.gada budžeta projekts</t>
  </si>
  <si>
    <t>I Jurmalas pilsetas sporta pasakumi</t>
  </si>
  <si>
    <t>Minifutbola sacensibas jauniešiem</t>
  </si>
  <si>
    <t>Pilsetas skolu sporta spelu sacensibas "Tautas bumba"</t>
  </si>
  <si>
    <t>Florbols Pilsetas jaunatnes sacensibas</t>
  </si>
  <si>
    <t>Gimnazijas sporta speles aerobika 5.-7.; 8.-9.; 10.-12. Klasem</t>
  </si>
  <si>
    <t>Ikgadējā konference “ Jaunāko psiholoģijas metožu pielietojums darbā ar bērniem un jauniešiem izglītības iestādēs”</t>
  </si>
  <si>
    <t>1590=106,-</t>
  </si>
  <si>
    <t>1170=50,-</t>
  </si>
  <si>
    <t>LR proklamēšanas gadadiena</t>
  </si>
  <si>
    <t>Zvaigznes dienai veltīts garīgās mūzikas koncerts</t>
  </si>
  <si>
    <t>Mātes dienai veltīts pasākums</t>
  </si>
  <si>
    <t>Komunistiskā genocīda upuru piemiņas koncerts</t>
  </si>
  <si>
    <t>Dzejas dienas Jomas ielā pie Raiņa un Aspazijas pieminekļa</t>
  </si>
  <si>
    <t>Foto un gleznu izstāžu rīkošana (8 pasākumi)(12 pasākumi)</t>
  </si>
  <si>
    <t>Lieldienas "Horna dārzā"</t>
  </si>
  <si>
    <t>Vasarssvētku koncerts Horna dārzā</t>
  </si>
  <si>
    <t>Bulduru kultūras</t>
  </si>
  <si>
    <t>Somijas kultūras dienas</t>
  </si>
  <si>
    <t>Lieldienas</t>
  </si>
  <si>
    <t>Mākslas svētki</t>
  </si>
  <si>
    <t>Zāļu dienas ieskaņas</t>
  </si>
  <si>
    <t>Dzejas dienas</t>
  </si>
  <si>
    <t>Meteņu sarīkojums</t>
  </si>
  <si>
    <t>Mātes diena</t>
  </si>
  <si>
    <t>Dārza svētki</t>
  </si>
  <si>
    <t>Folkloras svētki</t>
  </si>
  <si>
    <t>Tēlotājas, lietišķās mākslas un bērnu jaunrades izstādes visu gadu</t>
  </si>
  <si>
    <t>Bērnu radošie konkursi un darbnīcas visu gadu</t>
  </si>
  <si>
    <t>Teatralizēts sarīkojums bērniem "Pasaku valstībā"</t>
  </si>
  <si>
    <t>Miķeļdienas sarīkojums</t>
  </si>
  <si>
    <t>Karavīru dziesmu festivāls zēnu koriem</t>
  </si>
  <si>
    <t>6.6.</t>
  </si>
  <si>
    <t>Vides izziņas spēļu konkursa ”Iepazīsti vidi” noslēgums Rīgā “ Altona”</t>
  </si>
  <si>
    <t>KOPĀ</t>
  </si>
  <si>
    <t>Pasākumu cikls SLOKAI-750</t>
  </si>
  <si>
    <t>Sanitāro mezglu īre</t>
  </si>
  <si>
    <t>Jauno operas un operetes solistu konkursa atlase</t>
  </si>
  <si>
    <t>Garīgās mūzikas festivāls A CAPELLA</t>
  </si>
  <si>
    <t>Tu Esi Pamanīts</t>
  </si>
  <si>
    <t>Māksla vieno tautas</t>
  </si>
  <si>
    <t>Pašvaldības darbinieku (projektu kontaktpersonu) un uzņēmēju kvalifikācijas paaugstināšanas pasākumi</t>
  </si>
  <si>
    <t>Projekts pret izpildi (%)</t>
  </si>
  <si>
    <t>Komandējumi, t.sk.:</t>
  </si>
  <si>
    <t>sadraudzības pilsētu apmeklējums</t>
  </si>
  <si>
    <t>dalība tūrisma izstādēs</t>
  </si>
  <si>
    <t>Rudens ražas un radošo darbu izstāde Mazpulka darbu skate</t>
  </si>
  <si>
    <t>1590=15,-</t>
  </si>
  <si>
    <t>1511=25,-</t>
  </si>
  <si>
    <t>2.3.2.</t>
  </si>
  <si>
    <t xml:space="preserve">Zīmējumu konkurss pirmsskolas iestādēs  </t>
  </si>
  <si>
    <t>1590=40,-</t>
  </si>
  <si>
    <t>2.3.3.</t>
  </si>
  <si>
    <t>Ceļa zīmju nomaiņa</t>
  </si>
  <si>
    <t>Lietus ūdens kanalizācijas kolektora izbūve</t>
  </si>
  <si>
    <t>Seminārs Jūrmalas izglītības iestāžu darbiniekiem par studiju kredītu un iedzīvotāju ienākumu nodokli.</t>
  </si>
  <si>
    <t>1170/1200=19,-</t>
  </si>
  <si>
    <t>1511=11,-</t>
  </si>
  <si>
    <t>2.2.23.</t>
  </si>
  <si>
    <t>Jauno ugunsdzēsēju sacensības</t>
  </si>
  <si>
    <t>2.2.24.</t>
  </si>
  <si>
    <t>Mazpulku sporta spēles</t>
  </si>
  <si>
    <t>1482=24,-</t>
  </si>
  <si>
    <t>1561=10,-</t>
  </si>
  <si>
    <t>1479=50,-</t>
  </si>
  <si>
    <t>1511=6,-</t>
  </si>
  <si>
    <t>2.2.25.</t>
  </si>
  <si>
    <t>Skeitborda un pūķa laišanas sacensības “ Uz zemes un gaisā”</t>
  </si>
  <si>
    <t>2.2.26.</t>
  </si>
  <si>
    <t>Rēzeknes pilsētas izglītības iestāžu vadītāju seminārs Jūrmalā</t>
  </si>
  <si>
    <t>2.3.</t>
  </si>
  <si>
    <t>Radošā darba izstādes un skates</t>
  </si>
  <si>
    <t>2.3.1.</t>
  </si>
  <si>
    <t>Sākumskolas "Ābelīte" žoga remonts, ugunsdrošības durvis, ventilācija, kanalizācija, ugunsdrošības signalizācija</t>
  </si>
  <si>
    <t>Sākumskolas "Taurenītis" logu nomaiņa un kāpņu telpas remonts</t>
  </si>
  <si>
    <t>Sākumskolas "Atvase" sporta zāles remonts un gaiteņa grīdas remonts</t>
  </si>
  <si>
    <t>Sākumskolas "Atvase" ūdensvada un kanalizācijas remonts</t>
  </si>
  <si>
    <t>Speciālās internātskolas logu nomaiņa un ūdensvada remonts</t>
  </si>
  <si>
    <t>04-213-4700</t>
  </si>
  <si>
    <t>Speciālās internātskolas sporta zāle</t>
  </si>
  <si>
    <t>Speciālās internātskolas tualešu un dušu remonts internātā</t>
  </si>
  <si>
    <t>P.i.i. "Madara" fasādes siltināšana un grupas telpas remonts</t>
  </si>
  <si>
    <t>P.i.i. "Madara" nojumes un žoga remonts</t>
  </si>
  <si>
    <t>Pilsētas mēroga pasākumi</t>
  </si>
  <si>
    <t>2.2.1.</t>
  </si>
  <si>
    <t>Informatīvi-praktisks pasākums vidusskolēniem</t>
  </si>
  <si>
    <t>2.2.2.</t>
  </si>
  <si>
    <t>Velosipēdi 3 gab.</t>
  </si>
  <si>
    <t>Raga kāpas ekotaku izbūve</t>
  </si>
  <si>
    <t>Viļņa, dalība tūrisma gadatirgū Vivatur</t>
  </si>
  <si>
    <t>9.  </t>
  </si>
  <si>
    <t>Berlīne, dalība tūrisma gadatirgū ITB</t>
  </si>
  <si>
    <t>10.  </t>
  </si>
  <si>
    <t>Gēteborga, dalība tūrisma gadatirgū TUR</t>
  </si>
  <si>
    <t>11.  </t>
  </si>
  <si>
    <t xml:space="preserve">Rīga, dalība tūrisma gadatirgū Balttour </t>
  </si>
  <si>
    <t xml:space="preserve">Igaunija, dalība tūrisma gadatirgū Tourest </t>
  </si>
  <si>
    <t>Vācija, dalība tūrisma gadatirgū Reisen</t>
  </si>
  <si>
    <t>Vācija, dalība tūrisma gadatirgū IMEX</t>
  </si>
  <si>
    <t xml:space="preserve">Ķelne, dalība tūrisma gadatirgū </t>
  </si>
  <si>
    <t>Vizīte uz Sanktpēterburgā</t>
  </si>
  <si>
    <t>2.2.5.</t>
  </si>
  <si>
    <t xml:space="preserve">Jūrmalas skolēnu atdarināšanas konkurss “Pop-iela” </t>
  </si>
  <si>
    <t>1590=132,-</t>
  </si>
  <si>
    <t>1700=15,-1200=4,-</t>
  </si>
  <si>
    <t>2.2.6.</t>
  </si>
  <si>
    <t>Pasākumu cikls “Brīvdienas Jaundubultos”</t>
  </si>
  <si>
    <t>1570=150,-</t>
  </si>
  <si>
    <t>2.2.7.</t>
  </si>
  <si>
    <t>Mākslas dienas Jomas ielā sadarbībā ar Jūrmalas pilsētas māksliniekiem</t>
  </si>
  <si>
    <t>1570=250,-</t>
  </si>
  <si>
    <t>2.2.8.</t>
  </si>
  <si>
    <t xml:space="preserve"> </t>
  </si>
  <si>
    <t>2006.gada pieprasījums*</t>
  </si>
  <si>
    <t>5.83x365x13=27663                    5.25x12x13=819</t>
  </si>
  <si>
    <t>260x40x0.30</t>
  </si>
  <si>
    <t>106x19x12=24168  100x12=1200  200x3x12=7200</t>
  </si>
  <si>
    <t>Projeks ''Liels un mazs drošā pilsētā'' (SO ''vecāki Jūrmalai'')</t>
  </si>
  <si>
    <t>Telpu noma ''Jauniešu pārejas māja''</t>
  </si>
  <si>
    <t>Telpu noma ''Dienas centrs ar garīga rakst...''</t>
  </si>
  <si>
    <t>sociālie dzīvokļi Nometņu 2a</t>
  </si>
  <si>
    <t>invalīdu transports, pakalpojumi</t>
  </si>
  <si>
    <t>dažādu organizāciju atbalsts</t>
  </si>
  <si>
    <t>Ziemassvētkiem</t>
  </si>
  <si>
    <t xml:space="preserve">Vienreizējie pabalsti krīzes situācijās  </t>
  </si>
  <si>
    <t>100x50</t>
  </si>
  <si>
    <t xml:space="preserve"> +30% pie gaidāmās izpildes un     Nometņu 2a</t>
  </si>
  <si>
    <t>15x600</t>
  </si>
  <si>
    <t>trūcīgu ģimeņu bērniem ekskursija</t>
  </si>
  <si>
    <t>*pēc LP rīcībā esošās informācijas par pabalstu saņēmējiem, kuriem ienākumi ir līz Ls 60 vienam cilvēkam.Prasītāju skaits varētu būt daudz lielāks.</t>
  </si>
  <si>
    <t>05. Veselības aprūpe</t>
  </si>
  <si>
    <t>protezēšanas izdevumi (''Saulstari'')</t>
  </si>
  <si>
    <t>Zobu ekstrakcija un pārsienamie u.c. Materiāli bezpajumtniekiem un trūcīgām personām sniedzot ķirurģisko palīdzību</t>
  </si>
  <si>
    <t>Jaunas slimnīcas būvniecība</t>
  </si>
  <si>
    <t>05-110-7000</t>
  </si>
  <si>
    <t>Koģenerācijas stacijas izbūve</t>
  </si>
  <si>
    <t>Ielu apgaismošana neapgaismotajās ielās</t>
  </si>
  <si>
    <t>07.400.7000</t>
  </si>
  <si>
    <t>Komunistiskā genocīda upuru piemiņas diena</t>
  </si>
  <si>
    <t>8.3.</t>
  </si>
  <si>
    <t>8.4.</t>
  </si>
  <si>
    <t>LR proklamēšanas diena</t>
  </si>
  <si>
    <t>8.5.</t>
  </si>
  <si>
    <t>Citas piemiņas dienas</t>
  </si>
  <si>
    <t>8.6.</t>
  </si>
  <si>
    <t>Kapteiņa Zolta piemiņas diena</t>
  </si>
  <si>
    <t>Starptautiskās sacensības sportistiem</t>
  </si>
  <si>
    <t>9.1.</t>
  </si>
  <si>
    <t>Starptautiskās sacensības basketbolā Lietuvā, Birži</t>
  </si>
  <si>
    <t>9.2.</t>
  </si>
  <si>
    <t>Starptautiskās sacensības mākslas vingrošanā “ Miss Valentīne’2006” Igaunijā, Tallina</t>
  </si>
  <si>
    <t>9.3.</t>
  </si>
  <si>
    <t>Starptautiskās sacensības basketbolā Lietuvā, Šauļi</t>
  </si>
  <si>
    <t>9.4.</t>
  </si>
  <si>
    <t>Starptautiskās sacensības basketbolā Čehijā, Ostrava</t>
  </si>
  <si>
    <t>1472=980,-</t>
  </si>
  <si>
    <t>1482=180,-</t>
  </si>
  <si>
    <t>9.5.</t>
  </si>
  <si>
    <t>Starptautiskais festivāls basketbolā Lietuvā, Klaipēda</t>
  </si>
  <si>
    <t>9.6.</t>
  </si>
  <si>
    <t>Starptautiskās sacensības mākslas vingrošanā “ Miss Vasara’2006” Lietuvā, Kauņa</t>
  </si>
  <si>
    <t>1472=320,-</t>
  </si>
  <si>
    <t>9.7.</t>
  </si>
  <si>
    <t>Starptautiskās sacensības handbolā Vācijā, Hamburga</t>
  </si>
  <si>
    <t>1472=1200</t>
  </si>
  <si>
    <t>1482=270,-</t>
  </si>
  <si>
    <t>9.8.</t>
  </si>
  <si>
    <t>Starptautiskās sacensības handbolā Lietuvā, Kauņa</t>
  </si>
  <si>
    <t>1482=90,-</t>
  </si>
  <si>
    <t>9.9.</t>
  </si>
  <si>
    <t>Starptautiskās sacensības basketbolā Krievijā, Sankt-Pēterburgā</t>
  </si>
  <si>
    <t>9.10.</t>
  </si>
  <si>
    <t>Starptautiskās sacensības basketbolā Somijā, Helsinki</t>
  </si>
  <si>
    <t>9.11.</t>
  </si>
  <si>
    <t xml:space="preserve">Vasaras nometnes skolās un interešu izglītības iestādēs </t>
  </si>
  <si>
    <t>Spēle "Augsim Latvijai" (kapteiņa Zolta piemiņai)</t>
  </si>
  <si>
    <t>Teātra dienas</t>
  </si>
  <si>
    <t>Mātes dienai veltīts svētku koncerts</t>
  </si>
  <si>
    <t>Vasaras saulgriežu svētki</t>
  </si>
  <si>
    <t>Audzināšanas darbības un darba ar jaunatni metodisko izstrādņu skate</t>
  </si>
  <si>
    <t>2.3.7.</t>
  </si>
  <si>
    <t>Mākslas izstāde un svētki I.kārta “ Dažādā pasaule”</t>
  </si>
  <si>
    <t>1552=70,-</t>
  </si>
  <si>
    <t>1570=30,-</t>
  </si>
  <si>
    <t>Vides  un  veselības  izglītība</t>
  </si>
  <si>
    <t>3.1.</t>
  </si>
  <si>
    <t>Latvijas Arhitektu savienības rīkotās gada skates finansiāls atbalsts</t>
  </si>
  <si>
    <t>Slokas sporta parka haļļu un autostāvvietas projektēšana</t>
  </si>
  <si>
    <t>Skata torņa būvniecība dabas parkā "Ragakāpa"</t>
  </si>
  <si>
    <t>Ēkas Jūras ielā 3 rekonstrukcija</t>
  </si>
  <si>
    <t>Skeitparks</t>
  </si>
  <si>
    <t>Skolēnu spartakiādes sacensības pavasara krosā</t>
  </si>
  <si>
    <t>5.13.</t>
  </si>
  <si>
    <t>Peldēšanas skolas atklātais čempionāts “Medūzas kauss”</t>
  </si>
  <si>
    <t>5.14.</t>
  </si>
  <si>
    <t>Skolēnu spartakiādes sacensības  “Ielu stafetes-2006”</t>
  </si>
  <si>
    <t>5.15.</t>
  </si>
  <si>
    <t>Skolēnu spartakiādes sacensības tūrisma tehnikā</t>
  </si>
  <si>
    <t>5.16.</t>
  </si>
  <si>
    <t>Vaivaru pamatskolas žoga remonts</t>
  </si>
  <si>
    <t>Slokas pamatskolas rekonstrukcijas projekts</t>
  </si>
  <si>
    <t>Sākumskola "Zvaniņš" logu nomaiņa, fasādes siltināšana un žoga remonts</t>
  </si>
  <si>
    <t>04-110-4700</t>
  </si>
  <si>
    <t>Sākumskola "Zvaniņš" tualešu un grīdu remonts</t>
  </si>
  <si>
    <t>6.19.</t>
  </si>
  <si>
    <t>Mazpulku rudens forums</t>
  </si>
  <si>
    <t>1472=70,-</t>
  </si>
  <si>
    <t>6.20.</t>
  </si>
  <si>
    <t>Antīko spēkratu festivāli</t>
  </si>
  <si>
    <t>6.21.</t>
  </si>
  <si>
    <t>Pirmsskolas skolotāju pašgatavoto mācību līdzekļu izstāde</t>
  </si>
  <si>
    <t>6.22.</t>
  </si>
  <si>
    <t>Jūrmalas skolu koru sadziedāšanās Bulduru dārzkopības vidusskolā, gatavojoties IX Latvijas Dziesmu un deju svētkiem</t>
  </si>
  <si>
    <t>1700/1200=150,-</t>
  </si>
  <si>
    <t>6.23.</t>
  </si>
  <si>
    <t>Skolu koru skates II.kārta “ Ceļā uz Dziesmu un deju svētkiem” Jūrmalā</t>
  </si>
  <si>
    <t>6.24.</t>
  </si>
  <si>
    <t>Jūrmalas mazo mūzikas kolektīvu konkursa “ Do-re-mi” laureātu koncerts Rīgā</t>
  </si>
  <si>
    <t>1590=10,-</t>
  </si>
  <si>
    <t>1479=70,-</t>
  </si>
  <si>
    <t>6.25.</t>
  </si>
  <si>
    <t>Tehniskās jaunrades sacensības</t>
  </si>
  <si>
    <t>6.26.</t>
  </si>
  <si>
    <t>6.27.</t>
  </si>
  <si>
    <t>Latvijas bērnu un jauniešu mākslas svētki novadā un Rīgā “ Dažādā pasaule”</t>
  </si>
  <si>
    <t>1482=35,-</t>
  </si>
  <si>
    <t>1570=101,-</t>
  </si>
  <si>
    <t>1479=160,-</t>
  </si>
  <si>
    <t>1590=104,-</t>
  </si>
  <si>
    <t>6.28.</t>
  </si>
  <si>
    <t>Latvijas Mazpulku organizācijas Goda nominācijas konkurss</t>
  </si>
  <si>
    <t>7.1.</t>
  </si>
  <si>
    <t>Valsts  svētku  un  piemiņas  dienu  pasākumi</t>
  </si>
  <si>
    <t>8.1.</t>
  </si>
  <si>
    <t>O. Kalpaka piemiņas diena</t>
  </si>
  <si>
    <t>8.2.</t>
  </si>
  <si>
    <t>Dzejas dienas pie Raiņa priedēm</t>
  </si>
  <si>
    <t>Līdzfinansējums projektu realizācijai, t.sk.:</t>
  </si>
  <si>
    <t>Svētku egles izgreznošana, pieslēgšana elektriskās apgaismes tīkliem, u.c. Dubultu laukumā</t>
  </si>
  <si>
    <t>Vienas telpiskās konstrukcijas (puzura) atjaunošana, izgaismošana, montāža un demontāža pie domes</t>
  </si>
  <si>
    <t>Divu telpisko konstrukciju (puzura) bez izgaismojuma atjaunošanas, montāža un demontāža pie domes</t>
  </si>
  <si>
    <t>Jaunu dekoratīvo gaismas elementu izgatavošana, uzstādīšana un demontāža (pāri Jomas ielai)</t>
  </si>
  <si>
    <t>Telpiskā noformējuma (Adventes vainaga) veidošana, izgaismošana, uzstādīšana un demontāža Jomas ielā</t>
  </si>
  <si>
    <t>Dekoratīvo gaismas elementu atjaunošana, papildināšana, uzstādīšana un demontāža pie gaismas stabiem Lienes ielā</t>
  </si>
  <si>
    <t>Dekoratīvo apgaismojuma elementu montāža, atjaunošana uz Dzintaru tilta</t>
  </si>
  <si>
    <t>1523</t>
  </si>
  <si>
    <t>Pilsētas svētku noformējuma (ieskaitot Ziemassvētku) konkurss</t>
  </si>
  <si>
    <t>Vides mākslas akcija "Baltais betons"</t>
  </si>
  <si>
    <t>Balvas 25 gab.</t>
  </si>
  <si>
    <t>Jauna logotipa un atzinības rakstu maketa izstrāde</t>
  </si>
  <si>
    <t>Atzinības raksti</t>
  </si>
  <si>
    <t>Iesaiņojuma elementi</t>
  </si>
  <si>
    <t>Rāmīši</t>
  </si>
  <si>
    <t>Autoru honorāri</t>
  </si>
  <si>
    <t>Transporta izdevumi skulptūru uzstādīšanai</t>
  </si>
  <si>
    <t>Sagatavošana, montāža, nostiprināšana u.c. Palīgdarbi skulptūru uzstādīšanai</t>
  </si>
  <si>
    <t>Izmitināšana un ēdināšana</t>
  </si>
  <si>
    <t>Diplomi (dalībniekiem, sponsoriem un atbalstītājiem) un to ierāmēšana</t>
  </si>
  <si>
    <t>1170</t>
  </si>
  <si>
    <t>1472</t>
  </si>
  <si>
    <t>1442</t>
  </si>
  <si>
    <t>Starptautiskais Mākslas forums Jūrmalā</t>
  </si>
  <si>
    <t>Ziemassvētku labdarības egle (3)</t>
  </si>
  <si>
    <t>Eiropas tautu dienas "Draugi Eiropā" koncerti</t>
  </si>
  <si>
    <t>Ārvalstu tūrisma aģentu un žurnālistu un citu delegāciju uzņemšana Jūrmalā</t>
  </si>
  <si>
    <t>Ārvalstu vēstniecību pārstāvju uzņemšana Jūrmalā</t>
  </si>
  <si>
    <t>Tūrisma informatīvo ceļa zīmju finansējums</t>
  </si>
  <si>
    <t>Sadraudzības pilsētām veltītas informatīvas ceļa zīmes izgatavošana</t>
  </si>
  <si>
    <t>CD par Jūrmalu</t>
  </si>
  <si>
    <t>Kopā</t>
  </si>
  <si>
    <t>Sacensibu nosaukums</t>
  </si>
  <si>
    <t>Ekonomiskās klasifkācijas kodi</t>
  </si>
  <si>
    <t>KOPA</t>
  </si>
  <si>
    <t>Eiropas čempionāts ūdensmotosportā</t>
  </si>
  <si>
    <t>Domes rīkotie pasākumi Dzintaru koncertzālē</t>
  </si>
  <si>
    <t>Miķeļdienas svinības</t>
  </si>
  <si>
    <t>Mārtiņdienas svinības - ķekatu balle</t>
  </si>
  <si>
    <t>Starptautiskais "Jūras dziesmu festivāls 2004"</t>
  </si>
  <si>
    <t>Annas diena Slokā</t>
  </si>
  <si>
    <t>Maizes svētki Kauguros</t>
  </si>
  <si>
    <t>Ziemassvētku sarīkojumi bērniem un labdarības koncerti</t>
  </si>
  <si>
    <t>Skolēnu radošo darbu izstādes</t>
  </si>
  <si>
    <t xml:space="preserve">Ķemeru attīstības fonda rīkotie pasākumi - Jāņi un LR proklamēšanas diena </t>
  </si>
  <si>
    <t>+ sponsori</t>
  </si>
  <si>
    <t>projektu konkurss</t>
  </si>
  <si>
    <t>2005.gada precizētais budžets</t>
  </si>
  <si>
    <t>KAPITĀLĀ CELTNIECĪBA</t>
  </si>
  <si>
    <t>PĀRVALDE</t>
  </si>
  <si>
    <t>01-100-7000</t>
  </si>
  <si>
    <t>Majoru pamatskolas 3.kārtas projekts (Sporta laukums)</t>
  </si>
  <si>
    <t>04-211-7000</t>
  </si>
  <si>
    <t>Zvejnieku mājas uzstādīšana Brīvdabas muzejā</t>
  </si>
  <si>
    <t>08-220-7000</t>
  </si>
  <si>
    <t>Objekts Pils ielā 1</t>
  </si>
  <si>
    <t>Zemūdens arheoloģijas centrs</t>
  </si>
  <si>
    <t>Kauguru KN rekonstrukcijas projekts</t>
  </si>
  <si>
    <t>08-230-7000</t>
  </si>
  <si>
    <t>Jūras ielas būvniecība</t>
  </si>
  <si>
    <t>12-100-7000</t>
  </si>
  <si>
    <t>Rīgas ielas posma rekonstrukcija</t>
  </si>
  <si>
    <t>Turaidas ielas posma projektēšana</t>
  </si>
  <si>
    <t>Veloceliņu projektēšana un būvniecība</t>
  </si>
  <si>
    <t>Dome-Dubulti, Jūras iela- Dzinatru viadukts</t>
  </si>
  <si>
    <t>Jaundubultu tilta izpēte un skiču projekts</t>
  </si>
  <si>
    <t>KAPITĀLAIS UN KĀRTĒJAIS REMONTS</t>
  </si>
  <si>
    <t>Ēkas Dubultu 1 lit.1 rekonstrukcija</t>
  </si>
  <si>
    <t>01-100-4700</t>
  </si>
  <si>
    <t>Labklājības pārvaldes ēkas teritorijas labiekārtojums un siltumapgādes sistēmas remonts</t>
  </si>
  <si>
    <t>Nepieciešams zemes īpašnieku saskaņojums</t>
  </si>
  <si>
    <t>01-100-1451</t>
  </si>
  <si>
    <t>Dzimtsarakstu nodaļas remonts (grīda, kosmētiskais)</t>
  </si>
  <si>
    <t>03-120-4700</t>
  </si>
  <si>
    <t>Dubultu glābšanas stacijas rekonstrukcija</t>
  </si>
  <si>
    <t>03-120-1451</t>
  </si>
  <si>
    <t>1.ģimn. fasādes siltināšana un vestibila remonts</t>
  </si>
  <si>
    <t>04-211-4700</t>
  </si>
  <si>
    <t>Kauguru vsk. logu noamiņa sporta un aktu zālē</t>
  </si>
  <si>
    <t>Kauguru vsk. jumta remonts</t>
  </si>
  <si>
    <t>Kauguru vsk. siltumapgāde</t>
  </si>
  <si>
    <t>Jaundubultu vsk. siltumapgāde</t>
  </si>
  <si>
    <t>Jaundubultu vsk. un Vakara vsk. apgaismojuma remonts</t>
  </si>
  <si>
    <t>Jaundubultu vsk. un Vakara vsk.logu nomaiņa</t>
  </si>
  <si>
    <t>Lielupes vsk. jumts, griesti, grīdas</t>
  </si>
  <si>
    <t>Lielupes vsk. apgaismojuma remonts</t>
  </si>
  <si>
    <t>Mežmalas vsk. jumta remonts</t>
  </si>
  <si>
    <t>Mežmalas vsk. logi, durvis, signalizācija</t>
  </si>
  <si>
    <t>Mežmalas vsk. tualetes, ēdamzāles un fasādes remonts</t>
  </si>
  <si>
    <t>Majoru pamatskolas vēdināšanas un gaiteņa remonts</t>
  </si>
  <si>
    <t>Privatizācijas fonds</t>
  </si>
  <si>
    <t>Pabalsts dzīvokļu remontiem maznodrošinātiem iedzīvotājiem</t>
  </si>
  <si>
    <t>No jauna piešķirto pašvaldības dzīvokļu remontiem</t>
  </si>
  <si>
    <t>Līgumi</t>
  </si>
  <si>
    <t>Pētījums par gājēju drošību</t>
  </si>
  <si>
    <t>12.100.1447</t>
  </si>
  <si>
    <t>Ārštata līgumi</t>
  </si>
  <si>
    <t>Neparedzēti izdevumi pilsētas apsaimniekošanai:</t>
  </si>
  <si>
    <t>Saskaņā ar Finanšu komitejas lēmumu Valsts svētku un piemiņas dienu pasākumiem</t>
  </si>
  <si>
    <t>9.19.</t>
  </si>
  <si>
    <t>9.20.</t>
  </si>
  <si>
    <t>Sporta vasaras nometnes</t>
  </si>
  <si>
    <t>Projekta "Priekšdziedzera vēža agrīnās stadijas konstatēšana"</t>
  </si>
  <si>
    <t>Eiropas čempionāta sacensību skeitborda slaloma disciplīnās organizēšanai</t>
  </si>
  <si>
    <t>Latvijas autorallija čempionāta posma organizēšanai Jūrmalā</t>
  </si>
  <si>
    <t>Operas "Karmena" iestudēšanai un izrādei Dzintaru koncertzālē</t>
  </si>
  <si>
    <t>Sabiedriskās integrācijas pasākuma - koncerta organizēšanai Jūrmalas Diabēta biedrības biedriem</t>
  </si>
  <si>
    <t>Autoceļu fonds Ls 220 000; privatizācijas fonds Ls 130 000</t>
  </si>
  <si>
    <t>Prezentācijas CD diska izgatavošana</t>
  </si>
  <si>
    <t>Informācijas par pašvaldību izvietošana reģionālajā presē</t>
  </si>
  <si>
    <r>
      <t>Pabalsts gāzes balonu iegādei ar atlaidēm</t>
    </r>
    <r>
      <rPr>
        <sz val="10"/>
        <rFont val="Times New Roman"/>
        <family val="1"/>
      </rPr>
      <t xml:space="preserve"> (~110 ģimenes gadā)(saskaņā ar domes saistošiem noteikumiem Nr 3. 26.01.2005.)</t>
    </r>
  </si>
  <si>
    <r>
      <t>aukstā ūdens abonēšanas maksas (</t>
    </r>
    <r>
      <rPr>
        <sz val="10"/>
        <rFont val="Times New Roman"/>
        <family val="1"/>
      </rPr>
      <t xml:space="preserve">~860 ģim.gadā) </t>
    </r>
    <r>
      <rPr>
        <b/>
        <sz val="10"/>
        <rFont val="Times New Roman"/>
        <family val="1"/>
      </rPr>
      <t xml:space="preserve">un 30% īres maksas atlaide </t>
    </r>
    <r>
      <rPr>
        <sz val="10"/>
        <rFont val="Times New Roman"/>
        <family val="1"/>
      </rPr>
      <t>(~120 ģim.gadā)</t>
    </r>
    <r>
      <rPr>
        <b/>
        <sz val="10"/>
        <rFont val="Times New Roman"/>
        <family val="1"/>
      </rPr>
      <t xml:space="preserve"> </t>
    </r>
    <r>
      <rPr>
        <sz val="10"/>
        <rFont val="Times New Roman"/>
        <family val="1"/>
      </rPr>
      <t>maznodrošinātiem iedzīvotājiem (Ls 1,50 par ūdens abonēšanu mēnesī un attiecīgi īres maksa) (saskaņā ar  domes saistošiem noteikumiem Nr 3. 26.01.2005.)</t>
    </r>
  </si>
  <si>
    <r>
      <t xml:space="preserve">ja uz katru cilvēku ģimenē ienākumi ir ne vairāk kā Ls 60, un paredzētā pārtikas daļa Ls 45 (I un II grupas invalīdiem, bērnu invalīdu, vientuļu pensionāru u.c pārtikas deva Ls 50)    </t>
    </r>
    <r>
      <rPr>
        <b/>
        <i/>
        <sz val="8"/>
        <color indexed="16"/>
        <rFont val="Times New Roman"/>
        <family val="1"/>
      </rPr>
      <t>jāveic izmaiņas saist.not.</t>
    </r>
  </si>
  <si>
    <r>
      <t xml:space="preserve">       ugunsgrēku gadījumā </t>
    </r>
    <r>
      <rPr>
        <sz val="10"/>
        <rFont val="Times New Roman"/>
        <family val="1"/>
      </rPr>
      <t>līdz Ls 100 ģimenei</t>
    </r>
  </si>
  <si>
    <r>
      <t>skolas piederumu iegādei -</t>
    </r>
    <r>
      <rPr>
        <sz val="10"/>
        <rFont val="Times New Roman"/>
        <family val="1"/>
      </rPr>
      <t xml:space="preserve"> trūcīgu ģimeņu bērniem Ls 30 gadā </t>
    </r>
    <r>
      <rPr>
        <b/>
        <i/>
        <sz val="10"/>
        <rFont val="Times New Roman"/>
        <family val="1"/>
      </rPr>
      <t>(apm.660 bērniem)</t>
    </r>
  </si>
  <si>
    <r>
      <t xml:space="preserve">trūcīgu ģimeņu bērniem </t>
    </r>
    <r>
      <rPr>
        <b/>
        <sz val="10"/>
        <rFont val="Times New Roman"/>
        <family val="1"/>
      </rPr>
      <t>skolas pusdienas Rīgas skolās</t>
    </r>
    <r>
      <rPr>
        <sz val="10"/>
        <rFont val="Times New Roman"/>
        <family val="1"/>
      </rPr>
      <t xml:space="preserve"> un bāreņiem arodskolās</t>
    </r>
  </si>
  <si>
    <r>
      <t>pabalsts personām ar īpašām vajadzībām</t>
    </r>
    <r>
      <rPr>
        <sz val="10"/>
        <rFont val="Times New Roman"/>
        <family val="1"/>
      </rPr>
      <t xml:space="preserve"> (2005.gadā plānots ~ 100 personām līdz Ls 50 gadā vienai personai)(saskaņā ar domes saistošiem noteikumiem Nr 3. 26.01.2005.)</t>
    </r>
  </si>
  <si>
    <r>
      <t>pabalsts bāreņiem un bez vecāku gādības palikušiem bērniem(pilngadniekiem,kuriem beigusies aizbildnība) vidusskolas mācību laikā</t>
    </r>
    <r>
      <rPr>
        <sz val="10"/>
        <rFont val="Times New Roman"/>
        <family val="1"/>
      </rPr>
      <t xml:space="preserve"> Ls 30 mēnesī , bāreņiem no institūcijām arodizglītības apguvei</t>
    </r>
  </si>
  <si>
    <r>
      <t>īres maksa par īrētiem dzīvokļiem bāreņiem, kamēr pašvaldība nav nodrošinājusi ar dzīvojamo platību</t>
    </r>
    <r>
      <rPr>
        <sz val="10"/>
        <rFont val="Times New Roman"/>
        <family val="1"/>
      </rPr>
      <t xml:space="preserve"> - max. 6 mēneši gadā (saskaņā ar likumu''par pašvaldību palīdzību dzīvokļa jautājumu risināšanā'' 14.</t>
    </r>
  </si>
  <si>
    <r>
      <t>sociālie dzīvokļi un mājas</t>
    </r>
    <r>
      <rPr>
        <sz val="10"/>
        <rFont val="Times New Roman"/>
        <family val="1"/>
      </rPr>
      <t xml:space="preserve"> (iedzīvotājiem tiek segta - 2/3 īres maksa; 1/3 apkure koplietošanas telpās un 1/3 no karstā ūdens maksas) (14 sociālie dzīvokļi; 4 sociālās mājas (tiek segtas arī sociālo māju komendanta uzturēšanas izmaksas - Ls 3373 gadā )</t>
    </r>
  </si>
  <si>
    <r>
      <t>Bērnu namu audzēkņiem un aizbildnībā esošiem bērniem sasniedzot pilngadību</t>
    </r>
    <r>
      <rPr>
        <sz val="10"/>
        <rFont val="Times New Roman"/>
        <family val="1"/>
      </rPr>
      <t xml:space="preserve"> (Pēc LR MK noteikumiem Nr.254 13.07.99. Ls 100 bērnam (2004.gadā 25 bērni; 44 bērni 2005.gadā) saskaņā ar likumu un domes saistošiem noteikumiem Nr 3. 26.01.2005.</t>
    </r>
  </si>
  <si>
    <r>
      <t xml:space="preserve">Nepamatoti represētām personām </t>
    </r>
    <r>
      <rPr>
        <sz val="10"/>
        <rFont val="Times New Roman"/>
        <family val="1"/>
      </rPr>
      <t>vienreizējs pabalsts gadā Ls 25 apmērā ~650 personām</t>
    </r>
  </si>
  <si>
    <r>
      <t>Pabalsts saskaņā ar likumu ''Par pašvaldību palīdzību dzīvokļa jautājumu risināšanā''</t>
    </r>
    <r>
      <rPr>
        <b/>
        <sz val="10"/>
        <rFont val="Times New Roman"/>
        <family val="1"/>
      </rPr>
      <t xml:space="preserve"> stihiskas nelaimes vai avārijas gadījumā  dzīvokļa remontam </t>
    </r>
    <r>
      <rPr>
        <sz val="10"/>
        <rFont val="Times New Roman"/>
        <family val="1"/>
      </rPr>
      <t>līdz Ls 300 ģimenei</t>
    </r>
  </si>
  <si>
    <t>Sociālās ēdināšanas atšifrējums</t>
  </si>
  <si>
    <t>pie 2006.gada budžeta</t>
  </si>
  <si>
    <t>12-100-1170;  1200</t>
  </si>
  <si>
    <r>
      <t xml:space="preserve">Pilsētas labiekārtošanai, </t>
    </r>
    <r>
      <rPr>
        <i/>
        <sz val="8"/>
        <rFont val="Times New Roman"/>
        <family val="1"/>
      </rPr>
      <t>nokaltušo un avārijas koku nozāģēšana un celmu izfrēzēšana</t>
    </r>
  </si>
  <si>
    <r>
      <t xml:space="preserve"> </t>
    </r>
    <r>
      <rPr>
        <sz val="8"/>
        <rFont val="Times New Roman"/>
        <family val="1"/>
      </rPr>
      <t>Atalgojumi</t>
    </r>
  </si>
  <si>
    <r>
      <t xml:space="preserve"> </t>
    </r>
    <r>
      <rPr>
        <b/>
        <sz val="8"/>
        <rFont val="Times New Roman"/>
        <family val="1"/>
      </rPr>
      <t>Klasifikācijas kods 3000</t>
    </r>
    <r>
      <rPr>
        <sz val="8"/>
        <rFont val="Times New Roman"/>
        <family val="1"/>
      </rPr>
      <t xml:space="preserve"> Dalības maksas</t>
    </r>
  </si>
  <si>
    <r>
      <t xml:space="preserve"> </t>
    </r>
    <r>
      <rPr>
        <sz val="8"/>
        <rFont val="Times New Roman"/>
        <family val="1"/>
      </rPr>
      <t>Līdzfinansējums LIFE projektam</t>
    </r>
  </si>
  <si>
    <r>
      <t xml:space="preserve">Ūdensvada un kanalizācijas kolektora izbūve pie Kauguru glābšanas stacijas </t>
    </r>
    <r>
      <rPr>
        <b/>
        <sz val="8"/>
        <rFont val="Times New Roman"/>
        <family val="1"/>
      </rPr>
      <t>(SIA "Jūrmalas ūdens" pamatkapitāla palielināšana)</t>
    </r>
  </si>
  <si>
    <r>
      <t xml:space="preserve">Jauniestudējumu iestudēšana, </t>
    </r>
    <r>
      <rPr>
        <b/>
        <sz val="9"/>
        <rFont val="Times New Roman"/>
        <family val="1"/>
      </rPr>
      <t>t.sk:</t>
    </r>
  </si>
  <si>
    <r>
      <t xml:space="preserve">Muzejs Tirgoņu ielā 29, </t>
    </r>
    <r>
      <rPr>
        <b/>
        <sz val="9"/>
        <rFont val="Times New Roman"/>
        <family val="1"/>
      </rPr>
      <t>t.sk.,</t>
    </r>
  </si>
  <si>
    <r>
      <t>12 projektu pieteikumu izstrāde (350Ls katrs):</t>
    </r>
    <r>
      <rPr>
        <sz val="7"/>
        <rFont val="Times New Roman"/>
        <family val="1"/>
      </rPr>
      <t xml:space="preserve"> 1) sociālās, etniskās un reģionālās integrācijas projekti (3); 2) HIV atbalsta grupu veidošana; 3) rehabilitācijas programmu izstrāde; 4) darba tirgus pētījumi (3); 5) pilsētas Attīstības programmas apakšprog</t>
    </r>
  </si>
  <si>
    <r>
      <t xml:space="preserve">5 projektu pieteikumu izstrāde (800Ls katrs): </t>
    </r>
    <r>
      <rPr>
        <sz val="7"/>
        <rFont val="Times New Roman"/>
        <family val="1"/>
      </rPr>
      <t>1) Dubultu mezgla rekonstrukcija; 2) Pludmales infrastruktūras sakārtošana un peldvietu labiekārtošana; 3) Dzintaru koncertzāles rekonstrukcija; 4) Satiksmes plūsmas modernizācija Jūrmalas pilsētā; 5) Kultūras</t>
    </r>
  </si>
  <si>
    <r>
      <t xml:space="preserve">12 projektu pieteikumu izstrāde (350Ls katrs): </t>
    </r>
    <r>
      <rPr>
        <sz val="7"/>
        <rFont val="Times New Roman"/>
        <family val="1"/>
      </rPr>
      <t>1) kuģošanas drošības uzlabošana Lielupes ostā</t>
    </r>
    <r>
      <rPr>
        <b/>
        <sz val="7"/>
        <rFont val="Times New Roman"/>
        <family val="1"/>
      </rPr>
      <t xml:space="preserve"> </t>
    </r>
    <r>
      <rPr>
        <sz val="7"/>
        <rFont val="Times New Roman"/>
        <family val="1"/>
      </rPr>
      <t>; 2) tūrisma klāsteru attīstība un saslēgšana starptautiskā tīklā; 3) Informācijas sabiedrības attīstība Baltijas valstīs; 4) Māksla vieno tautas; 5) Pašvaldības</t>
    </r>
  </si>
  <si>
    <r>
      <t xml:space="preserve">2 projektu pieteikumu izstrāde (3500Ls katrs): </t>
    </r>
    <r>
      <rPr>
        <sz val="7"/>
        <rFont val="Times New Roman"/>
        <family val="1"/>
      </rPr>
      <t>1) Tūrisma infrastruktūras attīstība Baltijas jūras piekrastē; 2) Lielupes krastu nostiprināšana</t>
    </r>
  </si>
  <si>
    <t>Nr.       p.k.</t>
  </si>
  <si>
    <t>Sadaļa "Pilsētas labiekārtošana"</t>
  </si>
  <si>
    <t>Sadaļa "Kultūras pasākumi"</t>
  </si>
  <si>
    <t>Pasākums / aktivitāte / projekts / pakalpojuma nosaukums / objekts</t>
  </si>
  <si>
    <t>2004.gada precizētais budžets</t>
  </si>
  <si>
    <t>04</t>
  </si>
  <si>
    <t>IZGLĪTĪBA</t>
  </si>
  <si>
    <t>06</t>
  </si>
  <si>
    <t>SOCIĀLĀ SFĒRA</t>
  </si>
  <si>
    <t>07</t>
  </si>
  <si>
    <t>DZĪVOKĻU UN KOMUNĀLĀ SAIMNIECĪBA</t>
  </si>
  <si>
    <t xml:space="preserve">Skvēra pie Majoru kultūras nama (Horna dārza) labiekārtojums  </t>
  </si>
  <si>
    <t>2.14</t>
  </si>
  <si>
    <t>2.15</t>
  </si>
  <si>
    <t>1200=13,-</t>
  </si>
  <si>
    <t>2.2.10.</t>
  </si>
  <si>
    <t>Jūrmalas skolu direktoru un direktoru vietn. Izglītības jomā semināru organizēšana</t>
  </si>
  <si>
    <t>1511=50,-</t>
  </si>
  <si>
    <t>2.2.11.</t>
  </si>
  <si>
    <t>Labāko Jūrmalas skolēnu – olimpiāžu uzvarētāju un skolotāju godināšana</t>
  </si>
  <si>
    <t>1511=100,-</t>
  </si>
  <si>
    <t>1590=1200,-</t>
  </si>
  <si>
    <t>1570=200,-</t>
  </si>
  <si>
    <t>2.2.12.</t>
  </si>
  <si>
    <t>Saskaņā ar Investīciju plānu                    Izstrādāt vairākas (3-4) nozaru attīstības programmas</t>
  </si>
  <si>
    <t>Domes struktūrvienība - Arhitektūras nodaļa</t>
  </si>
  <si>
    <t>Sadaļa "Pilsētas teritoriālā plānošana"</t>
  </si>
  <si>
    <t>Kapitālo remontu un investīciju budžeta atšifrējums</t>
  </si>
  <si>
    <t>Sakopšanas darbi pilsētas organizētos kultūras pasākumos (Jaunais vilnis, Jomas ielas svētki u.c.)</t>
  </si>
  <si>
    <t>Darba līgumi</t>
  </si>
  <si>
    <t>Sociālais nodoklis</t>
  </si>
  <si>
    <t>Līķu aizvešana pēc policijas izsaukuma</t>
  </si>
  <si>
    <t>Balvas</t>
  </si>
  <si>
    <t>Skolēnu biznesaplānu konkurss</t>
  </si>
  <si>
    <t>Veidot sadarbību ar ārzemju investoriem viesnīcu jomā, kā arī inovāciju parka/ augstskolas izveidē; domes uzturēšana</t>
  </si>
  <si>
    <t xml:space="preserve">Autobusu pieturu nojumju izgatavošana un uzstādīšana (uzstādīt 15 jaunas nojumes) </t>
  </si>
  <si>
    <t>Koka laipu izgatavošana izejām uz  jūru (kopējais garums 200m)</t>
  </si>
  <si>
    <t>Iekšpagalmos uzstādīto bērnu rotaļu laukumu remonts</t>
  </si>
  <si>
    <t>Ielu nosaukumu plāksnīšu un stiprinājuma stabiņu   izgatavošana</t>
  </si>
  <si>
    <t>Nr.p.k.</t>
  </si>
  <si>
    <t>Pasākums /aktivitāte/ projekts/ pakalpojuma nosaukums/ objekts</t>
  </si>
  <si>
    <t>Kopā:</t>
  </si>
  <si>
    <t>Sadarbība ar nacionālo TV, radio</t>
  </si>
  <si>
    <t>Tulkojumi, projektu pieteikumi, ekspertu pakalpojumi, ZK projekta koordinācija (sezonas laikā 4 personas), bioloģiskās izpētes, sadarbība ar starptautiskajām vides organizācijām, zvejas un makšķerēšanas inspektors u.c. līgumdarbi.</t>
  </si>
  <si>
    <t xml:space="preserve"> Komandējumi</t>
  </si>
  <si>
    <t>Komandējumi un dienesta braucieni</t>
  </si>
  <si>
    <t>Zilā Karoga zīmju atjaunošana (līdz Ls 50)</t>
  </si>
  <si>
    <t>Ūdensanalīžu veikšana peldūdeņiem Rīgas līča Jūrmalas pludmalēs</t>
  </si>
  <si>
    <t>Lielupes grīvas pļavu apsaimniekošana atbilstoši dabas aizardzības plāna pasākumiem</t>
  </si>
  <si>
    <t>Zivju mazuļu ielaišana un izlaišana</t>
  </si>
  <si>
    <t>Baltās kāpas dabas aizsardzības plāns</t>
  </si>
  <si>
    <t>Transporta izdevumi vides akciju organizēšanai</t>
  </si>
  <si>
    <t>Automašīna 1 gab.</t>
  </si>
  <si>
    <t>Starptautisko plānošanas projektu līdzfinansējuma nodrošināšana</t>
  </si>
  <si>
    <t>Konkurss I.Kalniņa jaunās zvaigznes</t>
  </si>
  <si>
    <t>Latvijas senioru radošais salidojums Jūrmalā</t>
  </si>
  <si>
    <t>Majestāte un pārtiķis - atbalsts</t>
  </si>
  <si>
    <t>Lieldienu šūpoļu uzglabāšana</t>
  </si>
  <si>
    <t>Kultūras konsultatīvās padomes darbības nodrošināšana</t>
  </si>
  <si>
    <t>Pašvaldības policijas 15 gadu jubilejas svinības</t>
  </si>
  <si>
    <t>Vasarassvētku koncerts Mellužos</t>
  </si>
  <si>
    <t>Grupas Līvi un Liepājas simfoniskā orķestra koncerts un izstāde "Pogas un podziņas"</t>
  </si>
  <si>
    <t>Divačas pilsētas orķestra koncerts</t>
  </si>
  <si>
    <t>Slokai-750 noslēguma pasākums</t>
  </si>
  <si>
    <t>Grāmatu "Lauztās priedes" iegāde</t>
  </si>
  <si>
    <t>Starptautiskais festivāls "Aicina I.Galante. Summertime"</t>
  </si>
  <si>
    <t>Atskaitījumi zvejas fondam</t>
  </si>
  <si>
    <t>Pārējie pakalpojumi</t>
  </si>
  <si>
    <t>Skolu valde, t.sk.;</t>
  </si>
  <si>
    <t>sākumsk. "Ābelīte"</t>
  </si>
  <si>
    <t>Ķemeru vsk.</t>
  </si>
  <si>
    <t>sākumsk. "Zvaniņš"</t>
  </si>
  <si>
    <t>"Bitīte"</t>
  </si>
  <si>
    <t>"Lācītis"</t>
  </si>
  <si>
    <t>Speciālā internātskola</t>
  </si>
  <si>
    <t>"Namiņš"</t>
  </si>
  <si>
    <t>"Pienenīte"</t>
  </si>
  <si>
    <t>"Katrīna"</t>
  </si>
  <si>
    <t>"Rūķītis"</t>
  </si>
  <si>
    <t>"Mārīte"</t>
  </si>
  <si>
    <t>"Saulīte"</t>
  </si>
  <si>
    <t>"Madara"</t>
  </si>
  <si>
    <t>Jūrmalas teātrim</t>
  </si>
  <si>
    <t>Bulduru kultūras namam</t>
  </si>
  <si>
    <t>Auto retro</t>
  </si>
  <si>
    <t>Mākslas svētki Jomas ielā</t>
  </si>
  <si>
    <t>Starptautiskais folkloras festivāls</t>
  </si>
  <si>
    <t>Juridiskie pakalpojumi</t>
  </si>
  <si>
    <t>Tipogrāfiju un publikāciju pakalpojumi</t>
  </si>
  <si>
    <t>1511=40,-</t>
  </si>
  <si>
    <t>1590=30,-</t>
  </si>
  <si>
    <t>2.2.17.</t>
  </si>
  <si>
    <t>Akcija “Drošs ceļš uz skolu”</t>
  </si>
  <si>
    <t>1170/1200=40,-</t>
  </si>
  <si>
    <t>2.2.18.</t>
  </si>
  <si>
    <t>Policijas dienas skolās</t>
  </si>
  <si>
    <t>2.2.19.</t>
  </si>
  <si>
    <t>Diskusija ar Jūrmalas pilsētas domes deputātiem “ Bērniem draudzīga pašvaldība”</t>
  </si>
  <si>
    <t>2.2.20.</t>
  </si>
  <si>
    <t>Ziemassvētku akcija “Bērnu egle Horna dārzā”</t>
  </si>
  <si>
    <t>2.2.21.</t>
  </si>
  <si>
    <t>Pirmās Adventes ekumeniskais dievkalpojums</t>
  </si>
  <si>
    <t>2.2.22.</t>
  </si>
  <si>
    <t>Kustības sarakstu uzturēšana</t>
  </si>
  <si>
    <t>37.</t>
  </si>
  <si>
    <t>38.</t>
  </si>
  <si>
    <t>39.</t>
  </si>
  <si>
    <t>47.</t>
  </si>
  <si>
    <t>50.</t>
  </si>
  <si>
    <t>51.</t>
  </si>
  <si>
    <t>52.</t>
  </si>
  <si>
    <t>55.</t>
  </si>
  <si>
    <t>56.</t>
  </si>
  <si>
    <t>57.</t>
  </si>
  <si>
    <t>58.</t>
  </si>
  <si>
    <t>59.</t>
  </si>
  <si>
    <t>61.</t>
  </si>
  <si>
    <t>Piezīmes / % pret izpildi</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</si>
  <si>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</si>
  <si>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</si>
  <si>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</si>
  <si>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</si>
  <si>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</si>
  <si>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</si>
  <si>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</si>
  <si>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</si>
  <si>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</si>
  <si>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</si>
  <si>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</si>
  <si>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</si>
  <si>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</si>
  <si>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</si>
  <si>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</si>
  <si>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</si>
  <si>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</si>
  <si>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</si>
  <si>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</si>
  <si>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</si>
  <si>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</si>
  <si>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</si>
  <si>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</si>
  <si>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</si>
  <si>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</si>
  <si>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</si>
  <si>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</si>
  <si>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</si>
  <si>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 xml:space="preserve">07.320 Apstādījumu atjaunošanas līdzekļi - mežu uzraudzības nodaļa </t>
  </si>
  <si>
    <t>07.320. Dabas resursu nodoklis - vides aizsardzības nodaļa</t>
  </si>
  <si>
    <t>10.310 Zvejniecības pasākumu pārvalde - vides aizsardzības nodaļa</t>
  </si>
  <si>
    <t>8.10.</t>
  </si>
  <si>
    <t>8.11.</t>
  </si>
  <si>
    <t>9.12.</t>
  </si>
  <si>
    <t>9.13.</t>
  </si>
  <si>
    <t>9.14.</t>
  </si>
  <si>
    <t>9.15.</t>
  </si>
  <si>
    <t>9.16.</t>
  </si>
  <si>
    <t>9.17.</t>
  </si>
  <si>
    <t>9.18.</t>
  </si>
  <si>
    <t>Banneru - karogu izgatavošana 29 gab.x Ls50</t>
  </si>
  <si>
    <t>Karogu izvietošana un demontāža</t>
  </si>
  <si>
    <t>Ielu asfalta seguma remonts</t>
  </si>
  <si>
    <t>Asfalta seguma bedrīšu remonts</t>
  </si>
  <si>
    <t xml:space="preserve">Ceļa horizontālo apzīmējumu uzklāšana </t>
  </si>
  <si>
    <t>Nodarbinātības veicināšanas pasākumi Jūrmalā</t>
  </si>
  <si>
    <t>Nodaļas labiekārtošanas un kancelejas izdevumi</t>
  </si>
  <si>
    <t>Pārējie izdevumi</t>
  </si>
  <si>
    <t>Krievija, dalība tūrisma gadatirgū CIS-Inweteh</t>
  </si>
  <si>
    <t>Varšava, dalība tūrisma gadatirgū TT Warsaw</t>
  </si>
  <si>
    <t>Poznaņa, dalība tūrisma gadatirgū Tour Salon</t>
  </si>
  <si>
    <t>Londona, dalība tūrisma gadatirgū WTW</t>
  </si>
  <si>
    <t>Taškenta, dalība tūrisma gadatirgū TITF</t>
  </si>
  <si>
    <t>Vizīte uz Stokholmu</t>
  </si>
  <si>
    <t>Vizīte Briselē</t>
  </si>
  <si>
    <t>Vizīte uz Vīni</t>
  </si>
  <si>
    <t>Semināri Jūrmalā buklets (lv)</t>
  </si>
  <si>
    <t>Jūrmalas buklets (karte, objekti, naktsmītnes) eng., de., fin.</t>
  </si>
  <si>
    <t>Riga In Your pocket + Jūrmalas sadaļa (eng)</t>
  </si>
  <si>
    <t>Riga Jurmala konferenču tūrisma buklets (eng)</t>
  </si>
  <si>
    <t>Raksts par Jūrmalu "Baltic Times" (eng)</t>
  </si>
  <si>
    <t>Raksts par Jūrmalu "Baltic Outlook" (eng)</t>
  </si>
  <si>
    <t>ESPA kūrortvārdnīca</t>
  </si>
  <si>
    <t>12.</t>
  </si>
  <si>
    <t>13.</t>
  </si>
  <si>
    <t>14.</t>
  </si>
  <si>
    <t>15.</t>
  </si>
  <si>
    <t>16.</t>
  </si>
  <si>
    <t>17.</t>
  </si>
  <si>
    <t>18.</t>
  </si>
  <si>
    <t>19.</t>
  </si>
  <si>
    <t>20.</t>
  </si>
  <si>
    <t>21.</t>
  </si>
  <si>
    <t>22.</t>
  </si>
  <si>
    <t>23.</t>
  </si>
  <si>
    <t>25.</t>
  </si>
  <si>
    <t>26.</t>
  </si>
  <si>
    <t>27.</t>
  </si>
  <si>
    <t>28.</t>
  </si>
  <si>
    <t>29.</t>
  </si>
  <si>
    <t>30.</t>
  </si>
  <si>
    <t>31.</t>
  </si>
  <si>
    <t>32.</t>
  </si>
  <si>
    <t>33.</t>
  </si>
  <si>
    <t>36.</t>
  </si>
  <si>
    <t>07.320.Pamatbudžets</t>
  </si>
  <si>
    <t>Dabas takas pie Slokas ezera un Ķemeru Nacionālajā parkā</t>
  </si>
  <si>
    <t>Starptautiskais vizuāli plastiskās mākslas konkurss-skate “ Es dzīvoju pie jūras”</t>
  </si>
  <si>
    <t>1552=100,-</t>
  </si>
  <si>
    <t>1590=540,-</t>
  </si>
  <si>
    <t>2.3.4.</t>
  </si>
  <si>
    <t>Zīmējumu konkurss-izstāde “Gaismas vizma”</t>
  </si>
  <si>
    <t>2.3.5.</t>
  </si>
  <si>
    <t>1563=25,-</t>
  </si>
  <si>
    <t>3.8.</t>
  </si>
  <si>
    <t>Projekts “Ceļojums pa veselības pasauli”</t>
  </si>
  <si>
    <t>1590=160,-</t>
  </si>
  <si>
    <t>3.9.</t>
  </si>
  <si>
    <t>Jūrmalas skolēnu sacensības “Pirmās palīdzības sniegšana”</t>
  </si>
  <si>
    <t>1563=70,-</t>
  </si>
  <si>
    <t>3.10.</t>
  </si>
  <si>
    <t>Bioloģijas un vides skolotāju mācību ekskursija</t>
  </si>
  <si>
    <t>3.11.</t>
  </si>
  <si>
    <t>Vides izglītības konference “Esi vērīgs”</t>
  </si>
  <si>
    <t>3.12.</t>
  </si>
  <si>
    <t>8.Vides pētnieku konkurss 8.klašu skolēnu komandām</t>
  </si>
  <si>
    <t>1563=80,-</t>
  </si>
  <si>
    <t>3.13.</t>
  </si>
  <si>
    <t>Vides izziņas taku konkurss</t>
  </si>
  <si>
    <t>3.14.</t>
  </si>
  <si>
    <t>Skolu tematiskais pasākums “Pasargā sevi un draugu”</t>
  </si>
  <si>
    <t>3.15.</t>
  </si>
  <si>
    <t>Metodisko izstrādņu skate</t>
  </si>
  <si>
    <t>Tehniskās  jaunrades  sacensības</t>
  </si>
  <si>
    <t>4.1.</t>
  </si>
  <si>
    <t>Latvijas skolēnu trases automodeļu sacensības iesācējiem</t>
  </si>
  <si>
    <t>4.2.</t>
  </si>
  <si>
    <t>Dzelzceļa modelēšanas sacensības starp pulciņiem</t>
  </si>
  <si>
    <t>4.3.</t>
  </si>
  <si>
    <t>Latvijas skolēnu  telpu lidmodeļu sacensības Valmierā</t>
  </si>
  <si>
    <t>4.4.</t>
  </si>
  <si>
    <t>JTJSAC tehniskās modelēšanas pulciņu darbu izstāde-konkurss</t>
  </si>
  <si>
    <t>4.5.</t>
  </si>
  <si>
    <t>Jūrmalas pilsētas skolēnu gaisa pūķu sacensības</t>
  </si>
  <si>
    <t>4.6.</t>
  </si>
  <si>
    <t>Latvijas jaunāko klašu skolēnu tehniskās modelēšanas sac.Saldū</t>
  </si>
  <si>
    <t>4.7.</t>
  </si>
  <si>
    <t>BOP SIA "Jūrmalas mūzika"</t>
  </si>
  <si>
    <t>Jūrmalas pilsētas atbalstāmie pasākumi</t>
  </si>
  <si>
    <t>A sektora sēdvietu (229 gb.) otrās daļas maiņa</t>
  </si>
  <si>
    <t xml:space="preserve">III Jurmalas pilsetas finansetie sporta klubu komandu piedališanas izdevumi starptautiskas sacensibas un Latvijas cempionatu sacensibas 2005/6.g. </t>
  </si>
  <si>
    <t>IVRezerve sportam</t>
  </si>
  <si>
    <t>Lietuviešu diena ar fotogrāfijām</t>
  </si>
  <si>
    <t xml:space="preserve">20 sabiedrisko tualešu kopšana, izsludināts konkurss par darbu izpildi 2006.-2007. gadā   </t>
  </si>
  <si>
    <t>1.25</t>
  </si>
  <si>
    <t>Sabiedriskās tualetes Jomas ielā 35a apsaimniekošana</t>
  </si>
  <si>
    <t>Noslēgts līgums</t>
  </si>
  <si>
    <t>1.26</t>
  </si>
  <si>
    <t>1.27</t>
  </si>
  <si>
    <t>1.28</t>
  </si>
  <si>
    <t>1.29</t>
  </si>
  <si>
    <t>1.30</t>
  </si>
  <si>
    <t>1.31</t>
  </si>
  <si>
    <t>Lietus ūdens uzsūcaku restītes</t>
  </si>
  <si>
    <t>1.32</t>
  </si>
  <si>
    <t>Informatīvās norādes pludmalē (remonts)</t>
  </si>
  <si>
    <t>1.33</t>
  </si>
  <si>
    <t>Puķu stādījumi Z.Meierovica prospektā</t>
  </si>
  <si>
    <t>1.34</t>
  </si>
  <si>
    <t>Viengadīgo puķu stādi piramīdās un puķu traukos pie ielu apgaismes stabiem</t>
  </si>
  <si>
    <t xml:space="preserve">Puķu stādi paredzēti 7 piramīdām 1 puķu sienai un 26 puķu traukiem , kas piestiprināti pie ielu apgaismes stabiem Jomas ielā </t>
  </si>
  <si>
    <t>1.35</t>
  </si>
  <si>
    <t xml:space="preserve">Jūrmalas kapu publiskā sektora kopšana </t>
  </si>
  <si>
    <t>1.36</t>
  </si>
  <si>
    <t>1.37</t>
  </si>
  <si>
    <t>2</t>
  </si>
  <si>
    <t>Kapitālie ieguldījumi labiekārtošanas darbos</t>
  </si>
  <si>
    <t>2.1</t>
  </si>
  <si>
    <t xml:space="preserve">Noslēgts līgums </t>
  </si>
  <si>
    <t>2.2</t>
  </si>
  <si>
    <t>2.3</t>
  </si>
  <si>
    <t xml:space="preserve">Solu un atkritumu urnu izgatavošana uzstādīšana kāpu zonā izejās uz jūru </t>
  </si>
  <si>
    <t>2.4</t>
  </si>
  <si>
    <t>2.5</t>
  </si>
  <si>
    <t>2.6</t>
  </si>
  <si>
    <t>Izvērtēšanas procesā, rezultātus sola oktobra beigās</t>
  </si>
  <si>
    <t>Sanitāri higiēniskām un citu Latvijas normatīvo aktu prasībām atbilstošu peldvietu labiekārtošana (Phare PPF)</t>
  </si>
  <si>
    <t>Support Net III (Phare CBC)</t>
  </si>
  <si>
    <t>Tūrisma attīstība un sadarbības tīkla izveide Baltijas jūras austrumu piekrastes pilsētās ar mērķi veidot ilgtspējīga tūrisma vidi (Phare CBC)</t>
  </si>
  <si>
    <t>Papildus finansējuma pieprasījums Jūrmalas pašvaldības struktūrvienību projektu pieteikumu izstrādei, Ls</t>
  </si>
  <si>
    <t>Ēku nojaukšana</t>
  </si>
  <si>
    <t>Meliorācijas darbi</t>
  </si>
  <si>
    <t>Bulduru bibliotēkas II kārta</t>
  </si>
  <si>
    <t>Sadaļa - Pilsētas pasākumi</t>
  </si>
  <si>
    <t>b) medikamenti,</t>
  </si>
  <si>
    <t>c) plēves mēteļi,</t>
  </si>
  <si>
    <t>d) gājiena noformējums,</t>
  </si>
  <si>
    <t>e) dzeramais ūdens,</t>
  </si>
  <si>
    <t>f) neparedzēti izdevumi,</t>
  </si>
  <si>
    <t>Dome</t>
  </si>
  <si>
    <t>Konferenču un semināru rīkošana</t>
  </si>
  <si>
    <t>Tūrisma attīstībai piešķirto līdzekļu kopsavilkums</t>
  </si>
  <si>
    <t xml:space="preserve">Projekts/ gaidāmo izpildi % </t>
  </si>
  <si>
    <t>Radošo koloektīvu dalībnieku tērpiem</t>
  </si>
  <si>
    <t>Kultūras darbinieku pieredzes apmaiņas brauciens</t>
  </si>
  <si>
    <t>34.</t>
  </si>
  <si>
    <t>Grāmatas par kūrortoloģiju izdošanas atbalstam</t>
  </si>
  <si>
    <t>35.</t>
  </si>
  <si>
    <t>Koru skates, transporta īre</t>
  </si>
  <si>
    <t>Deju kolektīvu skates, transporta īre</t>
  </si>
  <si>
    <t>Projektu izstrāde (ES struktūrfondi un Valsts investīciju programma)</t>
  </si>
  <si>
    <t>Izdevumi komandējumiem un sadarbības veicināšanai ar partneriem</t>
  </si>
  <si>
    <t>Informācijas sagatavošana Sabiedrisko attiecību nodaļai un masu mēdijiem</t>
  </si>
  <si>
    <t>Foto izstāde “ Dzīvība ir kustībā”</t>
  </si>
  <si>
    <t>2.3.6.</t>
  </si>
  <si>
    <t>7.2.</t>
  </si>
  <si>
    <t>7.3.</t>
  </si>
  <si>
    <t>7.4.</t>
  </si>
  <si>
    <t>7.5.</t>
  </si>
  <si>
    <t>7.6.</t>
  </si>
  <si>
    <t>8.7.</t>
  </si>
  <si>
    <t>8.8.</t>
  </si>
  <si>
    <t>8.9.</t>
  </si>
  <si>
    <t>Pārejošais atlikums - Majoru pamatskolas 3.kārtas projektēšana</t>
  </si>
  <si>
    <t>04-211.7000</t>
  </si>
  <si>
    <t>Pārejošais atlikums - Ķemeru skolas projektēšana</t>
  </si>
  <si>
    <t>Pārejošais atlikums - Priedaines b/d projektēšanas uzsākšana</t>
  </si>
  <si>
    <t>Pārejošais atlikums - strūklakas izbūve Majoros</t>
  </si>
  <si>
    <t>Pārejošais atlikums - Strūklakas izbūve Majoros</t>
  </si>
  <si>
    <t>Pārejošais atlikums - Slokas sporta komplekss</t>
  </si>
  <si>
    <t>Pārejošais atlikums -Zvejnieku mājas uzstādīšana Brīvdabas muzejā</t>
  </si>
  <si>
    <t>Pārejošais atlikums -Mārkalnes ielas projektēšana</t>
  </si>
  <si>
    <t>Pārejošais atlikums -autostāvvietas izbūve</t>
  </si>
  <si>
    <t xml:space="preserve">Pārejošais atlikums - </t>
  </si>
  <si>
    <t>Pārejošais atlikums- kabimetu remonts</t>
  </si>
  <si>
    <t>Pārejošais atlikums- Slokas slimnīcas ēdināšanas bloka remonts</t>
  </si>
  <si>
    <t>05-110-4700</t>
  </si>
</sst>
</file>

<file path=xl/styles.xml><?xml version="1.0" encoding="utf-8"?>
<styleSheet xmlns="http://schemas.openxmlformats.org/spreadsheetml/2006/main">
  <numFmts count="2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 &quot;Ls&quot;;[Red]\-#,##0\ &quot;Ls&quot;"/>
    <numFmt numFmtId="166" formatCode="_-* #,##0.00\ _L_s_-;\-* #,##0.00\ _L_s_-;_-* &quot;-&quot;??\ _L_s_-;_-@_-"/>
    <numFmt numFmtId="167" formatCode="_-* #,##0\ _L_s_-;\-* #,##0\ _L_s_-;_-* &quot;-&quot;??\ _L_s_-;_-@_-"/>
    <numFmt numFmtId="168" formatCode="#,##0\ &quot;Ls&quot;;\-#,##0\ &quot;Ls&quot;"/>
    <numFmt numFmtId="169" formatCode="#,##0.00\ &quot;Ls&quot;;\-#,##0.00\ &quot;Ls&quot;"/>
    <numFmt numFmtId="170" formatCode="#,##0.00\ &quot;Ls&quot;;[Red]\-#,##0.00\ &quot;Ls&quot;"/>
    <numFmt numFmtId="171" formatCode="_-* #,##0\ &quot;Ls&quot;_-;\-* #,##0\ &quot;Ls&quot;_-;_-* &quot;-&quot;\ &quot;Ls&quot;_-;_-@_-"/>
    <numFmt numFmtId="172" formatCode="_-* #,##0\ _L_s_-;\-* #,##0\ _L_s_-;_-* &quot;-&quot;\ _L_s_-;_-@_-"/>
    <numFmt numFmtId="173" formatCode="_-* #,##0.00\ &quot;Ls&quot;_-;\-* #,##0.00\ &quot;Ls&quot;_-;_-* &quot;-&quot;??\ &quot;Ls&quot;_-;_-@_-"/>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00"/>
    <numFmt numFmtId="180" formatCode="0.00000"/>
    <numFmt numFmtId="181" formatCode="0.000"/>
  </numFmts>
  <fonts count="68">
    <font>
      <sz val="10"/>
      <name val="Arial"/>
      <family val="0"/>
    </font>
    <font>
      <sz val="8"/>
      <name val="Arial"/>
      <family val="0"/>
    </font>
    <font>
      <u val="single"/>
      <sz val="10"/>
      <color indexed="36"/>
      <name val="Arial"/>
      <family val="0"/>
    </font>
    <font>
      <u val="single"/>
      <sz val="10"/>
      <color indexed="12"/>
      <name val="Arial"/>
      <family val="0"/>
    </font>
    <font>
      <b/>
      <sz val="10"/>
      <name val="Tahoma"/>
      <family val="0"/>
    </font>
    <font>
      <b/>
      <sz val="8"/>
      <name val="Arial"/>
      <family val="2"/>
    </font>
    <font>
      <sz val="9"/>
      <name val="Arial"/>
      <family val="2"/>
    </font>
    <font>
      <i/>
      <sz val="8"/>
      <name val="Arial"/>
      <family val="2"/>
    </font>
    <font>
      <sz val="8"/>
      <color indexed="22"/>
      <name val="Arial"/>
      <family val="2"/>
    </font>
    <font>
      <b/>
      <i/>
      <sz val="8"/>
      <name val="Arial"/>
      <family val="2"/>
    </font>
    <font>
      <b/>
      <sz val="9"/>
      <name val="Arial"/>
      <family val="2"/>
    </font>
    <font>
      <b/>
      <sz val="10"/>
      <name val="Arial"/>
      <family val="2"/>
    </font>
    <font>
      <sz val="12"/>
      <color indexed="16"/>
      <name val="Arial"/>
      <family val="2"/>
    </font>
    <font>
      <sz val="10"/>
      <color indexed="16"/>
      <name val="Arial"/>
      <family val="2"/>
    </font>
    <font>
      <sz val="14"/>
      <name val="Arial"/>
      <family val="2"/>
    </font>
    <font>
      <i/>
      <sz val="10"/>
      <name val="Arial"/>
      <family val="2"/>
    </font>
    <font>
      <b/>
      <sz val="14"/>
      <name val="Times New Roman"/>
      <family val="1"/>
    </font>
    <font>
      <b/>
      <sz val="12"/>
      <name val="Times New Roman"/>
      <family val="1"/>
    </font>
    <font>
      <b/>
      <sz val="11"/>
      <name val="Times New Roman"/>
      <family val="1"/>
    </font>
    <font>
      <sz val="10"/>
      <name val="Times New Roman Baltic"/>
      <family val="1"/>
    </font>
    <font>
      <sz val="8"/>
      <name val="Times New Roman Baltic"/>
      <family val="1"/>
    </font>
    <font>
      <sz val="8"/>
      <color indexed="60"/>
      <name val="Arial"/>
      <family val="2"/>
    </font>
    <font>
      <sz val="8"/>
      <name val="Times New Roman"/>
      <family val="1"/>
    </font>
    <font>
      <b/>
      <sz val="10"/>
      <name val="Times New Roman"/>
      <family val="1"/>
    </font>
    <font>
      <b/>
      <sz val="8"/>
      <name val="Times New Roman"/>
      <family val="1"/>
    </font>
    <font>
      <sz val="6"/>
      <name val="Times New Roman"/>
      <family val="1"/>
    </font>
    <font>
      <sz val="8"/>
      <color indexed="8"/>
      <name val="Times New Roman"/>
      <family val="1"/>
    </font>
    <font>
      <b/>
      <sz val="8"/>
      <name val="Times New Roman Baltic"/>
      <family val="0"/>
    </font>
    <font>
      <sz val="16"/>
      <name val="Arial"/>
      <family val="2"/>
    </font>
    <font>
      <sz val="10"/>
      <name val="Times New Roman"/>
      <family val="1"/>
    </font>
    <font>
      <sz val="11"/>
      <name val="RimHelvetica"/>
      <family val="0"/>
    </font>
    <font>
      <b/>
      <sz val="16"/>
      <name val="Times New Roman"/>
      <family val="1"/>
    </font>
    <font>
      <sz val="12"/>
      <color indexed="16"/>
      <name val="Times New Roman"/>
      <family val="1"/>
    </font>
    <font>
      <b/>
      <sz val="11"/>
      <color indexed="16"/>
      <name val="Times New Roman"/>
      <family val="1"/>
    </font>
    <font>
      <b/>
      <u val="single"/>
      <sz val="11"/>
      <name val="Times New Roman"/>
      <family val="1"/>
    </font>
    <font>
      <b/>
      <u val="single"/>
      <sz val="11"/>
      <color indexed="16"/>
      <name val="Times New Roman"/>
      <family val="1"/>
    </font>
    <font>
      <sz val="10"/>
      <color indexed="16"/>
      <name val="Times New Roman"/>
      <family val="1"/>
    </font>
    <font>
      <b/>
      <i/>
      <sz val="10"/>
      <name val="Times New Roman"/>
      <family val="1"/>
    </font>
    <font>
      <b/>
      <sz val="12"/>
      <color indexed="16"/>
      <name val="Times New Roman"/>
      <family val="1"/>
    </font>
    <font>
      <sz val="11"/>
      <name val="Times New Roman"/>
      <family val="1"/>
    </font>
    <font>
      <b/>
      <sz val="10"/>
      <color indexed="16"/>
      <name val="Times New Roman"/>
      <family val="1"/>
    </font>
    <font>
      <b/>
      <u val="single"/>
      <sz val="12"/>
      <name val="Times New Roman"/>
      <family val="1"/>
    </font>
    <font>
      <b/>
      <u val="single"/>
      <sz val="12"/>
      <color indexed="16"/>
      <name val="Times New Roman"/>
      <family val="1"/>
    </font>
    <font>
      <b/>
      <i/>
      <u val="single"/>
      <sz val="10"/>
      <color indexed="10"/>
      <name val="Times New Roman"/>
      <family val="1"/>
    </font>
    <font>
      <b/>
      <sz val="8"/>
      <color indexed="16"/>
      <name val="Times New Roman"/>
      <family val="1"/>
    </font>
    <font>
      <sz val="10"/>
      <color indexed="10"/>
      <name val="Times New Roman"/>
      <family val="1"/>
    </font>
    <font>
      <sz val="8"/>
      <color indexed="16"/>
      <name val="Times New Roman"/>
      <family val="1"/>
    </font>
    <font>
      <b/>
      <i/>
      <sz val="8"/>
      <color indexed="16"/>
      <name val="Times New Roman"/>
      <family val="1"/>
    </font>
    <font>
      <b/>
      <sz val="10"/>
      <color indexed="8"/>
      <name val="Times New Roman"/>
      <family val="1"/>
    </font>
    <font>
      <sz val="10"/>
      <color indexed="8"/>
      <name val="Times New Roman"/>
      <family val="1"/>
    </font>
    <font>
      <sz val="7"/>
      <name val="Times New Roman"/>
      <family val="1"/>
    </font>
    <font>
      <b/>
      <sz val="9"/>
      <name val="Times New Roman"/>
      <family val="1"/>
    </font>
    <font>
      <sz val="9"/>
      <name val="Times New Roman"/>
      <family val="1"/>
    </font>
    <font>
      <i/>
      <sz val="8"/>
      <name val="Times New Roman"/>
      <family val="1"/>
    </font>
    <font>
      <i/>
      <sz val="9"/>
      <name val="Times New Roman"/>
      <family val="1"/>
    </font>
    <font>
      <b/>
      <u val="single"/>
      <sz val="10"/>
      <name val="Times New Roman"/>
      <family val="1"/>
    </font>
    <font>
      <b/>
      <sz val="16"/>
      <color indexed="8"/>
      <name val="Times New Roman"/>
      <family val="1"/>
    </font>
    <font>
      <sz val="7"/>
      <color indexed="8"/>
      <name val="Times New Roman"/>
      <family val="1"/>
    </font>
    <font>
      <sz val="8"/>
      <color indexed="63"/>
      <name val="Times New Roman"/>
      <family val="1"/>
    </font>
    <font>
      <b/>
      <i/>
      <sz val="8"/>
      <name val="Times New Roman"/>
      <family val="1"/>
    </font>
    <font>
      <b/>
      <sz val="7"/>
      <name val="Times New Roman"/>
      <family val="1"/>
    </font>
    <font>
      <b/>
      <sz val="8"/>
      <color indexed="22"/>
      <name val="Times New Roman"/>
      <family val="1"/>
    </font>
    <font>
      <sz val="8"/>
      <color indexed="22"/>
      <name val="Times New Roman"/>
      <family val="1"/>
    </font>
    <font>
      <sz val="7"/>
      <color indexed="22"/>
      <name val="Times New Roman"/>
      <family val="1"/>
    </font>
    <font>
      <b/>
      <i/>
      <sz val="12"/>
      <name val="Times New Roman"/>
      <family val="1"/>
    </font>
    <font>
      <sz val="12"/>
      <name val="Times New Roman"/>
      <family val="1"/>
    </font>
    <font>
      <i/>
      <sz val="12"/>
      <name val="Times New Roman"/>
      <family val="1"/>
    </font>
    <font>
      <sz val="12"/>
      <color indexed="10"/>
      <name val="Times New Roman"/>
      <family val="1"/>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s>
  <borders count="65">
    <border>
      <left/>
      <right/>
      <top/>
      <bottom/>
      <diagonal/>
    </border>
    <border>
      <left>
        <color indexed="63"/>
      </left>
      <right>
        <color indexed="63"/>
      </right>
      <top>
        <color indexed="63"/>
      </top>
      <bottom style="double"/>
    </border>
    <border>
      <left style="thin"/>
      <right style="thin"/>
      <top style="thin"/>
      <bottom style="thin"/>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color indexed="63"/>
      </botto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style="thin"/>
      <bottom>
        <color indexed="63"/>
      </bottom>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color indexed="63"/>
      </left>
      <right>
        <color indexed="63"/>
      </right>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dashed"/>
      <top>
        <color indexed="63"/>
      </top>
      <bottom style="dashed"/>
    </border>
    <border>
      <left style="dashed"/>
      <right style="dashed"/>
      <top>
        <color indexed="63"/>
      </top>
      <bottom style="dashed"/>
    </border>
    <border>
      <left style="dashed"/>
      <right style="medium"/>
      <top>
        <color indexed="63"/>
      </top>
      <bottom style="dashed"/>
    </border>
    <border>
      <left style="medium"/>
      <right style="dashed"/>
      <top style="dashed"/>
      <bottom style="dashed"/>
    </border>
    <border>
      <left style="dashed"/>
      <right style="dashed"/>
      <top style="dashed"/>
      <bottom style="dashed"/>
    </border>
    <border>
      <left style="dashed"/>
      <right style="medium"/>
      <top style="dashed"/>
      <bottom style="dashed"/>
    </border>
    <border>
      <left style="thin"/>
      <right style="medium"/>
      <top style="medium"/>
      <bottom style="mediu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style="hair"/>
    </border>
    <border>
      <left style="medium"/>
      <right style="medium"/>
      <top style="hair"/>
      <bottom style="medium"/>
    </border>
    <border>
      <left style="medium"/>
      <right>
        <color indexed="63"/>
      </right>
      <top>
        <color indexed="63"/>
      </top>
      <bottom style="medium"/>
    </border>
    <border>
      <left>
        <color indexed="63"/>
      </left>
      <right style="medium"/>
      <top style="thin"/>
      <bottom style="thin"/>
    </border>
    <border>
      <left style="thin"/>
      <right style="thin"/>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0" fillId="0" borderId="0">
      <alignment/>
      <protection/>
    </xf>
    <xf numFmtId="9" fontId="0" fillId="0" borderId="0" applyFont="0" applyFill="0" applyBorder="0" applyAlignment="0" applyProtection="0"/>
  </cellStyleXfs>
  <cellXfs count="804">
    <xf numFmtId="0" fontId="0" fillId="0" borderId="0" xfId="0" applyAlignment="1">
      <alignment/>
    </xf>
    <xf numFmtId="0" fontId="5" fillId="0" borderId="0" xfId="0" applyFont="1" applyAlignment="1">
      <alignment horizontal="center" vertical="center" wrapText="1"/>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center" wrapText="1"/>
    </xf>
    <xf numFmtId="0" fontId="7" fillId="0" borderId="0" xfId="0" applyFont="1" applyAlignment="1">
      <alignment vertical="center" wrapText="1"/>
    </xf>
    <xf numFmtId="0" fontId="1" fillId="0" borderId="0" xfId="0" applyFont="1" applyFill="1" applyAlignment="1">
      <alignment vertical="center" wrapText="1"/>
    </xf>
    <xf numFmtId="0" fontId="5" fillId="0" borderId="0" xfId="0" applyFont="1" applyFill="1" applyAlignment="1">
      <alignment vertical="center" wrapText="1"/>
    </xf>
    <xf numFmtId="0" fontId="8"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1" fillId="0" borderId="1" xfId="0" applyFont="1" applyBorder="1" applyAlignment="1" applyProtection="1">
      <alignment horizontal="right" vertical="center" wrapText="1"/>
      <protection locked="0"/>
    </xf>
    <xf numFmtId="0" fontId="1" fillId="0" borderId="1" xfId="0" applyFont="1" applyBorder="1" applyAlignment="1" applyProtection="1">
      <alignment vertical="center" wrapText="1"/>
      <protection locked="0"/>
    </xf>
    <xf numFmtId="0" fontId="1" fillId="0" borderId="0" xfId="0" applyFont="1" applyAlignment="1" applyProtection="1">
      <alignment horizontal="right" vertical="center" wrapText="1"/>
      <protection locked="0"/>
    </xf>
    <xf numFmtId="0" fontId="5" fillId="0" borderId="0" xfId="0" applyFont="1" applyAlignment="1" applyProtection="1">
      <alignment horizontal="right" vertical="center" wrapText="1"/>
      <protection locked="0"/>
    </xf>
    <xf numFmtId="0" fontId="5" fillId="0" borderId="0" xfId="0" applyFont="1" applyAlignment="1" applyProtection="1">
      <alignment vertical="center" wrapText="1"/>
      <protection locked="0"/>
    </xf>
    <xf numFmtId="0" fontId="1" fillId="0" borderId="0" xfId="0" applyFont="1" applyBorder="1" applyAlignment="1" applyProtection="1">
      <alignment horizontal="right" vertical="center" wrapText="1"/>
      <protection locked="0"/>
    </xf>
    <xf numFmtId="0" fontId="1" fillId="2" borderId="2" xfId="0" applyFont="1" applyFill="1" applyBorder="1" applyAlignment="1" applyProtection="1">
      <alignment horizontal="right" vertical="center" wrapText="1"/>
      <protection locked="0"/>
    </xf>
    <xf numFmtId="0" fontId="1" fillId="3" borderId="2" xfId="0" applyFont="1" applyFill="1" applyBorder="1" applyAlignment="1" applyProtection="1">
      <alignment horizontal="right" vertical="center" wrapText="1"/>
      <protection locked="0"/>
    </xf>
    <xf numFmtId="0" fontId="1" fillId="2" borderId="2" xfId="0" applyFont="1" applyFill="1" applyBorder="1" applyAlignment="1">
      <alignment vertical="center" wrapText="1"/>
    </xf>
    <xf numFmtId="0" fontId="1" fillId="3" borderId="2" xfId="0" applyFont="1" applyFill="1" applyBorder="1" applyAlignment="1">
      <alignment vertical="center" wrapText="1"/>
    </xf>
    <xf numFmtId="0" fontId="9" fillId="0" borderId="0" xfId="0" applyFont="1" applyAlignment="1">
      <alignment vertical="center" wrapText="1"/>
    </xf>
    <xf numFmtId="0" fontId="14" fillId="0" borderId="0" xfId="0" applyFont="1" applyAlignment="1">
      <alignment/>
    </xf>
    <xf numFmtId="0" fontId="15" fillId="0" borderId="0" xfId="0" applyFont="1" applyAlignment="1">
      <alignment/>
    </xf>
    <xf numFmtId="0" fontId="18" fillId="0" borderId="2" xfId="0" applyFont="1" applyBorder="1" applyAlignment="1">
      <alignment horizontal="center" vertical="center" wrapText="1"/>
    </xf>
    <xf numFmtId="0" fontId="1" fillId="0" borderId="0" xfId="0" applyFont="1" applyBorder="1" applyAlignment="1">
      <alignment/>
    </xf>
    <xf numFmtId="0" fontId="1" fillId="0" borderId="0" xfId="0" applyFont="1" applyBorder="1" applyAlignment="1">
      <alignment horizontal="center" vertical="center" wrapText="1"/>
    </xf>
    <xf numFmtId="9" fontId="1" fillId="0" borderId="0" xfId="23" applyFont="1" applyFill="1" applyBorder="1" applyAlignment="1">
      <alignment horizontal="right" vertical="center" wrapText="1"/>
    </xf>
    <xf numFmtId="9" fontId="1" fillId="0" borderId="0" xfId="23" applyFont="1" applyAlignment="1">
      <alignment/>
    </xf>
    <xf numFmtId="0" fontId="20" fillId="0" borderId="0" xfId="0" applyFont="1" applyFill="1" applyAlignment="1">
      <alignment vertical="center" wrapText="1"/>
    </xf>
    <xf numFmtId="0" fontId="1" fillId="0" borderId="0" xfId="0" applyFont="1" applyFill="1" applyAlignment="1">
      <alignment vertical="center" wrapText="1"/>
    </xf>
    <xf numFmtId="0" fontId="19" fillId="0" borderId="0" xfId="0" applyFont="1" applyFill="1" applyAlignment="1">
      <alignment vertical="center" wrapText="1"/>
    </xf>
    <xf numFmtId="0" fontId="21" fillId="0" borderId="0" xfId="0" applyFont="1" applyFill="1" applyAlignment="1">
      <alignment vertical="center" wrapText="1"/>
    </xf>
    <xf numFmtId="167" fontId="1" fillId="0" borderId="0" xfId="0" applyNumberFormat="1" applyFont="1" applyFill="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5"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49" fontId="1" fillId="0" borderId="0" xfId="0" applyNumberFormat="1" applyFont="1" applyFill="1" applyAlignment="1">
      <alignment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3" fontId="22" fillId="0" borderId="7" xfId="0" applyNumberFormat="1" applyFont="1" applyFill="1" applyBorder="1" applyAlignment="1">
      <alignment horizontal="right" vertical="center" wrapText="1"/>
    </xf>
    <xf numFmtId="3" fontId="22" fillId="0" borderId="8" xfId="0" applyNumberFormat="1" applyFont="1" applyFill="1" applyBorder="1" applyAlignment="1">
      <alignment horizontal="right"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0" xfId="0" applyFont="1" applyFill="1" applyBorder="1" applyAlignment="1">
      <alignment horizontal="left" vertical="center" wrapText="1"/>
    </xf>
    <xf numFmtId="9" fontId="22" fillId="0" borderId="0" xfId="23" applyFont="1" applyFill="1" applyBorder="1" applyAlignment="1">
      <alignment horizontal="center" vertical="center" wrapText="1"/>
    </xf>
    <xf numFmtId="3" fontId="23" fillId="0" borderId="9" xfId="0" applyNumberFormat="1" applyFont="1" applyFill="1" applyBorder="1" applyAlignment="1">
      <alignment horizontal="right" vertical="center" wrapText="1"/>
    </xf>
    <xf numFmtId="1" fontId="22" fillId="0" borderId="9" xfId="23" applyNumberFormat="1" applyFont="1" applyFill="1" applyBorder="1" applyAlignment="1">
      <alignment horizontal="center" vertical="center" wrapText="1"/>
    </xf>
    <xf numFmtId="9" fontId="22" fillId="0" borderId="9" xfId="23"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7" xfId="0" applyFont="1" applyFill="1" applyBorder="1" applyAlignment="1">
      <alignment horizontal="right" vertical="center" wrapText="1"/>
    </xf>
    <xf numFmtId="0" fontId="22" fillId="0" borderId="8" xfId="0" applyFont="1" applyFill="1" applyBorder="1" applyAlignment="1">
      <alignment horizontal="right" vertical="center" wrapText="1"/>
    </xf>
    <xf numFmtId="0" fontId="25" fillId="0" borderId="7" xfId="0" applyFont="1" applyFill="1" applyBorder="1" applyAlignment="1">
      <alignment horizontal="right" vertical="center" wrapText="1"/>
    </xf>
    <xf numFmtId="3" fontId="23" fillId="0" borderId="9" xfId="23" applyNumberFormat="1" applyFont="1" applyFill="1" applyBorder="1" applyAlignment="1">
      <alignment horizontal="right" vertical="center" wrapText="1"/>
    </xf>
    <xf numFmtId="3" fontId="22" fillId="0" borderId="7" xfId="23" applyNumberFormat="1" applyFont="1" applyFill="1" applyBorder="1" applyAlignment="1">
      <alignment horizontal="right" vertical="center" wrapText="1"/>
    </xf>
    <xf numFmtId="3" fontId="22" fillId="0" borderId="8" xfId="23" applyNumberFormat="1" applyFont="1" applyFill="1" applyBorder="1" applyAlignment="1">
      <alignment horizontal="right" vertical="center" wrapText="1"/>
    </xf>
    <xf numFmtId="0" fontId="24" fillId="0" borderId="14" xfId="0" applyFont="1" applyFill="1" applyBorder="1" applyAlignment="1">
      <alignment horizontal="left" vertical="center" wrapText="1"/>
    </xf>
    <xf numFmtId="3" fontId="24" fillId="0" borderId="14" xfId="0" applyNumberFormat="1" applyFont="1" applyFill="1" applyBorder="1" applyAlignment="1">
      <alignment horizontal="right" vertical="center" wrapText="1"/>
    </xf>
    <xf numFmtId="3" fontId="24" fillId="0" borderId="14" xfId="23" applyNumberFormat="1" applyFont="1" applyFill="1" applyBorder="1" applyAlignment="1">
      <alignment horizontal="right" vertical="center" wrapText="1"/>
    </xf>
    <xf numFmtId="0" fontId="24" fillId="0" borderId="15"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2" fillId="0" borderId="11" xfId="0" applyFont="1" applyFill="1" applyBorder="1" applyAlignment="1">
      <alignment horizontal="right" vertical="center" wrapText="1"/>
    </xf>
    <xf numFmtId="0" fontId="22" fillId="0" borderId="11" xfId="0" applyFont="1" applyFill="1" applyBorder="1" applyAlignment="1">
      <alignment horizontal="left" vertical="center" wrapText="1"/>
    </xf>
    <xf numFmtId="3" fontId="22" fillId="0" borderId="11" xfId="0" applyNumberFormat="1" applyFont="1" applyFill="1" applyBorder="1" applyAlignment="1">
      <alignment horizontal="right" vertical="center" wrapText="1"/>
    </xf>
    <xf numFmtId="3" fontId="22" fillId="0" borderId="11" xfId="23" applyNumberFormat="1" applyFont="1" applyFill="1" applyBorder="1" applyAlignment="1">
      <alignment horizontal="right" vertical="center" wrapText="1"/>
    </xf>
    <xf numFmtId="0" fontId="24" fillId="0" borderId="9" xfId="0" applyFont="1" applyFill="1" applyBorder="1" applyAlignment="1">
      <alignment horizontal="left" vertical="center" wrapText="1"/>
    </xf>
    <xf numFmtId="3" fontId="24" fillId="0" borderId="9" xfId="0" applyNumberFormat="1" applyFont="1" applyFill="1" applyBorder="1" applyAlignment="1">
      <alignment horizontal="right" vertical="center" wrapText="1"/>
    </xf>
    <xf numFmtId="3" fontId="24" fillId="0" borderId="9" xfId="23" applyNumberFormat="1"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9" xfId="0" applyFont="1" applyFill="1" applyBorder="1" applyAlignment="1">
      <alignment horizontal="right" vertical="center" wrapText="1"/>
    </xf>
    <xf numFmtId="0" fontId="22" fillId="0" borderId="9" xfId="0" applyFont="1" applyFill="1" applyBorder="1" applyAlignment="1">
      <alignment horizontal="right" vertical="center" wrapText="1"/>
    </xf>
    <xf numFmtId="9" fontId="22" fillId="0" borderId="9" xfId="23" applyFont="1" applyFill="1" applyBorder="1" applyAlignment="1">
      <alignment horizontal="right" vertical="center" wrapText="1"/>
    </xf>
    <xf numFmtId="9" fontId="22" fillId="0" borderId="11" xfId="23" applyFont="1" applyFill="1" applyBorder="1" applyAlignment="1">
      <alignment horizontal="right" vertical="center" wrapText="1"/>
    </xf>
    <xf numFmtId="9" fontId="22" fillId="0" borderId="7" xfId="23" applyFont="1" applyFill="1" applyBorder="1" applyAlignment="1">
      <alignment horizontal="right" vertical="center" wrapText="1"/>
    </xf>
    <xf numFmtId="0" fontId="22" fillId="0" borderId="8" xfId="0" applyFont="1" applyFill="1" applyBorder="1" applyAlignment="1">
      <alignment vertical="center" wrapText="1"/>
    </xf>
    <xf numFmtId="3" fontId="24" fillId="0" borderId="14" xfId="0" applyNumberFormat="1" applyFont="1" applyFill="1" applyBorder="1" applyAlignment="1">
      <alignment vertical="center" wrapText="1"/>
    </xf>
    <xf numFmtId="0" fontId="22" fillId="0" borderId="9" xfId="0" applyFont="1" applyFill="1" applyBorder="1" applyAlignment="1">
      <alignment vertical="center" wrapText="1"/>
    </xf>
    <xf numFmtId="0" fontId="24" fillId="0" borderId="9" xfId="0" applyFont="1" applyFill="1" applyBorder="1" applyAlignment="1">
      <alignment vertical="center" wrapText="1"/>
    </xf>
    <xf numFmtId="0" fontId="22" fillId="0" borderId="11" xfId="0" applyFont="1" applyFill="1" applyBorder="1" applyAlignment="1">
      <alignment vertical="center" wrapText="1"/>
    </xf>
    <xf numFmtId="0" fontId="22" fillId="0" borderId="7" xfId="0" applyFont="1" applyFill="1" applyBorder="1" applyAlignment="1">
      <alignment vertical="center" wrapText="1"/>
    </xf>
    <xf numFmtId="0" fontId="20" fillId="0" borderId="0" xfId="0" applyFont="1" applyFill="1" applyAlignment="1">
      <alignment horizontal="left" vertical="center" wrapText="1"/>
    </xf>
    <xf numFmtId="0" fontId="20" fillId="0" borderId="0" xfId="0" applyFont="1" applyFill="1" applyAlignment="1">
      <alignment horizontal="center" vertical="center" wrapText="1"/>
    </xf>
    <xf numFmtId="0" fontId="27"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Alignment="1">
      <alignment/>
    </xf>
    <xf numFmtId="0" fontId="12" fillId="0" borderId="0" xfId="0" applyFont="1" applyAlignment="1">
      <alignment/>
    </xf>
    <xf numFmtId="0" fontId="13" fillId="0" borderId="0" xfId="0" applyFont="1" applyFill="1" applyAlignment="1">
      <alignment/>
    </xf>
    <xf numFmtId="2" fontId="0" fillId="0" borderId="0" xfId="0" applyNumberFormat="1" applyAlignment="1">
      <alignment/>
    </xf>
    <xf numFmtId="0" fontId="1" fillId="0" borderId="18" xfId="0" applyFont="1" applyFill="1" applyBorder="1" applyAlignment="1">
      <alignment vertical="center" wrapText="1"/>
    </xf>
    <xf numFmtId="0" fontId="0" fillId="0" borderId="0" xfId="0" applyBorder="1" applyAlignment="1">
      <alignment/>
    </xf>
    <xf numFmtId="0" fontId="1" fillId="0" borderId="0" xfId="0" applyFont="1" applyFill="1" applyBorder="1" applyAlignment="1">
      <alignment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vertical="center"/>
    </xf>
    <xf numFmtId="0" fontId="1" fillId="0" borderId="0" xfId="0" applyFont="1" applyBorder="1" applyAlignment="1">
      <alignment horizontal="right" vertical="center" wrapText="1"/>
    </xf>
    <xf numFmtId="0" fontId="1" fillId="0" borderId="0" xfId="0" applyFont="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28" fillId="0" borderId="0" xfId="0" applyFont="1" applyAlignment="1">
      <alignment/>
    </xf>
    <xf numFmtId="0" fontId="22" fillId="0" borderId="0" xfId="0" applyFont="1" applyFill="1" applyBorder="1" applyAlignment="1">
      <alignment horizontal="right" vertical="center" wrapText="1"/>
    </xf>
    <xf numFmtId="0" fontId="22" fillId="0" borderId="0" xfId="0" applyFont="1" applyFill="1" applyBorder="1" applyAlignment="1">
      <alignment vertical="center" wrapText="1"/>
    </xf>
    <xf numFmtId="0" fontId="1" fillId="0" borderId="19" xfId="0" applyFont="1" applyFill="1" applyBorder="1" applyAlignment="1">
      <alignment vertical="center" wrapText="1"/>
    </xf>
    <xf numFmtId="0" fontId="22" fillId="0" borderId="10" xfId="0" applyFont="1" applyFill="1" applyBorder="1" applyAlignment="1">
      <alignment horizontal="right" vertical="center" wrapText="1"/>
    </xf>
    <xf numFmtId="0" fontId="22" fillId="0" borderId="10" xfId="0" applyFont="1" applyFill="1" applyBorder="1" applyAlignment="1">
      <alignment horizontal="left" vertical="center" wrapText="1"/>
    </xf>
    <xf numFmtId="3" fontId="22" fillId="0" borderId="10" xfId="0" applyNumberFormat="1" applyFont="1" applyFill="1" applyBorder="1" applyAlignment="1">
      <alignment horizontal="right" vertical="center" wrapText="1"/>
    </xf>
    <xf numFmtId="3" fontId="22" fillId="0" borderId="10" xfId="23" applyNumberFormat="1" applyFont="1" applyFill="1" applyBorder="1" applyAlignment="1">
      <alignment horizontal="right" vertical="center" wrapText="1"/>
    </xf>
    <xf numFmtId="49" fontId="22" fillId="4" borderId="0" xfId="22" applyNumberFormat="1" applyFont="1" applyFill="1" applyAlignment="1" applyProtection="1">
      <alignment horizontal="left"/>
      <protection locked="0"/>
    </xf>
    <xf numFmtId="0" fontId="29" fillId="0" borderId="0"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pplyProtection="1">
      <alignment horizontal="left" vertical="center" wrapText="1"/>
      <protection locked="0"/>
    </xf>
    <xf numFmtId="0" fontId="1" fillId="0" borderId="0" xfId="0" applyFont="1" applyBorder="1" applyAlignment="1">
      <alignment horizontal="left"/>
    </xf>
    <xf numFmtId="0" fontId="1" fillId="0" borderId="0" xfId="0" applyFont="1" applyAlignment="1">
      <alignment horizontal="left"/>
    </xf>
    <xf numFmtId="0" fontId="1"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Alignment="1">
      <alignment horizontal="left"/>
    </xf>
    <xf numFmtId="0" fontId="0" fillId="0" borderId="0" xfId="0" applyFont="1" applyAlignment="1">
      <alignment horizontal="left"/>
    </xf>
    <xf numFmtId="0" fontId="22" fillId="0" borderId="0" xfId="0" applyFont="1" applyFill="1" applyBorder="1" applyAlignment="1">
      <alignment horizontal="right" vertical="center"/>
    </xf>
    <xf numFmtId="0" fontId="29" fillId="0" borderId="0" xfId="0" applyFont="1" applyFill="1" applyBorder="1" applyAlignment="1">
      <alignment horizontal="left" vertical="center"/>
    </xf>
    <xf numFmtId="0" fontId="29" fillId="0" borderId="0" xfId="0" applyFont="1" applyAlignment="1">
      <alignment horizontal="left"/>
    </xf>
    <xf numFmtId="0" fontId="29" fillId="0" borderId="0" xfId="0" applyFont="1" applyAlignment="1">
      <alignment/>
    </xf>
    <xf numFmtId="0" fontId="32" fillId="0" borderId="0" xfId="0" applyFont="1" applyAlignment="1">
      <alignment/>
    </xf>
    <xf numFmtId="0" fontId="18" fillId="0" borderId="2" xfId="0" applyFont="1" applyBorder="1" applyAlignment="1">
      <alignment horizontal="center" vertical="center"/>
    </xf>
    <xf numFmtId="0" fontId="18" fillId="0"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16" fillId="0" borderId="2" xfId="0" applyFont="1" applyFill="1" applyBorder="1" applyAlignment="1">
      <alignment/>
    </xf>
    <xf numFmtId="0" fontId="35" fillId="0" borderId="2" xfId="0" applyFont="1" applyFill="1" applyBorder="1" applyAlignment="1">
      <alignment horizontal="center"/>
    </xf>
    <xf numFmtId="0" fontId="29" fillId="0" borderId="2" xfId="0" applyFont="1" applyFill="1" applyBorder="1" applyAlignment="1">
      <alignment/>
    </xf>
    <xf numFmtId="0" fontId="23" fillId="0" borderId="2" xfId="0" applyFont="1" applyBorder="1" applyAlignment="1">
      <alignment vertical="center" wrapText="1"/>
    </xf>
    <xf numFmtId="0" fontId="18"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0" xfId="0" applyFont="1" applyAlignment="1">
      <alignment horizontal="center"/>
    </xf>
    <xf numFmtId="0" fontId="29" fillId="0" borderId="2" xfId="0" applyFont="1" applyFill="1" applyBorder="1" applyAlignment="1">
      <alignment vertical="center" wrapText="1"/>
    </xf>
    <xf numFmtId="0" fontId="23" fillId="0" borderId="2" xfId="0" applyFont="1" applyFill="1" applyBorder="1" applyAlignment="1">
      <alignment/>
    </xf>
    <xf numFmtId="0" fontId="23" fillId="0" borderId="2" xfId="0" applyFont="1" applyBorder="1" applyAlignment="1">
      <alignment/>
    </xf>
    <xf numFmtId="0" fontId="23" fillId="0" borderId="2" xfId="0" applyFont="1" applyBorder="1" applyAlignment="1">
      <alignment wrapText="1"/>
    </xf>
    <xf numFmtId="0" fontId="18" fillId="0" borderId="2" xfId="0" applyFont="1" applyBorder="1" applyAlignment="1">
      <alignment/>
    </xf>
    <xf numFmtId="0" fontId="38" fillId="0" borderId="2" xfId="0" applyFont="1" applyFill="1" applyBorder="1" applyAlignment="1">
      <alignment/>
    </xf>
    <xf numFmtId="0" fontId="38" fillId="0" borderId="2" xfId="0" applyFont="1" applyFill="1" applyBorder="1" applyAlignment="1">
      <alignment horizontal="center"/>
    </xf>
    <xf numFmtId="0" fontId="23" fillId="0" borderId="0" xfId="0" applyFont="1" applyAlignment="1">
      <alignment/>
    </xf>
    <xf numFmtId="0" fontId="39" fillId="0" borderId="0" xfId="0" applyFont="1" applyAlignment="1">
      <alignment/>
    </xf>
    <xf numFmtId="0" fontId="32" fillId="0" borderId="0" xfId="0" applyFont="1" applyFill="1" applyAlignment="1">
      <alignment/>
    </xf>
    <xf numFmtId="0" fontId="23" fillId="0" borderId="0" xfId="0" applyFont="1" applyFill="1" applyBorder="1" applyAlignment="1">
      <alignment vertical="center" wrapText="1"/>
    </xf>
    <xf numFmtId="0" fontId="29" fillId="0" borderId="20" xfId="0" applyFont="1" applyFill="1" applyBorder="1" applyAlignment="1">
      <alignment/>
    </xf>
    <xf numFmtId="0" fontId="23" fillId="0" borderId="20" xfId="0" applyFont="1" applyBorder="1" applyAlignment="1">
      <alignment vertical="center" wrapText="1"/>
    </xf>
    <xf numFmtId="0" fontId="18" fillId="0" borderId="20" xfId="0" applyFont="1" applyFill="1" applyBorder="1" applyAlignment="1">
      <alignment horizontal="center" vertical="center"/>
    </xf>
    <xf numFmtId="0" fontId="18" fillId="0" borderId="20" xfId="0" applyFont="1" applyBorder="1" applyAlignment="1">
      <alignment horizontal="center" vertical="center"/>
    </xf>
    <xf numFmtId="0" fontId="33" fillId="0" borderId="20" xfId="0" applyFont="1" applyFill="1" applyBorder="1" applyAlignment="1">
      <alignment horizontal="center" vertical="center"/>
    </xf>
    <xf numFmtId="0" fontId="29" fillId="0" borderId="2" xfId="0" applyFont="1" applyBorder="1" applyAlignment="1">
      <alignment/>
    </xf>
    <xf numFmtId="0" fontId="34" fillId="0" borderId="2" xfId="0" applyFont="1" applyFill="1" applyBorder="1" applyAlignment="1">
      <alignment horizontal="center" vertical="center"/>
    </xf>
    <xf numFmtId="0" fontId="36" fillId="0" borderId="2" xfId="0" applyFont="1" applyFill="1" applyBorder="1" applyAlignment="1">
      <alignment/>
    </xf>
    <xf numFmtId="0" fontId="29" fillId="0" borderId="0" xfId="0" applyFont="1" applyBorder="1" applyAlignment="1">
      <alignment/>
    </xf>
    <xf numFmtId="0" fontId="36" fillId="0" borderId="0" xfId="0" applyFont="1" applyFill="1" applyBorder="1" applyAlignment="1">
      <alignment/>
    </xf>
    <xf numFmtId="0" fontId="29" fillId="0" borderId="0" xfId="0" applyFont="1" applyAlignment="1">
      <alignment/>
    </xf>
    <xf numFmtId="0" fontId="32" fillId="0" borderId="0" xfId="0" applyFont="1" applyAlignment="1">
      <alignment/>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40" fillId="0" borderId="2" xfId="0" applyFont="1" applyBorder="1" applyAlignment="1">
      <alignment horizontal="center" vertical="center" wrapText="1"/>
    </xf>
    <xf numFmtId="0" fontId="38" fillId="0" borderId="2" xfId="0" applyFont="1" applyFill="1" applyBorder="1" applyAlignment="1">
      <alignment vertical="center"/>
    </xf>
    <xf numFmtId="0" fontId="17" fillId="0" borderId="2" xfId="0" applyFont="1" applyFill="1" applyBorder="1" applyAlignment="1">
      <alignment vertical="center"/>
    </xf>
    <xf numFmtId="0" fontId="38" fillId="0" borderId="21" xfId="0" applyFont="1" applyFill="1" applyBorder="1" applyAlignment="1">
      <alignment horizontal="center" vertical="center"/>
    </xf>
    <xf numFmtId="0" fontId="41" fillId="0" borderId="2" xfId="0" applyFont="1" applyFill="1" applyBorder="1" applyAlignment="1">
      <alignment vertical="center"/>
    </xf>
    <xf numFmtId="0" fontId="42" fillId="0" borderId="21" xfId="0" applyFont="1" applyFill="1" applyBorder="1" applyAlignment="1">
      <alignment horizontal="center" vertical="center"/>
    </xf>
    <xf numFmtId="0" fontId="44" fillId="0" borderId="2" xfId="0" applyFont="1" applyFill="1" applyBorder="1" applyAlignment="1">
      <alignment horizontal="center" vertical="center" wrapText="1"/>
    </xf>
    <xf numFmtId="0" fontId="23" fillId="0" borderId="2" xfId="0" applyFont="1" applyBorder="1" applyAlignment="1" quotePrefix="1">
      <alignment vertical="center" wrapText="1"/>
    </xf>
    <xf numFmtId="0" fontId="44" fillId="0" borderId="2" xfId="0" applyFont="1" applyFill="1" applyBorder="1" applyAlignment="1">
      <alignment horizontal="center" vertical="center"/>
    </xf>
    <xf numFmtId="0" fontId="38" fillId="0" borderId="2" xfId="0" applyFont="1" applyFill="1" applyBorder="1" applyAlignment="1">
      <alignment horizontal="center" vertical="center"/>
    </xf>
    <xf numFmtId="0" fontId="23" fillId="0" borderId="2" xfId="0" applyFont="1" applyFill="1" applyBorder="1" applyAlignment="1">
      <alignment vertical="center" wrapText="1"/>
    </xf>
    <xf numFmtId="0" fontId="41" fillId="0" borderId="2" xfId="0" applyFont="1" applyFill="1" applyBorder="1" applyAlignment="1">
      <alignment vertical="center" wrapText="1"/>
    </xf>
    <xf numFmtId="0" fontId="35" fillId="0" borderId="2" xfId="0" applyFont="1" applyFill="1" applyBorder="1" applyAlignment="1">
      <alignment horizontal="center" vertical="center"/>
    </xf>
    <xf numFmtId="0" fontId="35" fillId="0" borderId="2" xfId="0" applyFont="1" applyFill="1" applyBorder="1" applyAlignment="1">
      <alignment vertical="center"/>
    </xf>
    <xf numFmtId="0" fontId="42" fillId="0" borderId="2" xfId="0" applyFont="1" applyFill="1" applyBorder="1" applyAlignment="1">
      <alignment vertical="center"/>
    </xf>
    <xf numFmtId="0" fontId="33" fillId="0" borderId="2"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23" fillId="0" borderId="2" xfId="0" applyFont="1" applyBorder="1" applyAlignment="1">
      <alignment horizontal="right" vertical="center" wrapText="1"/>
    </xf>
    <xf numFmtId="0" fontId="29" fillId="0" borderId="2" xfId="0" applyFont="1" applyBorder="1" applyAlignment="1">
      <alignment horizontal="right" vertical="center" wrapText="1"/>
    </xf>
    <xf numFmtId="0" fontId="29" fillId="0" borderId="20" xfId="0" applyFont="1" applyBorder="1" applyAlignment="1">
      <alignment/>
    </xf>
    <xf numFmtId="0" fontId="29" fillId="0" borderId="2" xfId="0" applyFont="1" applyBorder="1" applyAlignment="1">
      <alignment vertical="center" wrapText="1"/>
    </xf>
    <xf numFmtId="0" fontId="23" fillId="0" borderId="2" xfId="0" applyFont="1" applyBorder="1" applyAlignment="1">
      <alignment horizontal="center"/>
    </xf>
    <xf numFmtId="0" fontId="48" fillId="0" borderId="2" xfId="0" applyFont="1" applyBorder="1" applyAlignment="1">
      <alignment horizontal="center"/>
    </xf>
    <xf numFmtId="0" fontId="29" fillId="0" borderId="2" xfId="0" applyFont="1" applyBorder="1" applyAlignment="1">
      <alignment horizontal="center"/>
    </xf>
    <xf numFmtId="0" fontId="49" fillId="0" borderId="2" xfId="0" applyFont="1" applyBorder="1" applyAlignment="1">
      <alignment horizontal="center"/>
    </xf>
    <xf numFmtId="9" fontId="49" fillId="0" borderId="2" xfId="0" applyNumberFormat="1" applyFont="1" applyBorder="1" applyAlignment="1">
      <alignment horizontal="center"/>
    </xf>
    <xf numFmtId="10" fontId="48" fillId="0" borderId="2" xfId="0" applyNumberFormat="1" applyFont="1" applyBorder="1" applyAlignment="1">
      <alignment horizontal="center"/>
    </xf>
    <xf numFmtId="0" fontId="29" fillId="0" borderId="2" xfId="0" applyFont="1" applyBorder="1" applyAlignment="1">
      <alignment horizontal="right" wrapText="1"/>
    </xf>
    <xf numFmtId="10" fontId="49" fillId="0" borderId="2" xfId="0" applyNumberFormat="1" applyFont="1" applyBorder="1" applyAlignment="1">
      <alignment horizontal="center"/>
    </xf>
    <xf numFmtId="0" fontId="29" fillId="0" borderId="2" xfId="0" applyFont="1" applyBorder="1" applyAlignment="1">
      <alignment horizontal="right"/>
    </xf>
    <xf numFmtId="0" fontId="24" fillId="0" borderId="22" xfId="0" applyFont="1" applyBorder="1" applyAlignment="1">
      <alignment horizontal="center"/>
    </xf>
    <xf numFmtId="0" fontId="24" fillId="0" borderId="22" xfId="0" applyFont="1" applyBorder="1" applyAlignment="1">
      <alignment horizontal="centerContinuous"/>
    </xf>
    <xf numFmtId="0" fontId="24" fillId="0" borderId="23" xfId="0" applyFont="1" applyBorder="1" applyAlignment="1">
      <alignment horizontal="centerContinuous"/>
    </xf>
    <xf numFmtId="0" fontId="24" fillId="0" borderId="21" xfId="0" applyFont="1" applyBorder="1" applyAlignment="1">
      <alignment horizontal="centerContinuous"/>
    </xf>
    <xf numFmtId="0" fontId="22" fillId="0" borderId="2" xfId="0" applyFont="1" applyBorder="1" applyAlignment="1">
      <alignment/>
    </xf>
    <xf numFmtId="0" fontId="50" fillId="0" borderId="20" xfId="0" applyFont="1" applyBorder="1" applyAlignment="1">
      <alignment horizontal="center" vertical="top"/>
    </xf>
    <xf numFmtId="0" fontId="50" fillId="0" borderId="20" xfId="0" applyFont="1" applyBorder="1" applyAlignment="1">
      <alignment horizontal="center" vertical="top" wrapText="1"/>
    </xf>
    <xf numFmtId="0" fontId="51" fillId="0" borderId="2" xfId="0" applyFont="1" applyBorder="1" applyAlignment="1">
      <alignment/>
    </xf>
    <xf numFmtId="0" fontId="51" fillId="0" borderId="2" xfId="0" applyFont="1" applyBorder="1" applyAlignment="1">
      <alignment vertical="top"/>
    </xf>
    <xf numFmtId="0" fontId="24" fillId="0" borderId="2" xfId="0" applyFont="1" applyBorder="1" applyAlignment="1">
      <alignment/>
    </xf>
    <xf numFmtId="0" fontId="24" fillId="0" borderId="2" xfId="0" applyFont="1" applyBorder="1" applyAlignment="1">
      <alignment vertical="top" wrapText="1"/>
    </xf>
    <xf numFmtId="0" fontId="52" fillId="0" borderId="2" xfId="0" applyFont="1" applyBorder="1" applyAlignment="1">
      <alignment/>
    </xf>
    <xf numFmtId="0" fontId="53" fillId="0" borderId="2" xfId="0" applyFont="1" applyBorder="1" applyAlignment="1">
      <alignment/>
    </xf>
    <xf numFmtId="0" fontId="54" fillId="0" borderId="2" xfId="0" applyFont="1" applyBorder="1" applyAlignment="1">
      <alignment/>
    </xf>
    <xf numFmtId="0" fontId="22" fillId="0" borderId="2" xfId="0" applyFont="1" applyBorder="1" applyAlignment="1">
      <alignment horizontal="left"/>
    </xf>
    <xf numFmtId="1" fontId="52" fillId="0" borderId="2" xfId="0" applyNumberFormat="1" applyFont="1" applyBorder="1" applyAlignment="1">
      <alignment/>
    </xf>
    <xf numFmtId="0" fontId="22" fillId="0" borderId="2" xfId="0" applyFont="1" applyBorder="1" applyAlignment="1">
      <alignment horizontal="left" wrapText="1"/>
    </xf>
    <xf numFmtId="0" fontId="22" fillId="0" borderId="2" xfId="0" applyFont="1" applyFill="1" applyBorder="1" applyAlignment="1">
      <alignment horizontal="left"/>
    </xf>
    <xf numFmtId="0" fontId="18" fillId="0" borderId="0" xfId="0" applyFont="1" applyAlignment="1">
      <alignment horizontal="left"/>
    </xf>
    <xf numFmtId="0" fontId="29" fillId="0" borderId="0" xfId="0" applyFont="1" applyFill="1" applyAlignment="1">
      <alignment horizontal="left" vertical="center" wrapText="1"/>
    </xf>
    <xf numFmtId="3" fontId="23" fillId="0" borderId="12" xfId="0" applyNumberFormat="1" applyFont="1" applyFill="1" applyBorder="1" applyAlignment="1">
      <alignment horizontal="right" vertical="center" wrapText="1"/>
    </xf>
    <xf numFmtId="0" fontId="23" fillId="0" borderId="12" xfId="0"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3" fontId="23" fillId="0" borderId="14" xfId="0" applyNumberFormat="1" applyFont="1" applyFill="1" applyBorder="1" applyAlignment="1">
      <alignment horizontal="right" vertical="center" wrapText="1"/>
    </xf>
    <xf numFmtId="49" fontId="24" fillId="0" borderId="9" xfId="0" applyNumberFormat="1" applyFont="1" applyFill="1" applyBorder="1" applyAlignment="1">
      <alignment horizontal="right" vertical="center" wrapText="1"/>
    </xf>
    <xf numFmtId="0" fontId="24" fillId="0" borderId="9" xfId="0" applyFont="1" applyFill="1" applyBorder="1" applyAlignment="1">
      <alignment horizontal="center" vertical="center" wrapText="1"/>
    </xf>
    <xf numFmtId="3" fontId="24" fillId="0" borderId="9" xfId="0" applyNumberFormat="1" applyFont="1" applyFill="1" applyBorder="1" applyAlignment="1">
      <alignment vertical="center" wrapText="1"/>
    </xf>
    <xf numFmtId="0" fontId="24" fillId="0" borderId="9" xfId="0" applyFont="1" applyFill="1" applyBorder="1" applyAlignment="1">
      <alignment vertical="center" wrapText="1"/>
    </xf>
    <xf numFmtId="49" fontId="22" fillId="0" borderId="11" xfId="0" applyNumberFormat="1" applyFont="1" applyFill="1" applyBorder="1" applyAlignment="1">
      <alignment horizontal="right" vertical="center" wrapText="1"/>
    </xf>
    <xf numFmtId="49" fontId="22" fillId="0" borderId="12" xfId="0" applyNumberFormat="1" applyFont="1" applyFill="1" applyBorder="1" applyAlignment="1">
      <alignment horizontal="right" vertical="center" wrapText="1"/>
    </xf>
    <xf numFmtId="0" fontId="22" fillId="0" borderId="12" xfId="0" applyFont="1" applyFill="1" applyBorder="1" applyAlignment="1">
      <alignment vertical="center" wrapText="1"/>
    </xf>
    <xf numFmtId="3" fontId="22" fillId="0" borderId="12" xfId="0" applyNumberFormat="1" applyFont="1" applyFill="1" applyBorder="1" applyAlignment="1">
      <alignment horizontal="right" vertical="center" wrapText="1"/>
    </xf>
    <xf numFmtId="49" fontId="22" fillId="0" borderId="24" xfId="0" applyNumberFormat="1" applyFont="1" applyFill="1" applyBorder="1" applyAlignment="1">
      <alignment horizontal="right" vertical="center" wrapText="1"/>
    </xf>
    <xf numFmtId="0" fontId="22" fillId="0" borderId="24" xfId="0" applyFont="1" applyFill="1" applyBorder="1" applyAlignment="1">
      <alignment horizontal="left" vertical="center" wrapText="1"/>
    </xf>
    <xf numFmtId="3" fontId="22" fillId="0" borderId="24" xfId="0" applyNumberFormat="1" applyFont="1" applyFill="1" applyBorder="1" applyAlignment="1">
      <alignment horizontal="right" vertical="center" wrapText="1"/>
    </xf>
    <xf numFmtId="3" fontId="22" fillId="0" borderId="24" xfId="0" applyNumberFormat="1" applyFont="1" applyFill="1" applyBorder="1" applyAlignment="1">
      <alignment vertical="center" wrapText="1"/>
    </xf>
    <xf numFmtId="0" fontId="22" fillId="0" borderId="24" xfId="0" applyFont="1" applyFill="1" applyBorder="1" applyAlignment="1">
      <alignment vertical="center" wrapText="1"/>
    </xf>
    <xf numFmtId="49" fontId="22" fillId="0" borderId="7" xfId="0" applyNumberFormat="1" applyFont="1" applyFill="1" applyBorder="1" applyAlignment="1">
      <alignment horizontal="right" vertical="center" wrapText="1"/>
    </xf>
    <xf numFmtId="49" fontId="22" fillId="0" borderId="10" xfId="0" applyNumberFormat="1" applyFont="1" applyFill="1" applyBorder="1" applyAlignment="1">
      <alignment horizontal="right" vertical="center" wrapText="1"/>
    </xf>
    <xf numFmtId="0" fontId="22" fillId="0" borderId="10" xfId="0" applyFont="1" applyFill="1" applyBorder="1" applyAlignment="1">
      <alignment vertical="center" wrapText="1"/>
    </xf>
    <xf numFmtId="49" fontId="24" fillId="0" borderId="10" xfId="0" applyNumberFormat="1" applyFont="1" applyFill="1" applyBorder="1" applyAlignment="1">
      <alignment horizontal="right" vertical="center" wrapText="1"/>
    </xf>
    <xf numFmtId="0" fontId="22" fillId="0" borderId="7" xfId="0" applyNumberFormat="1" applyFont="1" applyFill="1" applyBorder="1" applyAlignment="1">
      <alignment horizontal="right" vertical="center" wrapText="1"/>
    </xf>
    <xf numFmtId="3" fontId="22" fillId="0" borderId="7" xfId="17" applyNumberFormat="1" applyFont="1" applyFill="1" applyBorder="1" applyAlignment="1">
      <alignment horizontal="right" vertical="center" wrapText="1"/>
    </xf>
    <xf numFmtId="3" fontId="22" fillId="0" borderId="7" xfId="0" applyNumberFormat="1" applyFont="1" applyFill="1" applyBorder="1" applyAlignment="1">
      <alignment vertical="center" wrapText="1"/>
    </xf>
    <xf numFmtId="49" fontId="22" fillId="0" borderId="7" xfId="0" applyNumberFormat="1" applyFont="1" applyFill="1" applyBorder="1" applyAlignment="1">
      <alignment vertical="center" wrapText="1"/>
    </xf>
    <xf numFmtId="49" fontId="22" fillId="0" borderId="8" xfId="0" applyNumberFormat="1" applyFont="1" applyFill="1" applyBorder="1" applyAlignment="1">
      <alignment horizontal="right" vertical="center" wrapText="1"/>
    </xf>
    <xf numFmtId="49" fontId="22" fillId="0" borderId="0"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wrapText="1"/>
    </xf>
    <xf numFmtId="49" fontId="23"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9" xfId="0" applyFont="1" applyFill="1" applyBorder="1" applyAlignment="1">
      <alignment vertical="center" wrapText="1"/>
    </xf>
    <xf numFmtId="0" fontId="24" fillId="0" borderId="11" xfId="0" applyFont="1" applyFill="1" applyBorder="1" applyAlignment="1">
      <alignment vertical="center" wrapText="1"/>
    </xf>
    <xf numFmtId="0" fontId="24" fillId="0" borderId="7" xfId="0" applyFont="1" applyFill="1" applyBorder="1" applyAlignment="1">
      <alignment vertical="center" wrapText="1"/>
    </xf>
    <xf numFmtId="3" fontId="22" fillId="0" borderId="10" xfId="0" applyNumberFormat="1" applyFont="1" applyFill="1" applyBorder="1" applyAlignment="1">
      <alignment vertical="center" wrapText="1"/>
    </xf>
    <xf numFmtId="3" fontId="22" fillId="0" borderId="11" xfId="0" applyNumberFormat="1" applyFont="1" applyFill="1" applyBorder="1" applyAlignment="1">
      <alignment vertical="center" wrapText="1"/>
    </xf>
    <xf numFmtId="49" fontId="22" fillId="0" borderId="11" xfId="0" applyNumberFormat="1" applyFont="1" applyFill="1" applyBorder="1" applyAlignment="1">
      <alignment horizontal="center" vertical="center" wrapText="1"/>
    </xf>
    <xf numFmtId="49" fontId="22" fillId="0" borderId="13" xfId="0" applyNumberFormat="1" applyFont="1" applyFill="1" applyBorder="1" applyAlignment="1">
      <alignment horizontal="right" vertical="center" wrapText="1"/>
    </xf>
    <xf numFmtId="0" fontId="22" fillId="0" borderId="13" xfId="0" applyFont="1" applyFill="1" applyBorder="1" applyAlignment="1">
      <alignment vertical="center" wrapText="1"/>
    </xf>
    <xf numFmtId="3" fontId="22" fillId="0" borderId="13" xfId="0" applyNumberFormat="1" applyFont="1" applyFill="1" applyBorder="1" applyAlignment="1">
      <alignment horizontal="right" vertical="center" wrapText="1"/>
    </xf>
    <xf numFmtId="0" fontId="51" fillId="0" borderId="25" xfId="0" applyFont="1" applyFill="1" applyBorder="1" applyAlignment="1">
      <alignment vertical="center" wrapText="1"/>
    </xf>
    <xf numFmtId="0" fontId="51" fillId="0" borderId="0" xfId="0" applyFont="1" applyFill="1" applyAlignment="1">
      <alignment horizontal="center" vertical="center" wrapText="1"/>
    </xf>
    <xf numFmtId="0" fontId="51" fillId="0" borderId="0" xfId="0" applyFont="1" applyFill="1" applyAlignment="1">
      <alignment vertical="center" wrapText="1"/>
    </xf>
    <xf numFmtId="49" fontId="29" fillId="0" borderId="0" xfId="0" applyNumberFormat="1" applyFont="1" applyFill="1" applyAlignment="1">
      <alignment horizontal="right" vertical="center" wrapText="1"/>
    </xf>
    <xf numFmtId="0" fontId="29" fillId="0" borderId="0" xfId="0" applyFont="1" applyFill="1" applyAlignment="1">
      <alignment vertical="center" wrapText="1"/>
    </xf>
    <xf numFmtId="0" fontId="29" fillId="0" borderId="0" xfId="0" applyFont="1" applyFill="1" applyAlignment="1">
      <alignment horizontal="center" vertical="center" wrapText="1"/>
    </xf>
    <xf numFmtId="49" fontId="29" fillId="0" borderId="0" xfId="0" applyNumberFormat="1" applyFont="1" applyFill="1" applyAlignment="1">
      <alignment vertical="center" wrapText="1"/>
    </xf>
    <xf numFmtId="0" fontId="22" fillId="0" borderId="13" xfId="0" applyFont="1" applyFill="1" applyBorder="1" applyAlignment="1">
      <alignment horizontal="right" vertical="center" wrapText="1"/>
    </xf>
    <xf numFmtId="0" fontId="22" fillId="0" borderId="0" xfId="0" applyFont="1" applyFill="1" applyAlignment="1">
      <alignment horizontal="left" vertical="center" wrapText="1"/>
    </xf>
    <xf numFmtId="0" fontId="22" fillId="0" borderId="14" xfId="0" applyNumberFormat="1" applyFont="1" applyFill="1" applyBorder="1" applyAlignment="1">
      <alignment horizontal="center" vertical="center" wrapText="1"/>
    </xf>
    <xf numFmtId="0" fontId="22" fillId="0" borderId="14" xfId="0" applyFont="1" applyFill="1" applyBorder="1" applyAlignment="1">
      <alignment horizontal="center" vertical="center" wrapText="1"/>
    </xf>
    <xf numFmtId="167" fontId="22" fillId="0" borderId="14" xfId="17" applyNumberFormat="1"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0" fontId="22" fillId="0" borderId="9" xfId="0" applyNumberFormat="1" applyFont="1" applyFill="1" applyBorder="1" applyAlignment="1">
      <alignment horizontal="center" vertical="center" wrapText="1"/>
    </xf>
    <xf numFmtId="167" fontId="22" fillId="0" borderId="9" xfId="17" applyNumberFormat="1" applyFont="1" applyFill="1" applyBorder="1" applyAlignment="1">
      <alignment horizontal="center" vertical="center" wrapText="1"/>
    </xf>
    <xf numFmtId="167" fontId="22" fillId="0" borderId="9" xfId="17" applyNumberFormat="1" applyFont="1" applyFill="1" applyBorder="1" applyAlignment="1">
      <alignment vertical="center" wrapText="1"/>
    </xf>
    <xf numFmtId="49" fontId="22" fillId="0" borderId="9" xfId="0" applyNumberFormat="1" applyFont="1" applyFill="1" applyBorder="1" applyAlignment="1">
      <alignment horizontal="center" vertical="center" wrapText="1"/>
    </xf>
    <xf numFmtId="3" fontId="24" fillId="0" borderId="9" xfId="17" applyNumberFormat="1" applyFont="1" applyFill="1" applyBorder="1" applyAlignment="1">
      <alignment horizontal="right" vertical="center" wrapText="1"/>
    </xf>
    <xf numFmtId="49" fontId="24" fillId="0" borderId="9" xfId="17" applyNumberFormat="1" applyFont="1" applyFill="1" applyBorder="1" applyAlignment="1">
      <alignment horizontal="right" vertical="center" wrapText="1"/>
    </xf>
    <xf numFmtId="0" fontId="24" fillId="0" borderId="9" xfId="0" applyNumberFormat="1" applyFont="1" applyFill="1" applyBorder="1" applyAlignment="1">
      <alignment horizontal="center" vertical="center" wrapText="1"/>
    </xf>
    <xf numFmtId="2" fontId="57" fillId="0" borderId="24" xfId="0" applyNumberFormat="1" applyFont="1" applyFill="1" applyBorder="1" applyAlignment="1" applyProtection="1">
      <alignment horizontal="left" vertical="center" wrapText="1"/>
      <protection/>
    </xf>
    <xf numFmtId="3" fontId="22" fillId="0" borderId="24" xfId="17" applyNumberFormat="1" applyFont="1" applyFill="1" applyBorder="1" applyAlignment="1">
      <alignment horizontal="right" vertical="center" wrapText="1"/>
    </xf>
    <xf numFmtId="49" fontId="58" fillId="0" borderId="24" xfId="0" applyNumberFormat="1" applyFont="1" applyFill="1" applyBorder="1" applyAlignment="1">
      <alignment horizontal="right" vertical="center" wrapText="1"/>
    </xf>
    <xf numFmtId="49" fontId="22" fillId="0" borderId="24" xfId="0" applyNumberFormat="1" applyFont="1" applyFill="1" applyBorder="1" applyAlignment="1">
      <alignment vertical="center" wrapText="1"/>
    </xf>
    <xf numFmtId="2" fontId="57" fillId="0" borderId="7" xfId="0" applyNumberFormat="1" applyFont="1" applyFill="1" applyBorder="1" applyAlignment="1" applyProtection="1">
      <alignment horizontal="left" vertical="center" wrapText="1"/>
      <protection/>
    </xf>
    <xf numFmtId="2" fontId="26" fillId="0" borderId="7" xfId="0" applyNumberFormat="1" applyFont="1" applyFill="1" applyBorder="1" applyAlignment="1" applyProtection="1">
      <alignment horizontal="left" vertical="center" wrapText="1"/>
      <protection/>
    </xf>
    <xf numFmtId="2" fontId="22" fillId="0" borderId="7" xfId="0" applyNumberFormat="1" applyFont="1" applyFill="1" applyBorder="1" applyAlignment="1">
      <alignment vertical="center" wrapText="1"/>
    </xf>
    <xf numFmtId="49" fontId="22" fillId="0" borderId="7" xfId="17" applyNumberFormat="1" applyFont="1" applyFill="1" applyBorder="1" applyAlignment="1">
      <alignment horizontal="right" vertical="center" wrapText="1"/>
    </xf>
    <xf numFmtId="3" fontId="22" fillId="0" borderId="8" xfId="17" applyNumberFormat="1" applyFont="1" applyFill="1" applyBorder="1" applyAlignment="1">
      <alignment horizontal="right" vertical="center" wrapText="1"/>
    </xf>
    <xf numFmtId="3" fontId="22" fillId="0" borderId="8" xfId="0" applyNumberFormat="1" applyFont="1" applyFill="1" applyBorder="1" applyAlignment="1">
      <alignment vertical="center" wrapText="1"/>
    </xf>
    <xf numFmtId="49" fontId="22" fillId="0" borderId="8" xfId="0" applyNumberFormat="1" applyFont="1" applyFill="1" applyBorder="1" applyAlignment="1">
      <alignment vertical="center" wrapText="1"/>
    </xf>
    <xf numFmtId="2" fontId="22" fillId="0" borderId="24" xfId="0" applyNumberFormat="1" applyFont="1" applyFill="1" applyBorder="1" applyAlignment="1">
      <alignment vertical="center" wrapText="1"/>
    </xf>
    <xf numFmtId="3" fontId="24" fillId="0" borderId="9" xfId="17" applyNumberFormat="1" applyFont="1" applyFill="1" applyBorder="1" applyAlignment="1">
      <alignment vertical="center" wrapText="1"/>
    </xf>
    <xf numFmtId="49" fontId="24" fillId="0" borderId="9" xfId="0" applyNumberFormat="1" applyFont="1" applyFill="1" applyBorder="1" applyAlignment="1">
      <alignment vertical="center" wrapText="1"/>
    </xf>
    <xf numFmtId="3" fontId="22" fillId="0" borderId="10" xfId="17" applyNumberFormat="1" applyFont="1" applyFill="1" applyBorder="1" applyAlignment="1">
      <alignment horizontal="right" vertical="center" wrapText="1"/>
    </xf>
    <xf numFmtId="167" fontId="22" fillId="0" borderId="24" xfId="17" applyNumberFormat="1" applyFont="1" applyFill="1" applyBorder="1" applyAlignment="1">
      <alignment horizontal="right" vertical="center" wrapText="1"/>
    </xf>
    <xf numFmtId="1" fontId="22" fillId="0" borderId="24" xfId="0" applyNumberFormat="1" applyFont="1" applyFill="1" applyBorder="1" applyAlignment="1">
      <alignment horizontal="right" vertical="center" wrapText="1"/>
    </xf>
    <xf numFmtId="0" fontId="22" fillId="0" borderId="7" xfId="0" applyNumberFormat="1" applyFont="1" applyFill="1" applyBorder="1" applyAlignment="1">
      <alignment vertical="center" wrapText="1"/>
    </xf>
    <xf numFmtId="167" fontId="22" fillId="0" borderId="7" xfId="17" applyNumberFormat="1" applyFont="1" applyFill="1" applyBorder="1" applyAlignment="1">
      <alignment horizontal="right" vertical="center" wrapText="1"/>
    </xf>
    <xf numFmtId="1" fontId="22" fillId="0" borderId="7" xfId="0" applyNumberFormat="1" applyFont="1" applyFill="1" applyBorder="1" applyAlignment="1">
      <alignment horizontal="right" vertical="center" wrapText="1"/>
    </xf>
    <xf numFmtId="167" fontId="22" fillId="0" borderId="8" xfId="17" applyNumberFormat="1" applyFont="1" applyFill="1" applyBorder="1" applyAlignment="1">
      <alignment horizontal="right" vertical="center" wrapText="1"/>
    </xf>
    <xf numFmtId="1" fontId="22" fillId="0" borderId="8" xfId="0" applyNumberFormat="1" applyFont="1" applyFill="1" applyBorder="1" applyAlignment="1">
      <alignment horizontal="right" vertical="center" wrapText="1"/>
    </xf>
    <xf numFmtId="0" fontId="24" fillId="0" borderId="26" xfId="0" applyNumberFormat="1" applyFont="1" applyFill="1" applyBorder="1" applyAlignment="1">
      <alignment horizontal="center" vertical="center" wrapText="1"/>
    </xf>
    <xf numFmtId="3" fontId="22" fillId="0" borderId="24" xfId="17" applyNumberFormat="1" applyFont="1" applyFill="1" applyBorder="1" applyAlignment="1">
      <alignment vertical="center" wrapText="1"/>
    </xf>
    <xf numFmtId="3" fontId="22" fillId="0" borderId="7" xfId="17" applyNumberFormat="1" applyFont="1" applyFill="1" applyBorder="1" applyAlignment="1">
      <alignment vertical="center" wrapText="1"/>
    </xf>
    <xf numFmtId="3" fontId="22" fillId="0" borderId="8" xfId="17" applyNumberFormat="1" applyFont="1" applyFill="1" applyBorder="1" applyAlignment="1">
      <alignment vertical="center" wrapText="1"/>
    </xf>
    <xf numFmtId="3" fontId="22" fillId="0" borderId="10" xfId="17" applyNumberFormat="1" applyFont="1" applyFill="1" applyBorder="1" applyAlignment="1">
      <alignment vertical="center" wrapText="1"/>
    </xf>
    <xf numFmtId="49" fontId="22" fillId="0" borderId="10" xfId="0" applyNumberFormat="1" applyFont="1" applyFill="1" applyBorder="1" applyAlignment="1">
      <alignment vertical="center" wrapText="1"/>
    </xf>
    <xf numFmtId="3" fontId="22" fillId="0" borderId="11" xfId="17" applyNumberFormat="1" applyFont="1" applyFill="1" applyBorder="1" applyAlignment="1">
      <alignment vertical="center" wrapText="1"/>
    </xf>
    <xf numFmtId="49" fontId="22" fillId="0" borderId="11" xfId="0" applyNumberFormat="1" applyFont="1" applyFill="1" applyBorder="1" applyAlignment="1">
      <alignment vertical="center" wrapText="1"/>
    </xf>
    <xf numFmtId="1" fontId="22" fillId="0" borderId="8" xfId="0" applyNumberFormat="1" applyFont="1" applyFill="1" applyBorder="1" applyAlignment="1">
      <alignment vertical="center" wrapText="1"/>
    </xf>
    <xf numFmtId="1" fontId="22" fillId="0" borderId="24" xfId="0" applyNumberFormat="1" applyFont="1" applyFill="1" applyBorder="1" applyAlignment="1">
      <alignment vertical="center" wrapText="1"/>
    </xf>
    <xf numFmtId="1" fontId="22" fillId="0" borderId="7" xfId="0" applyNumberFormat="1" applyFont="1" applyFill="1" applyBorder="1" applyAlignment="1">
      <alignment vertical="center" wrapText="1"/>
    </xf>
    <xf numFmtId="3" fontId="24" fillId="0" borderId="13" xfId="17" applyNumberFormat="1" applyFont="1" applyFill="1" applyBorder="1" applyAlignment="1">
      <alignment vertical="center" wrapText="1"/>
    </xf>
    <xf numFmtId="3" fontId="24" fillId="0" borderId="13" xfId="17" applyNumberFormat="1" applyFont="1" applyFill="1" applyBorder="1" applyAlignment="1">
      <alignment horizontal="right" vertical="center" wrapText="1"/>
    </xf>
    <xf numFmtId="49" fontId="24" fillId="0" borderId="13" xfId="0" applyNumberFormat="1" applyFont="1" applyFill="1" applyBorder="1" applyAlignment="1">
      <alignment horizontal="right" vertical="center" wrapText="1"/>
    </xf>
    <xf numFmtId="3" fontId="22" fillId="0" borderId="9" xfId="17" applyNumberFormat="1" applyFont="1" applyFill="1" applyBorder="1" applyAlignment="1">
      <alignment vertical="center" wrapText="1"/>
    </xf>
    <xf numFmtId="0" fontId="22" fillId="0" borderId="7" xfId="0" applyFont="1" applyBorder="1" applyAlignment="1">
      <alignment horizontal="right"/>
    </xf>
    <xf numFmtId="167" fontId="22" fillId="0" borderId="7" xfId="17" applyNumberFormat="1" applyFont="1" applyFill="1" applyBorder="1" applyAlignment="1">
      <alignment vertical="center" wrapText="1"/>
    </xf>
    <xf numFmtId="0" fontId="22" fillId="0" borderId="9" xfId="0" applyFont="1" applyBorder="1" applyAlignment="1">
      <alignment horizontal="center" vertical="center"/>
    </xf>
    <xf numFmtId="0" fontId="22" fillId="0" borderId="9" xfId="0" applyFont="1" applyBorder="1" applyAlignment="1">
      <alignment horizontal="center" vertical="center" wrapText="1"/>
    </xf>
    <xf numFmtId="0" fontId="22" fillId="0" borderId="9" xfId="0" applyFont="1" applyBorder="1" applyAlignment="1">
      <alignment vertical="center"/>
    </xf>
    <xf numFmtId="0" fontId="24" fillId="0" borderId="9" xfId="0" applyFont="1" applyBorder="1" applyAlignment="1">
      <alignment vertical="center"/>
    </xf>
    <xf numFmtId="0" fontId="24" fillId="0" borderId="9" xfId="0" applyFont="1" applyBorder="1" applyAlignment="1">
      <alignment horizontal="right" vertical="center" wrapText="1"/>
    </xf>
    <xf numFmtId="10" fontId="24" fillId="0" borderId="9" xfId="23" applyNumberFormat="1" applyFont="1" applyBorder="1" applyAlignment="1">
      <alignment horizontal="right" vertical="center" wrapText="1"/>
    </xf>
    <xf numFmtId="0" fontId="22" fillId="0" borderId="24" xfId="0" applyFont="1" applyBorder="1" applyAlignment="1">
      <alignment vertical="center"/>
    </xf>
    <xf numFmtId="0" fontId="59" fillId="0" borderId="24" xfId="0" applyFont="1" applyBorder="1" applyAlignment="1">
      <alignment vertical="center" wrapText="1"/>
    </xf>
    <xf numFmtId="0" fontId="59" fillId="0" borderId="24" xfId="0" applyFont="1" applyBorder="1" applyAlignment="1">
      <alignment horizontal="right" vertical="center" wrapText="1"/>
    </xf>
    <xf numFmtId="10" fontId="59" fillId="0" borderId="24" xfId="23" applyNumberFormat="1" applyFont="1" applyBorder="1" applyAlignment="1">
      <alignment horizontal="right" vertical="center" wrapText="1"/>
    </xf>
    <xf numFmtId="0" fontId="22" fillId="0" borderId="8" xfId="0" applyFont="1" applyBorder="1" applyAlignment="1">
      <alignment vertical="center"/>
    </xf>
    <xf numFmtId="0" fontId="59" fillId="0" borderId="8" xfId="0" applyFont="1" applyBorder="1" applyAlignment="1">
      <alignment vertical="center" wrapText="1"/>
    </xf>
    <xf numFmtId="0" fontId="59" fillId="0" borderId="8" xfId="0" applyFont="1" applyBorder="1" applyAlignment="1">
      <alignment horizontal="right" vertical="center" wrapText="1"/>
    </xf>
    <xf numFmtId="0" fontId="22" fillId="0" borderId="8" xfId="0" applyFont="1" applyBorder="1" applyAlignment="1">
      <alignment horizontal="right" vertical="center" wrapText="1"/>
    </xf>
    <xf numFmtId="0" fontId="22" fillId="0" borderId="24" xfId="0" applyFont="1" applyBorder="1" applyAlignment="1">
      <alignment vertical="center" wrapText="1"/>
    </xf>
    <xf numFmtId="0" fontId="22" fillId="0" borderId="24" xfId="0" applyFont="1" applyBorder="1" applyAlignment="1">
      <alignment horizontal="right" vertical="center" wrapText="1"/>
    </xf>
    <xf numFmtId="0" fontId="53" fillId="0" borderId="24" xfId="0" applyFont="1" applyBorder="1" applyAlignment="1">
      <alignment horizontal="right" vertical="center" wrapText="1"/>
    </xf>
    <xf numFmtId="10" fontId="24" fillId="0" borderId="24" xfId="23" applyNumberFormat="1" applyFont="1" applyBorder="1" applyAlignment="1">
      <alignment horizontal="right" vertical="center" wrapText="1"/>
    </xf>
    <xf numFmtId="0" fontId="22" fillId="0" borderId="7" xfId="0" applyFont="1" applyBorder="1" applyAlignment="1">
      <alignment vertical="center"/>
    </xf>
    <xf numFmtId="0" fontId="22" fillId="0" borderId="7" xfId="0" applyFont="1" applyBorder="1" applyAlignment="1">
      <alignment vertical="center" wrapText="1"/>
    </xf>
    <xf numFmtId="0" fontId="22" fillId="0" borderId="7" xfId="0" applyFont="1" applyBorder="1" applyAlignment="1">
      <alignment horizontal="right" vertical="center" wrapText="1"/>
    </xf>
    <xf numFmtId="0" fontId="53" fillId="0" borderId="7" xfId="0" applyFont="1" applyBorder="1" applyAlignment="1">
      <alignment horizontal="right" vertical="center" wrapText="1"/>
    </xf>
    <xf numFmtId="10" fontId="24" fillId="0" borderId="7" xfId="23" applyNumberFormat="1" applyFont="1" applyBorder="1" applyAlignment="1">
      <alignment horizontal="right" vertical="center" wrapText="1"/>
    </xf>
    <xf numFmtId="0" fontId="22" fillId="0" borderId="8" xfId="0" applyFont="1" applyBorder="1" applyAlignment="1">
      <alignment vertical="center" wrapText="1"/>
    </xf>
    <xf numFmtId="0" fontId="53" fillId="0" borderId="8" xfId="0" applyFont="1" applyBorder="1" applyAlignment="1">
      <alignment vertical="center"/>
    </xf>
    <xf numFmtId="10" fontId="24" fillId="0" borderId="8" xfId="23" applyNumberFormat="1" applyFont="1" applyBorder="1" applyAlignment="1">
      <alignment horizontal="right" vertical="center" wrapText="1"/>
    </xf>
    <xf numFmtId="0" fontId="59" fillId="0" borderId="24" xfId="0" applyFont="1" applyBorder="1" applyAlignment="1">
      <alignment vertical="center"/>
    </xf>
    <xf numFmtId="0" fontId="59" fillId="0" borderId="8" xfId="0" applyFont="1" applyBorder="1" applyAlignment="1">
      <alignment vertical="center"/>
    </xf>
    <xf numFmtId="0" fontId="22" fillId="0" borderId="24" xfId="0" applyFont="1" applyFill="1" applyBorder="1" applyAlignment="1">
      <alignment vertical="center"/>
    </xf>
    <xf numFmtId="0" fontId="24" fillId="0" borderId="24" xfId="0" applyFont="1" applyBorder="1" applyAlignment="1">
      <alignment vertical="center"/>
    </xf>
    <xf numFmtId="0" fontId="22" fillId="0" borderId="7" xfId="0" applyFont="1" applyFill="1" applyBorder="1" applyAlignment="1">
      <alignment vertical="center"/>
    </xf>
    <xf numFmtId="0" fontId="24" fillId="0" borderId="7" xfId="0" applyFont="1" applyBorder="1" applyAlignment="1">
      <alignment vertical="center"/>
    </xf>
    <xf numFmtId="0" fontId="24" fillId="0" borderId="7" xfId="0" applyFont="1" applyBorder="1" applyAlignment="1">
      <alignment horizontal="left" vertical="center"/>
    </xf>
    <xf numFmtId="0" fontId="53" fillId="0" borderId="7" xfId="0" applyFont="1" applyBorder="1" applyAlignment="1">
      <alignment vertical="center"/>
    </xf>
    <xf numFmtId="0" fontId="24" fillId="0" borderId="7" xfId="0" applyFont="1" applyBorder="1" applyAlignment="1">
      <alignment horizontal="left" vertical="center" wrapText="1"/>
    </xf>
    <xf numFmtId="0" fontId="24" fillId="0" borderId="7" xfId="0" applyFont="1" applyBorder="1" applyAlignment="1">
      <alignment vertical="center" wrapText="1"/>
    </xf>
    <xf numFmtId="0" fontId="22" fillId="0" borderId="7" xfId="0" applyFont="1" applyBorder="1" applyAlignment="1">
      <alignment horizontal="left" vertical="center" wrapText="1"/>
    </xf>
    <xf numFmtId="0" fontId="24" fillId="0" borderId="9" xfId="0" applyFont="1" applyBorder="1" applyAlignment="1">
      <alignment vertical="center" wrapText="1"/>
    </xf>
    <xf numFmtId="0" fontId="22" fillId="0" borderId="9" xfId="0" applyFont="1" applyBorder="1" applyAlignment="1">
      <alignment horizontal="right" vertical="center" wrapText="1"/>
    </xf>
    <xf numFmtId="0" fontId="22" fillId="0" borderId="9" xfId="0" applyFont="1" applyBorder="1" applyAlignment="1">
      <alignment vertical="center" wrapText="1"/>
    </xf>
    <xf numFmtId="10" fontId="59" fillId="0" borderId="24" xfId="23" applyNumberFormat="1" applyFont="1" applyBorder="1" applyAlignment="1">
      <alignment vertical="center" wrapText="1"/>
    </xf>
    <xf numFmtId="0" fontId="22" fillId="0" borderId="24" xfId="0" applyFont="1" applyBorder="1" applyAlignment="1">
      <alignment horizontal="center" vertical="center" wrapText="1"/>
    </xf>
    <xf numFmtId="0" fontId="22" fillId="0" borderId="7" xfId="0" applyFont="1" applyBorder="1" applyAlignment="1">
      <alignment horizontal="left" vertical="center"/>
    </xf>
    <xf numFmtId="0" fontId="22" fillId="0" borderId="0" xfId="0" applyNumberFormat="1" applyFont="1" applyFill="1" applyAlignment="1">
      <alignment vertical="center" wrapText="1"/>
    </xf>
    <xf numFmtId="0" fontId="22" fillId="0" borderId="0" xfId="0" applyFont="1" applyFill="1" applyAlignment="1">
      <alignment vertical="center" wrapText="1"/>
    </xf>
    <xf numFmtId="167" fontId="22" fillId="0" borderId="0" xfId="17" applyNumberFormat="1" applyFont="1" applyFill="1" applyAlignment="1">
      <alignment vertical="center" wrapText="1"/>
    </xf>
    <xf numFmtId="49" fontId="22" fillId="0" borderId="0" xfId="0" applyNumberFormat="1" applyFont="1" applyFill="1" applyAlignment="1">
      <alignment horizontal="right" vertical="center" wrapText="1"/>
    </xf>
    <xf numFmtId="49" fontId="22" fillId="0" borderId="0" xfId="0" applyNumberFormat="1" applyFont="1" applyFill="1" applyAlignment="1">
      <alignment vertical="center" wrapText="1"/>
    </xf>
    <xf numFmtId="167" fontId="24" fillId="0" borderId="0" xfId="17" applyNumberFormat="1" applyFont="1" applyFill="1" applyAlignment="1">
      <alignment vertical="center" wrapText="1"/>
    </xf>
    <xf numFmtId="0" fontId="22" fillId="0" borderId="7" xfId="0" applyNumberFormat="1" applyFont="1" applyFill="1" applyBorder="1" applyAlignment="1">
      <alignment horizontal="center" vertical="center" wrapText="1"/>
    </xf>
    <xf numFmtId="0" fontId="22" fillId="0" borderId="24" xfId="0" applyNumberFormat="1" applyFont="1" applyFill="1" applyBorder="1" applyAlignment="1">
      <alignment horizontal="center" vertical="center" wrapText="1"/>
    </xf>
    <xf numFmtId="0" fontId="22" fillId="0" borderId="8"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27" xfId="0" applyNumberFormat="1" applyFont="1" applyFill="1" applyBorder="1" applyAlignment="1">
      <alignment horizontal="center" vertical="center" wrapText="1"/>
    </xf>
    <xf numFmtId="0" fontId="22" fillId="0" borderId="28" xfId="0" applyNumberFormat="1" applyFont="1" applyFill="1" applyBorder="1" applyAlignment="1">
      <alignment horizontal="center" vertical="center" wrapText="1"/>
    </xf>
    <xf numFmtId="0" fontId="22" fillId="0" borderId="29" xfId="0" applyNumberFormat="1" applyFont="1" applyFill="1" applyBorder="1" applyAlignment="1">
      <alignment horizontal="center" vertical="center" wrapText="1"/>
    </xf>
    <xf numFmtId="0" fontId="22" fillId="0" borderId="30" xfId="0" applyNumberFormat="1" applyFont="1" applyFill="1" applyBorder="1" applyAlignment="1">
      <alignment horizontal="center" vertical="center" wrapText="1"/>
    </xf>
    <xf numFmtId="0" fontId="22" fillId="0" borderId="31" xfId="0" applyNumberFormat="1" applyFont="1" applyFill="1" applyBorder="1" applyAlignment="1">
      <alignment horizontal="center" vertical="center" wrapText="1"/>
    </xf>
    <xf numFmtId="2" fontId="22" fillId="0" borderId="28" xfId="0" applyNumberFormat="1" applyFont="1" applyFill="1" applyBorder="1" applyAlignment="1">
      <alignment horizontal="center" vertical="center" wrapText="1"/>
    </xf>
    <xf numFmtId="2" fontId="22" fillId="0" borderId="29" xfId="0" applyNumberFormat="1" applyFont="1" applyFill="1" applyBorder="1" applyAlignment="1">
      <alignment horizontal="center" vertical="center" wrapText="1"/>
    </xf>
    <xf numFmtId="0" fontId="17" fillId="0" borderId="0" xfId="0" applyFont="1" applyFill="1" applyAlignment="1">
      <alignment horizontal="centerContinuous" vertical="center" wrapText="1"/>
    </xf>
    <xf numFmtId="0" fontId="22" fillId="0" borderId="26" xfId="0" applyFont="1" applyFill="1" applyBorder="1" applyAlignment="1">
      <alignment horizontal="center" vertical="center" wrapText="1"/>
    </xf>
    <xf numFmtId="4" fontId="22" fillId="0" borderId="32" xfId="0" applyNumberFormat="1" applyFont="1" applyFill="1" applyBorder="1" applyAlignment="1">
      <alignment horizontal="center" vertical="center" wrapText="1"/>
    </xf>
    <xf numFmtId="3" fontId="22" fillId="0" borderId="9" xfId="0" applyNumberFormat="1" applyFont="1" applyFill="1" applyBorder="1" applyAlignment="1">
      <alignment horizontal="center" vertical="center" wrapText="1"/>
    </xf>
    <xf numFmtId="3" fontId="22" fillId="0" borderId="33" xfId="0" applyNumberFormat="1" applyFont="1" applyFill="1" applyBorder="1" applyAlignment="1">
      <alignment horizontal="center" vertical="center" wrapText="1"/>
    </xf>
    <xf numFmtId="0" fontId="22" fillId="0" borderId="26" xfId="0" applyFont="1" applyFill="1" applyBorder="1" applyAlignment="1">
      <alignment vertical="center" wrapText="1"/>
    </xf>
    <xf numFmtId="49" fontId="25" fillId="0" borderId="9" xfId="0" applyNumberFormat="1" applyFont="1" applyFill="1" applyBorder="1" applyAlignment="1">
      <alignment horizontal="center" vertical="center" wrapText="1"/>
    </xf>
    <xf numFmtId="0" fontId="22" fillId="0" borderId="32" xfId="0" applyFont="1" applyFill="1" applyBorder="1" applyAlignment="1">
      <alignment vertical="center" wrapText="1"/>
    </xf>
    <xf numFmtId="3" fontId="51" fillId="0" borderId="9" xfId="0" applyNumberFormat="1" applyFont="1" applyFill="1" applyBorder="1" applyAlignment="1">
      <alignment horizontal="right" vertical="center" wrapText="1"/>
    </xf>
    <xf numFmtId="9" fontId="23" fillId="0" borderId="12" xfId="23" applyFont="1" applyFill="1" applyBorder="1" applyAlignment="1">
      <alignment vertical="center" wrapText="1"/>
    </xf>
    <xf numFmtId="9" fontId="23" fillId="0" borderId="9" xfId="23" applyFont="1" applyFill="1" applyBorder="1" applyAlignment="1">
      <alignment vertical="center" wrapText="1"/>
    </xf>
    <xf numFmtId="0" fontId="22" fillId="0" borderId="28" xfId="0" applyFont="1" applyFill="1" applyBorder="1" applyAlignment="1">
      <alignment vertical="center" wrapText="1"/>
    </xf>
    <xf numFmtId="3" fontId="52" fillId="0" borderId="23" xfId="0" applyNumberFormat="1" applyFont="1" applyFill="1" applyBorder="1" applyAlignment="1">
      <alignment horizontal="right" vertical="center" wrapText="1"/>
    </xf>
    <xf numFmtId="3" fontId="52" fillId="0" borderId="7" xfId="0" applyNumberFormat="1" applyFont="1" applyFill="1" applyBorder="1" applyAlignment="1">
      <alignment horizontal="right" vertical="center" wrapText="1"/>
    </xf>
    <xf numFmtId="0" fontId="22" fillId="0" borderId="7" xfId="0" applyFont="1" applyFill="1" applyBorder="1" applyAlignment="1" quotePrefix="1">
      <alignment vertical="center" wrapText="1"/>
    </xf>
    <xf numFmtId="3" fontId="51" fillId="0" borderId="32" xfId="0" applyNumberFormat="1" applyFont="1" applyFill="1" applyBorder="1" applyAlignment="1">
      <alignment horizontal="right" vertical="center" wrapText="1"/>
    </xf>
    <xf numFmtId="0" fontId="22" fillId="0" borderId="31" xfId="0" applyFont="1" applyFill="1" applyBorder="1" applyAlignment="1">
      <alignment vertical="center" wrapText="1"/>
    </xf>
    <xf numFmtId="3" fontId="52" fillId="0" borderId="19" xfId="0" applyNumberFormat="1" applyFont="1" applyFill="1" applyBorder="1" applyAlignment="1">
      <alignment horizontal="right" vertical="center" wrapText="1"/>
    </xf>
    <xf numFmtId="3" fontId="52" fillId="0" borderId="11" xfId="0" applyNumberFormat="1" applyFont="1" applyFill="1" applyBorder="1" applyAlignment="1">
      <alignment horizontal="right" vertical="center" wrapText="1"/>
    </xf>
    <xf numFmtId="0" fontId="22" fillId="0" borderId="30" xfId="0" applyFont="1" applyFill="1" applyBorder="1" applyAlignment="1">
      <alignment vertical="center" wrapText="1"/>
    </xf>
    <xf numFmtId="3" fontId="52" fillId="0" borderId="18" xfId="0" applyNumberFormat="1" applyFont="1" applyFill="1" applyBorder="1" applyAlignment="1">
      <alignment horizontal="right" vertical="center" wrapText="1"/>
    </xf>
    <xf numFmtId="3" fontId="52" fillId="0" borderId="10" xfId="0" applyNumberFormat="1" applyFont="1" applyFill="1" applyBorder="1" applyAlignment="1">
      <alignment horizontal="right" vertical="center" wrapText="1"/>
    </xf>
    <xf numFmtId="0" fontId="22" fillId="0" borderId="28" xfId="0" applyFont="1" applyFill="1" applyBorder="1" applyAlignment="1">
      <alignment horizontal="left" vertical="center" wrapText="1"/>
    </xf>
    <xf numFmtId="0" fontId="22" fillId="0" borderId="29" xfId="0" applyFont="1" applyFill="1" applyBorder="1" applyAlignment="1">
      <alignment vertical="center" wrapText="1"/>
    </xf>
    <xf numFmtId="3" fontId="52" fillId="0" borderId="34" xfId="0" applyNumberFormat="1" applyFont="1" applyFill="1" applyBorder="1" applyAlignment="1">
      <alignment horizontal="right" vertical="center" wrapText="1"/>
    </xf>
    <xf numFmtId="3" fontId="52" fillId="0" borderId="8" xfId="0" applyNumberFormat="1" applyFont="1" applyFill="1" applyBorder="1" applyAlignment="1">
      <alignment horizontal="right" vertical="center" wrapText="1"/>
    </xf>
    <xf numFmtId="0" fontId="22" fillId="0" borderId="0" xfId="0" applyFont="1" applyAlignment="1">
      <alignment horizontal="left"/>
    </xf>
    <xf numFmtId="49" fontId="22" fillId="0" borderId="0" xfId="0" applyNumberFormat="1" applyFont="1" applyAlignment="1">
      <alignment/>
    </xf>
    <xf numFmtId="0" fontId="22" fillId="0" borderId="0" xfId="0" applyFont="1" applyAlignment="1">
      <alignment/>
    </xf>
    <xf numFmtId="1" fontId="22" fillId="0" borderId="0" xfId="0" applyNumberFormat="1" applyFont="1" applyAlignment="1">
      <alignment/>
    </xf>
    <xf numFmtId="1" fontId="22" fillId="0" borderId="0" xfId="0" applyNumberFormat="1" applyFont="1" applyBorder="1" applyAlignment="1">
      <alignment horizontal="right"/>
    </xf>
    <xf numFmtId="0" fontId="22" fillId="0" borderId="0" xfId="0" applyFont="1" applyBorder="1" applyAlignment="1">
      <alignment/>
    </xf>
    <xf numFmtId="0" fontId="50" fillId="0" borderId="0" xfId="0" applyFont="1" applyBorder="1" applyAlignment="1">
      <alignment/>
    </xf>
    <xf numFmtId="49" fontId="52" fillId="0" borderId="35" xfId="0" applyNumberFormat="1" applyFont="1" applyBorder="1" applyAlignment="1">
      <alignment horizontal="center" vertical="center" wrapText="1"/>
    </xf>
    <xf numFmtId="0" fontId="52" fillId="0" borderId="36" xfId="0" applyFont="1" applyBorder="1" applyAlignment="1">
      <alignment horizontal="center" vertical="center" wrapText="1"/>
    </xf>
    <xf numFmtId="1" fontId="52" fillId="0" borderId="36" xfId="0" applyNumberFormat="1" applyFont="1" applyBorder="1" applyAlignment="1">
      <alignment horizontal="center" vertical="center" wrapText="1"/>
    </xf>
    <xf numFmtId="1" fontId="52" fillId="0" borderId="37" xfId="0" applyNumberFormat="1" applyFont="1" applyBorder="1" applyAlignment="1">
      <alignment horizontal="center" vertical="center" wrapText="1"/>
    </xf>
    <xf numFmtId="0" fontId="52" fillId="0" borderId="0" xfId="0" applyFont="1" applyBorder="1" applyAlignment="1">
      <alignment horizontal="center" vertical="center" wrapText="1"/>
    </xf>
    <xf numFmtId="49" fontId="51" fillId="0" borderId="38" xfId="0" applyNumberFormat="1" applyFont="1" applyFill="1" applyBorder="1" applyAlignment="1">
      <alignment horizontal="center" vertical="center" wrapText="1"/>
    </xf>
    <xf numFmtId="0" fontId="51" fillId="0" borderId="39" xfId="0" applyFont="1" applyFill="1" applyBorder="1" applyAlignment="1">
      <alignment horizontal="center" vertical="center" wrapText="1"/>
    </xf>
    <xf numFmtId="0" fontId="51" fillId="0" borderId="39" xfId="0" applyFont="1" applyFill="1" applyBorder="1" applyAlignment="1">
      <alignment horizontal="right" vertical="center" wrapText="1"/>
    </xf>
    <xf numFmtId="3" fontId="51" fillId="0" borderId="39" xfId="0" applyNumberFormat="1" applyFont="1" applyFill="1" applyBorder="1" applyAlignment="1">
      <alignment horizontal="right" vertical="center" wrapText="1"/>
    </xf>
    <xf numFmtId="9" fontId="51" fillId="0" borderId="39" xfId="23" applyFont="1" applyFill="1" applyBorder="1" applyAlignment="1">
      <alignment horizontal="right" vertical="center" wrapText="1"/>
    </xf>
    <xf numFmtId="9" fontId="51" fillId="0" borderId="40" xfId="23" applyFont="1" applyFill="1" applyBorder="1" applyAlignment="1">
      <alignment horizontal="right" vertical="center" wrapText="1"/>
    </xf>
    <xf numFmtId="49" fontId="51" fillId="0" borderId="41" xfId="0" applyNumberFormat="1" applyFont="1" applyBorder="1" applyAlignment="1">
      <alignment/>
    </xf>
    <xf numFmtId="0" fontId="51" fillId="0" borderId="20" xfId="0" applyFont="1" applyBorder="1" applyAlignment="1">
      <alignment/>
    </xf>
    <xf numFmtId="0" fontId="52" fillId="0" borderId="20" xfId="0" applyFont="1" applyBorder="1" applyAlignment="1">
      <alignment wrapText="1"/>
    </xf>
    <xf numFmtId="3" fontId="51" fillId="0" borderId="20" xfId="0" applyNumberFormat="1" applyFont="1" applyBorder="1" applyAlignment="1">
      <alignment horizontal="right" vertical="center" wrapText="1"/>
    </xf>
    <xf numFmtId="9" fontId="51" fillId="0" borderId="20" xfId="23" applyFont="1" applyBorder="1" applyAlignment="1">
      <alignment horizontal="right" vertical="center" wrapText="1"/>
    </xf>
    <xf numFmtId="9" fontId="51" fillId="0" borderId="42" xfId="23" applyFont="1" applyBorder="1" applyAlignment="1">
      <alignment horizontal="right" vertical="center" wrapText="1"/>
    </xf>
    <xf numFmtId="0" fontId="52" fillId="0" borderId="43" xfId="0" applyFont="1" applyBorder="1" applyAlignment="1">
      <alignment/>
    </xf>
    <xf numFmtId="0" fontId="52" fillId="0" borderId="2" xfId="0" applyFont="1" applyBorder="1" applyAlignment="1">
      <alignment wrapText="1"/>
    </xf>
    <xf numFmtId="3" fontId="52" fillId="0" borderId="2" xfId="0" applyNumberFormat="1" applyFont="1" applyBorder="1" applyAlignment="1">
      <alignment/>
    </xf>
    <xf numFmtId="9" fontId="52" fillId="0" borderId="2" xfId="23" applyFont="1" applyBorder="1" applyAlignment="1">
      <alignment/>
    </xf>
    <xf numFmtId="9" fontId="52" fillId="0" borderId="44" xfId="23" applyFont="1" applyBorder="1" applyAlignment="1">
      <alignment/>
    </xf>
    <xf numFmtId="0" fontId="52" fillId="0" borderId="0" xfId="0" applyFont="1" applyBorder="1" applyAlignment="1">
      <alignment/>
    </xf>
    <xf numFmtId="49" fontId="52" fillId="0" borderId="43" xfId="0" applyNumberFormat="1" applyFont="1" applyBorder="1" applyAlignment="1">
      <alignment/>
    </xf>
    <xf numFmtId="49" fontId="52" fillId="0" borderId="38" xfId="0" applyNumberFormat="1" applyFont="1" applyBorder="1" applyAlignment="1">
      <alignment/>
    </xf>
    <xf numFmtId="0" fontId="52" fillId="0" borderId="39" xfId="0" applyFont="1" applyBorder="1" applyAlignment="1">
      <alignment/>
    </xf>
    <xf numFmtId="0" fontId="52" fillId="0" borderId="39" xfId="0" applyFont="1" applyBorder="1" applyAlignment="1">
      <alignment wrapText="1"/>
    </xf>
    <xf numFmtId="3" fontId="52" fillId="0" borderId="39" xfId="0" applyNumberFormat="1" applyFont="1" applyBorder="1" applyAlignment="1">
      <alignment/>
    </xf>
    <xf numFmtId="9" fontId="52" fillId="0" borderId="39" xfId="23" applyFont="1" applyBorder="1" applyAlignment="1">
      <alignment/>
    </xf>
    <xf numFmtId="9" fontId="52" fillId="0" borderId="40" xfId="23" applyFont="1" applyBorder="1" applyAlignment="1">
      <alignment/>
    </xf>
    <xf numFmtId="3" fontId="51" fillId="0" borderId="20" xfId="0" applyNumberFormat="1" applyFont="1" applyBorder="1" applyAlignment="1">
      <alignment/>
    </xf>
    <xf numFmtId="9" fontId="51" fillId="0" borderId="20" xfId="23" applyFont="1" applyBorder="1" applyAlignment="1">
      <alignment/>
    </xf>
    <xf numFmtId="9" fontId="51" fillId="0" borderId="42" xfId="23" applyFont="1" applyBorder="1" applyAlignment="1">
      <alignment/>
    </xf>
    <xf numFmtId="49" fontId="52" fillId="0" borderId="45" xfId="0" applyNumberFormat="1" applyFont="1" applyBorder="1" applyAlignment="1">
      <alignment/>
    </xf>
    <xf numFmtId="0" fontId="52" fillId="0" borderId="46" xfId="0" applyFont="1" applyBorder="1" applyAlignment="1">
      <alignment/>
    </xf>
    <xf numFmtId="0" fontId="52" fillId="0" borderId="46" xfId="0" applyFont="1" applyBorder="1" applyAlignment="1">
      <alignment wrapText="1"/>
    </xf>
    <xf numFmtId="3" fontId="52" fillId="0" borderId="46" xfId="0" applyNumberFormat="1" applyFont="1" applyBorder="1" applyAlignment="1">
      <alignment/>
    </xf>
    <xf numFmtId="9" fontId="52" fillId="0" borderId="46" xfId="23" applyFont="1" applyBorder="1" applyAlignment="1">
      <alignment/>
    </xf>
    <xf numFmtId="9" fontId="52" fillId="0" borderId="47" xfId="23" applyFont="1" applyBorder="1" applyAlignment="1">
      <alignment/>
    </xf>
    <xf numFmtId="49" fontId="52" fillId="0" borderId="43" xfId="0" applyNumberFormat="1" applyFont="1" applyBorder="1" applyAlignment="1">
      <alignment wrapText="1"/>
    </xf>
    <xf numFmtId="0" fontId="51" fillId="0" borderId="2" xfId="0" applyFont="1" applyBorder="1" applyAlignment="1">
      <alignment wrapText="1"/>
    </xf>
    <xf numFmtId="3" fontId="52" fillId="0" borderId="2" xfId="0" applyNumberFormat="1" applyFont="1" applyBorder="1" applyAlignment="1">
      <alignment wrapText="1"/>
    </xf>
    <xf numFmtId="9" fontId="52" fillId="0" borderId="2" xfId="23" applyFont="1" applyBorder="1" applyAlignment="1">
      <alignment wrapText="1"/>
    </xf>
    <xf numFmtId="9" fontId="52" fillId="0" borderId="44" xfId="23" applyFont="1" applyBorder="1" applyAlignment="1">
      <alignment wrapText="1"/>
    </xf>
    <xf numFmtId="0" fontId="52" fillId="0" borderId="2" xfId="0" applyFont="1" applyFill="1" applyBorder="1" applyAlignment="1">
      <alignment wrapText="1"/>
    </xf>
    <xf numFmtId="0" fontId="52" fillId="0" borderId="46" xfId="0" applyFont="1" applyBorder="1" applyAlignment="1">
      <alignment vertical="center" wrapText="1"/>
    </xf>
    <xf numFmtId="3" fontId="52" fillId="0" borderId="39" xfId="0" applyNumberFormat="1" applyFont="1" applyBorder="1" applyAlignment="1">
      <alignment wrapText="1"/>
    </xf>
    <xf numFmtId="9" fontId="52" fillId="0" borderId="39" xfId="23" applyFont="1" applyBorder="1" applyAlignment="1">
      <alignment wrapText="1"/>
    </xf>
    <xf numFmtId="9" fontId="52" fillId="0" borderId="40" xfId="23" applyFont="1" applyBorder="1" applyAlignment="1">
      <alignment wrapText="1"/>
    </xf>
    <xf numFmtId="0" fontId="51" fillId="0" borderId="20" xfId="0" applyFont="1" applyBorder="1" applyAlignment="1">
      <alignment wrapText="1"/>
    </xf>
    <xf numFmtId="49" fontId="51" fillId="0" borderId="43" xfId="0" applyNumberFormat="1" applyFont="1" applyBorder="1" applyAlignment="1">
      <alignment/>
    </xf>
    <xf numFmtId="0" fontId="52" fillId="0" borderId="2" xfId="0" applyFont="1" applyBorder="1" applyAlignment="1">
      <alignment horizontal="right" wrapText="1"/>
    </xf>
    <xf numFmtId="3" fontId="52" fillId="0" borderId="2" xfId="0" applyNumberFormat="1" applyFont="1" applyBorder="1" applyAlignment="1">
      <alignment vertical="center"/>
    </xf>
    <xf numFmtId="9" fontId="52" fillId="0" borderId="2" xfId="23" applyFont="1" applyBorder="1" applyAlignment="1">
      <alignment vertical="center"/>
    </xf>
    <xf numFmtId="9" fontId="52" fillId="0" borderId="44" xfId="23" applyFont="1" applyBorder="1" applyAlignment="1">
      <alignment vertical="center"/>
    </xf>
    <xf numFmtId="49" fontId="51" fillId="0" borderId="38" xfId="0" applyNumberFormat="1" applyFont="1" applyBorder="1" applyAlignment="1">
      <alignment/>
    </xf>
    <xf numFmtId="0" fontId="51" fillId="0" borderId="39" xfId="0" applyFont="1" applyBorder="1" applyAlignment="1">
      <alignment wrapText="1"/>
    </xf>
    <xf numFmtId="49" fontId="51" fillId="0" borderId="35" xfId="0" applyNumberFormat="1" applyFont="1" applyBorder="1" applyAlignment="1">
      <alignment/>
    </xf>
    <xf numFmtId="0" fontId="51" fillId="0" borderId="36" xfId="0" applyFont="1" applyBorder="1" applyAlignment="1">
      <alignment wrapText="1"/>
    </xf>
    <xf numFmtId="0" fontId="52" fillId="0" borderId="36" xfId="0" applyFont="1" applyBorder="1" applyAlignment="1">
      <alignment wrapText="1"/>
    </xf>
    <xf numFmtId="3" fontId="52" fillId="0" borderId="36" xfId="0" applyNumberFormat="1" applyFont="1" applyBorder="1" applyAlignment="1">
      <alignment/>
    </xf>
    <xf numFmtId="9" fontId="52" fillId="0" borderId="36" xfId="23" applyFont="1" applyBorder="1" applyAlignment="1">
      <alignment/>
    </xf>
    <xf numFmtId="9" fontId="52" fillId="0" borderId="37" xfId="23" applyFont="1" applyBorder="1" applyAlignment="1">
      <alignment/>
    </xf>
    <xf numFmtId="49" fontId="51" fillId="0" borderId="45" xfId="0" applyNumberFormat="1" applyFont="1" applyBorder="1" applyAlignment="1">
      <alignment/>
    </xf>
    <xf numFmtId="0" fontId="51" fillId="0" borderId="46" xfId="0" applyFont="1" applyBorder="1" applyAlignment="1">
      <alignment wrapText="1"/>
    </xf>
    <xf numFmtId="0" fontId="51" fillId="0" borderId="36" xfId="0" applyFont="1" applyBorder="1" applyAlignment="1">
      <alignment/>
    </xf>
    <xf numFmtId="3" fontId="51" fillId="0" borderId="36" xfId="0" applyNumberFormat="1" applyFont="1" applyBorder="1" applyAlignment="1">
      <alignment/>
    </xf>
    <xf numFmtId="9" fontId="51" fillId="0" borderId="36" xfId="23" applyFont="1" applyBorder="1" applyAlignment="1">
      <alignment/>
    </xf>
    <xf numFmtId="9" fontId="51" fillId="0" borderId="37" xfId="23" applyFont="1" applyBorder="1" applyAlignment="1">
      <alignment/>
    </xf>
    <xf numFmtId="0" fontId="52" fillId="0" borderId="0" xfId="0" applyFont="1" applyFill="1" applyBorder="1" applyAlignment="1">
      <alignment wrapText="1"/>
    </xf>
    <xf numFmtId="49" fontId="52" fillId="0" borderId="0" xfId="0" applyNumberFormat="1" applyFont="1" applyBorder="1" applyAlignment="1">
      <alignment/>
    </xf>
    <xf numFmtId="0" fontId="52" fillId="0" borderId="0" xfId="0" applyFont="1" applyBorder="1" applyAlignment="1">
      <alignment wrapText="1"/>
    </xf>
    <xf numFmtId="49" fontId="52" fillId="0" borderId="41" xfId="0" applyNumberFormat="1" applyFont="1" applyBorder="1" applyAlignment="1">
      <alignment/>
    </xf>
    <xf numFmtId="0" fontId="52" fillId="0" borderId="20" xfId="0" applyFont="1" applyBorder="1" applyAlignment="1">
      <alignment/>
    </xf>
    <xf numFmtId="0" fontId="54" fillId="0" borderId="20" xfId="0" applyFont="1" applyBorder="1" applyAlignment="1">
      <alignment horizontal="right" wrapText="1"/>
    </xf>
    <xf numFmtId="3" fontId="52" fillId="0" borderId="20" xfId="0" applyNumberFormat="1" applyFont="1" applyBorder="1" applyAlignment="1">
      <alignment/>
    </xf>
    <xf numFmtId="9" fontId="52" fillId="0" borderId="20" xfId="23" applyFont="1" applyBorder="1" applyAlignment="1">
      <alignment/>
    </xf>
    <xf numFmtId="9" fontId="52" fillId="0" borderId="42" xfId="23" applyFont="1" applyBorder="1" applyAlignment="1">
      <alignment/>
    </xf>
    <xf numFmtId="0" fontId="54" fillId="0" borderId="2" xfId="0" applyFont="1" applyBorder="1" applyAlignment="1">
      <alignment horizontal="right" wrapText="1"/>
    </xf>
    <xf numFmtId="0" fontId="52" fillId="0" borderId="46" xfId="0" applyFont="1" applyBorder="1" applyAlignment="1">
      <alignment horizontal="left" wrapText="1"/>
    </xf>
    <xf numFmtId="0" fontId="51" fillId="0" borderId="39" xfId="0" applyFont="1" applyBorder="1" applyAlignment="1">
      <alignment/>
    </xf>
    <xf numFmtId="3" fontId="51" fillId="0" borderId="39" xfId="0" applyNumberFormat="1" applyFont="1" applyBorder="1" applyAlignment="1">
      <alignment/>
    </xf>
    <xf numFmtId="9" fontId="51" fillId="0" borderId="39" xfId="23" applyFont="1" applyBorder="1" applyAlignment="1">
      <alignment/>
    </xf>
    <xf numFmtId="9" fontId="51" fillId="0" borderId="40" xfId="23" applyFont="1" applyBorder="1" applyAlignment="1">
      <alignment/>
    </xf>
    <xf numFmtId="49" fontId="52" fillId="0" borderId="48" xfId="0" applyNumberFormat="1" applyFont="1" applyBorder="1" applyAlignment="1">
      <alignment/>
    </xf>
    <xf numFmtId="0" fontId="51" fillId="0" borderId="49" xfId="0" applyFont="1" applyBorder="1" applyAlignment="1">
      <alignment wrapText="1"/>
    </xf>
    <xf numFmtId="0" fontId="52" fillId="0" borderId="49" xfId="0" applyFont="1" applyBorder="1" applyAlignment="1">
      <alignment/>
    </xf>
    <xf numFmtId="1" fontId="51" fillId="0" borderId="49" xfId="0" applyNumberFormat="1" applyFont="1" applyBorder="1" applyAlignment="1">
      <alignment/>
    </xf>
    <xf numFmtId="1" fontId="51" fillId="0" borderId="50" xfId="0" applyNumberFormat="1" applyFont="1" applyBorder="1" applyAlignment="1">
      <alignment/>
    </xf>
    <xf numFmtId="1" fontId="51" fillId="0" borderId="0" xfId="0" applyNumberFormat="1" applyFont="1" applyBorder="1" applyAlignment="1">
      <alignment/>
    </xf>
    <xf numFmtId="49" fontId="52" fillId="0" borderId="51" xfId="0" applyNumberFormat="1" applyFont="1" applyBorder="1" applyAlignment="1">
      <alignment/>
    </xf>
    <xf numFmtId="0" fontId="51" fillId="0" borderId="52" xfId="0" applyFont="1" applyBorder="1" applyAlignment="1">
      <alignment wrapText="1"/>
    </xf>
    <xf numFmtId="0" fontId="52" fillId="0" borderId="52" xfId="0" applyFont="1" applyBorder="1" applyAlignment="1">
      <alignment wrapText="1"/>
    </xf>
    <xf numFmtId="1" fontId="51" fillId="0" borderId="52" xfId="0" applyNumberFormat="1" applyFont="1" applyBorder="1" applyAlignment="1">
      <alignment/>
    </xf>
    <xf numFmtId="1" fontId="52" fillId="0" borderId="52" xfId="0" applyNumberFormat="1" applyFont="1" applyBorder="1" applyAlignment="1">
      <alignment/>
    </xf>
    <xf numFmtId="1" fontId="51" fillId="0" borderId="53" xfId="0" applyNumberFormat="1" applyFont="1" applyBorder="1" applyAlignment="1">
      <alignment/>
    </xf>
    <xf numFmtId="49" fontId="52" fillId="0" borderId="0" xfId="0" applyNumberFormat="1" applyFont="1" applyAlignment="1">
      <alignment/>
    </xf>
    <xf numFmtId="0" fontId="52" fillId="0" borderId="0" xfId="0" applyFont="1" applyAlignment="1">
      <alignment/>
    </xf>
    <xf numFmtId="1" fontId="52" fillId="0" borderId="0" xfId="0" applyNumberFormat="1" applyFont="1" applyAlignment="1">
      <alignment/>
    </xf>
    <xf numFmtId="0" fontId="22" fillId="0" borderId="0" xfId="0" applyFont="1" applyAlignment="1">
      <alignment horizontal="left"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22" fillId="0" borderId="0" xfId="0" applyFont="1" applyBorder="1" applyAlignment="1">
      <alignment horizontal="right" vertical="center" wrapText="1"/>
    </xf>
    <xf numFmtId="0" fontId="52" fillId="0" borderId="15"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9"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54" xfId="0" applyFont="1" applyBorder="1" applyAlignment="1">
      <alignment vertical="center" wrapText="1"/>
    </xf>
    <xf numFmtId="0" fontId="51" fillId="0" borderId="9" xfId="0" applyFont="1" applyBorder="1" applyAlignment="1">
      <alignment vertical="center" wrapText="1"/>
    </xf>
    <xf numFmtId="9" fontId="51" fillId="0" borderId="9" xfId="23" applyFont="1" applyBorder="1" applyAlignment="1">
      <alignment vertical="center" wrapText="1"/>
    </xf>
    <xf numFmtId="0" fontId="52" fillId="0" borderId="41" xfId="0" applyFont="1" applyBorder="1" applyAlignment="1">
      <alignment horizontal="center" vertical="center" wrapText="1"/>
    </xf>
    <xf numFmtId="0" fontId="52" fillId="0" borderId="42" xfId="0" applyFont="1" applyBorder="1" applyAlignment="1">
      <alignment vertical="center" wrapText="1"/>
    </xf>
    <xf numFmtId="0" fontId="52" fillId="0" borderId="11" xfId="0" applyFont="1" applyBorder="1" applyAlignment="1">
      <alignment vertical="center" wrapText="1"/>
    </xf>
    <xf numFmtId="9" fontId="52" fillId="0" borderId="11" xfId="23" applyFont="1" applyBorder="1" applyAlignment="1">
      <alignment vertical="center" wrapText="1"/>
    </xf>
    <xf numFmtId="0" fontId="52" fillId="0" borderId="43" xfId="0" applyFont="1" applyBorder="1" applyAlignment="1">
      <alignment horizontal="center" vertical="center" wrapText="1"/>
    </xf>
    <xf numFmtId="0" fontId="52" fillId="0" borderId="44" xfId="0" applyFont="1" applyBorder="1" applyAlignment="1">
      <alignment vertical="center" wrapText="1"/>
    </xf>
    <xf numFmtId="0" fontId="52" fillId="0" borderId="7" xfId="0" applyFont="1" applyBorder="1" applyAlignment="1">
      <alignment vertical="center" wrapText="1"/>
    </xf>
    <xf numFmtId="9" fontId="52" fillId="0" borderId="7" xfId="23" applyFont="1" applyBorder="1" applyAlignment="1">
      <alignment vertical="center" wrapText="1"/>
    </xf>
    <xf numFmtId="1" fontId="52" fillId="0" borderId="7" xfId="0" applyNumberFormat="1" applyFont="1" applyBorder="1" applyAlignment="1">
      <alignment horizontal="right" vertical="center" wrapText="1"/>
    </xf>
    <xf numFmtId="0" fontId="52" fillId="0" borderId="7" xfId="0" applyFont="1" applyBorder="1" applyAlignment="1">
      <alignment horizontal="center" vertical="center" wrapText="1"/>
    </xf>
    <xf numFmtId="0" fontId="52" fillId="0" borderId="44" xfId="0" applyFont="1" applyBorder="1" applyAlignment="1">
      <alignment horizontal="right" vertical="center" wrapText="1"/>
    </xf>
    <xf numFmtId="0" fontId="52" fillId="0" borderId="44" xfId="0" applyFont="1" applyBorder="1" applyAlignment="1">
      <alignment horizontal="left" vertical="center" wrapText="1"/>
    </xf>
    <xf numFmtId="49" fontId="52" fillId="0" borderId="45" xfId="0" applyNumberFormat="1" applyFont="1" applyBorder="1" applyAlignment="1">
      <alignment horizontal="center" vertical="center" wrapText="1"/>
    </xf>
    <xf numFmtId="0" fontId="52" fillId="0" borderId="47" xfId="0" applyFont="1" applyBorder="1" applyAlignment="1">
      <alignment vertical="center" wrapText="1"/>
    </xf>
    <xf numFmtId="0" fontId="52" fillId="0" borderId="10" xfId="0" applyFont="1" applyBorder="1" applyAlignment="1">
      <alignment vertical="center" wrapText="1"/>
    </xf>
    <xf numFmtId="9" fontId="52" fillId="0" borderId="10" xfId="23" applyFont="1" applyBorder="1" applyAlignment="1">
      <alignment vertical="center" wrapText="1"/>
    </xf>
    <xf numFmtId="49" fontId="52" fillId="0" borderId="38" xfId="0" applyNumberFormat="1" applyFont="1" applyBorder="1" applyAlignment="1">
      <alignment horizontal="center" vertical="center" wrapText="1"/>
    </xf>
    <xf numFmtId="0" fontId="52" fillId="0" borderId="40" xfId="0" applyFont="1" applyBorder="1" applyAlignment="1">
      <alignment vertical="center" wrapText="1"/>
    </xf>
    <xf numFmtId="0" fontId="52" fillId="0" borderId="8" xfId="0" applyFont="1" applyBorder="1" applyAlignment="1">
      <alignment vertical="center" wrapText="1"/>
    </xf>
    <xf numFmtId="9" fontId="52" fillId="0" borderId="8" xfId="23" applyFont="1" applyBorder="1" applyAlignment="1">
      <alignment vertical="center" wrapText="1"/>
    </xf>
    <xf numFmtId="0" fontId="22" fillId="0" borderId="0" xfId="0" applyFont="1" applyAlignment="1" applyProtection="1">
      <alignment horizontal="left" vertical="center" wrapText="1"/>
      <protection locked="0"/>
    </xf>
    <xf numFmtId="49" fontId="24" fillId="0" borderId="0" xfId="0" applyNumberFormat="1" applyFont="1" applyAlignment="1">
      <alignment horizontal="center" vertical="center" wrapText="1"/>
    </xf>
    <xf numFmtId="0" fontId="24" fillId="0" borderId="0" xfId="0" applyFont="1" applyAlignment="1">
      <alignment horizontal="center" vertical="center" wrapText="1"/>
    </xf>
    <xf numFmtId="0" fontId="22" fillId="0" borderId="0" xfId="0" applyFont="1" applyAlignment="1">
      <alignment horizontal="right" vertical="center" wrapText="1"/>
    </xf>
    <xf numFmtId="1" fontId="22" fillId="0" borderId="0" xfId="0" applyNumberFormat="1" applyFont="1" applyAlignment="1">
      <alignment horizontal="right" vertical="center" wrapText="1"/>
    </xf>
    <xf numFmtId="0" fontId="24" fillId="0" borderId="0" xfId="0" applyFont="1" applyAlignment="1">
      <alignment horizontal="justify" vertical="center" wrapText="1"/>
    </xf>
    <xf numFmtId="49" fontId="22" fillId="0" borderId="0" xfId="0" applyNumberFormat="1" applyFont="1" applyAlignment="1" applyProtection="1">
      <alignment horizontal="center" vertical="center"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horizontal="right" vertical="center" wrapText="1"/>
      <protection locked="0"/>
    </xf>
    <xf numFmtId="1" fontId="22" fillId="0" borderId="0" xfId="0" applyNumberFormat="1" applyFont="1" applyAlignment="1" applyProtection="1">
      <alignment horizontal="right" vertical="center" wrapText="1"/>
      <protection locked="0"/>
    </xf>
    <xf numFmtId="1" fontId="22" fillId="0" borderId="0" xfId="0" applyNumberFormat="1" applyFont="1" applyAlignment="1" applyProtection="1">
      <alignment vertical="center" wrapText="1"/>
      <protection locked="0"/>
    </xf>
    <xf numFmtId="49" fontId="52" fillId="0" borderId="15" xfId="0" applyNumberFormat="1" applyFont="1" applyBorder="1" applyAlignment="1">
      <alignment horizontal="center" vertical="center" wrapText="1"/>
    </xf>
    <xf numFmtId="1" fontId="52" fillId="0" borderId="9" xfId="0" applyNumberFormat="1" applyFont="1" applyFill="1" applyBorder="1" applyAlignment="1">
      <alignment horizontal="center" vertical="center" wrapText="1"/>
    </xf>
    <xf numFmtId="0" fontId="51" fillId="0" borderId="13" xfId="0" applyFont="1" applyBorder="1" applyAlignment="1">
      <alignment horizontal="right" vertical="center" wrapText="1"/>
    </xf>
    <xf numFmtId="9" fontId="51" fillId="0" borderId="13" xfId="23" applyFont="1" applyBorder="1" applyAlignment="1">
      <alignment horizontal="right" vertical="center" wrapText="1"/>
    </xf>
    <xf numFmtId="49" fontId="52" fillId="0" borderId="55" xfId="0" applyNumberFormat="1" applyFont="1" applyBorder="1" applyAlignment="1">
      <alignment horizontal="center" vertical="center" wrapText="1"/>
    </xf>
    <xf numFmtId="0" fontId="52" fillId="0" borderId="56" xfId="0" applyFont="1" applyBorder="1" applyAlignment="1">
      <alignment vertical="center" wrapText="1"/>
    </xf>
    <xf numFmtId="0" fontId="52" fillId="0" borderId="12" xfId="0" applyFont="1" applyBorder="1" applyAlignment="1">
      <alignment horizontal="right" vertical="center" wrapText="1"/>
    </xf>
    <xf numFmtId="9" fontId="52" fillId="0" borderId="12" xfId="23" applyFont="1" applyBorder="1" applyAlignment="1">
      <alignment horizontal="right" vertical="center" wrapText="1"/>
    </xf>
    <xf numFmtId="0" fontId="51" fillId="0" borderId="9" xfId="0" applyFont="1" applyBorder="1" applyAlignment="1">
      <alignment horizontal="right" vertical="center" wrapText="1"/>
    </xf>
    <xf numFmtId="0" fontId="52" fillId="0" borderId="9" xfId="0" applyFont="1" applyBorder="1" applyAlignment="1">
      <alignment horizontal="right" vertical="center" wrapText="1"/>
    </xf>
    <xf numFmtId="9" fontId="51" fillId="0" borderId="9" xfId="23" applyFont="1" applyBorder="1" applyAlignment="1">
      <alignment horizontal="right" vertical="center" wrapText="1"/>
    </xf>
    <xf numFmtId="49" fontId="52" fillId="0" borderId="41" xfId="0" applyNumberFormat="1" applyFont="1" applyBorder="1" applyAlignment="1">
      <alignment horizontal="center" vertical="center" wrapText="1"/>
    </xf>
    <xf numFmtId="0" fontId="52" fillId="0" borderId="11" xfId="0" applyFont="1" applyBorder="1" applyAlignment="1">
      <alignment horizontal="right" vertical="center" wrapText="1"/>
    </xf>
    <xf numFmtId="9" fontId="52" fillId="0" borderId="11" xfId="23" applyFont="1" applyBorder="1" applyAlignment="1">
      <alignment horizontal="right" vertical="center" wrapText="1"/>
    </xf>
    <xf numFmtId="49" fontId="52" fillId="0" borderId="43" xfId="0" applyNumberFormat="1" applyFont="1" applyBorder="1" applyAlignment="1">
      <alignment horizontal="center" vertical="center" wrapText="1"/>
    </xf>
    <xf numFmtId="0" fontId="52" fillId="0" borderId="7" xfId="0" applyFont="1" applyBorder="1" applyAlignment="1">
      <alignment horizontal="right" vertical="center" wrapText="1"/>
    </xf>
    <xf numFmtId="9" fontId="52" fillId="0" borderId="7" xfId="23" applyFont="1" applyBorder="1" applyAlignment="1">
      <alignment horizontal="right" vertical="center" wrapText="1"/>
    </xf>
    <xf numFmtId="0" fontId="52" fillId="0" borderId="10" xfId="0" applyFont="1" applyBorder="1" applyAlignment="1">
      <alignment horizontal="right" vertical="center" wrapText="1"/>
    </xf>
    <xf numFmtId="9" fontId="52" fillId="0" borderId="13" xfId="23" applyFont="1" applyBorder="1" applyAlignment="1">
      <alignment vertical="center" wrapText="1"/>
    </xf>
    <xf numFmtId="9" fontId="52" fillId="0" borderId="10" xfId="23" applyFont="1" applyBorder="1" applyAlignment="1">
      <alignment horizontal="right" vertical="center" wrapText="1"/>
    </xf>
    <xf numFmtId="9" fontId="51" fillId="0" borderId="7" xfId="23" applyFont="1" applyBorder="1" applyAlignment="1">
      <alignment horizontal="right" vertical="center" wrapText="1"/>
    </xf>
    <xf numFmtId="0" fontId="52" fillId="0" borderId="8" xfId="0" applyFont="1" applyBorder="1" applyAlignment="1">
      <alignment horizontal="right" vertical="center" wrapText="1"/>
    </xf>
    <xf numFmtId="49" fontId="51" fillId="0" borderId="0" xfId="0" applyNumberFormat="1" applyFont="1" applyBorder="1" applyAlignment="1">
      <alignment horizontal="center" vertical="center" wrapText="1"/>
    </xf>
    <xf numFmtId="0" fontId="51" fillId="0" borderId="0" xfId="0" applyFont="1" applyBorder="1" applyAlignment="1">
      <alignment vertical="center" wrapText="1"/>
    </xf>
    <xf numFmtId="0" fontId="52" fillId="0" borderId="24" xfId="0" applyFont="1" applyBorder="1" applyAlignment="1">
      <alignment horizontal="right" vertical="center" wrapText="1"/>
    </xf>
    <xf numFmtId="9" fontId="52" fillId="0" borderId="14" xfId="23" applyFont="1" applyBorder="1" applyAlignment="1">
      <alignment horizontal="right" vertical="center" wrapText="1"/>
    </xf>
    <xf numFmtId="0" fontId="52" fillId="0" borderId="7" xfId="0" applyFont="1" applyBorder="1" applyAlignment="1">
      <alignment horizontal="left" vertical="center" wrapText="1"/>
    </xf>
    <xf numFmtId="0" fontId="52" fillId="0" borderId="11" xfId="0" applyFont="1" applyBorder="1" applyAlignment="1">
      <alignment horizontal="left" vertical="center" wrapText="1"/>
    </xf>
    <xf numFmtId="0" fontId="52" fillId="0" borderId="10" xfId="0" applyFont="1" applyBorder="1" applyAlignment="1">
      <alignment horizontal="left" vertical="center" wrapText="1"/>
    </xf>
    <xf numFmtId="0" fontId="29" fillId="0" borderId="0" xfId="0" applyFont="1" applyFill="1" applyBorder="1" applyAlignment="1">
      <alignment vertical="center" wrapText="1"/>
    </xf>
    <xf numFmtId="0" fontId="24" fillId="0" borderId="0" xfId="0" applyFont="1" applyAlignment="1">
      <alignment vertical="center" wrapText="1"/>
    </xf>
    <xf numFmtId="0" fontId="50" fillId="0" borderId="0" xfId="0" applyFont="1" applyAlignment="1">
      <alignment vertical="center" wrapText="1"/>
    </xf>
    <xf numFmtId="0" fontId="24" fillId="0" borderId="0" xfId="0" applyFont="1" applyFill="1" applyAlignment="1">
      <alignment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horizontal="justify" vertical="center" wrapText="1"/>
    </xf>
    <xf numFmtId="0" fontId="24" fillId="0" borderId="2" xfId="0" applyFont="1" applyFill="1" applyBorder="1" applyAlignment="1">
      <alignment vertical="center" wrapText="1"/>
    </xf>
    <xf numFmtId="0" fontId="22" fillId="0" borderId="2" xfId="0" applyFont="1" applyFill="1" applyBorder="1" applyAlignment="1">
      <alignment vertical="center" wrapText="1"/>
    </xf>
    <xf numFmtId="9" fontId="22" fillId="0" borderId="2" xfId="23" applyFont="1" applyBorder="1" applyAlignment="1">
      <alignment horizontal="center" vertical="center" wrapText="1"/>
    </xf>
    <xf numFmtId="0" fontId="60" fillId="0" borderId="2" xfId="0" applyFont="1" applyFill="1" applyBorder="1" applyAlignment="1">
      <alignment vertical="center" wrapText="1"/>
    </xf>
    <xf numFmtId="0" fontId="24" fillId="0" borderId="2" xfId="0" applyFont="1" applyBorder="1" applyAlignment="1">
      <alignment horizontal="center" vertical="center" wrapText="1"/>
    </xf>
    <xf numFmtId="0" fontId="22" fillId="0" borderId="2" xfId="0" applyFont="1" applyFill="1" applyBorder="1" applyAlignment="1">
      <alignment horizontal="justify" vertical="center" wrapText="1"/>
    </xf>
    <xf numFmtId="0" fontId="22" fillId="0" borderId="2" xfId="0" applyFont="1" applyBorder="1" applyAlignment="1">
      <alignment vertical="center" wrapText="1"/>
    </xf>
    <xf numFmtId="0" fontId="22" fillId="0" borderId="2" xfId="0" applyFont="1" applyFill="1" applyBorder="1" applyAlignment="1">
      <alignment horizontal="center" vertical="center" wrapText="1"/>
    </xf>
    <xf numFmtId="0" fontId="50" fillId="0" borderId="2" xfId="0" applyFont="1" applyBorder="1" applyAlignment="1">
      <alignment vertical="center" wrapText="1"/>
    </xf>
    <xf numFmtId="0" fontId="22" fillId="0" borderId="2" xfId="0" applyFont="1" applyBorder="1" applyAlignment="1">
      <alignment horizontal="center" vertical="center" wrapText="1"/>
    </xf>
    <xf numFmtId="0" fontId="61" fillId="0" borderId="2" xfId="0" applyFont="1" applyBorder="1" applyAlignment="1">
      <alignment horizontal="center" vertical="center" wrapText="1"/>
    </xf>
    <xf numFmtId="0" fontId="62" fillId="0" borderId="2" xfId="0" applyFont="1" applyBorder="1" applyAlignment="1">
      <alignment horizontal="justify" vertical="center" wrapText="1"/>
    </xf>
    <xf numFmtId="0" fontId="62" fillId="0" borderId="2" xfId="0" applyFont="1" applyBorder="1" applyAlignment="1">
      <alignment vertical="center" wrapText="1"/>
    </xf>
    <xf numFmtId="0" fontId="62" fillId="0" borderId="2" xfId="0" applyFont="1" applyFill="1" applyBorder="1" applyAlignment="1">
      <alignment horizontal="center" vertical="center" wrapText="1"/>
    </xf>
    <xf numFmtId="0" fontId="63" fillId="0" borderId="2" xfId="0" applyFont="1" applyBorder="1" applyAlignment="1">
      <alignment vertical="center" wrapText="1"/>
    </xf>
    <xf numFmtId="0" fontId="22" fillId="0" borderId="2" xfId="0" applyFont="1" applyBorder="1" applyAlignment="1">
      <alignment horizontal="justify" vertical="center" wrapText="1"/>
    </xf>
    <xf numFmtId="0" fontId="24" fillId="0" borderId="0" xfId="0" applyFont="1" applyFill="1" applyBorder="1" applyAlignment="1">
      <alignment horizontal="justify" vertical="center" wrapText="1"/>
    </xf>
    <xf numFmtId="0" fontId="24" fillId="0" borderId="2" xfId="0" applyFont="1" applyBorder="1" applyAlignment="1">
      <alignment vertical="center" wrapText="1"/>
    </xf>
    <xf numFmtId="0" fontId="60" fillId="0" borderId="2" xfId="0" applyFont="1" applyBorder="1" applyAlignment="1">
      <alignment vertical="center" wrapText="1"/>
    </xf>
    <xf numFmtId="9" fontId="50" fillId="0" borderId="0" xfId="23" applyFont="1" applyAlignment="1">
      <alignment vertical="center" wrapText="1"/>
    </xf>
    <xf numFmtId="49" fontId="29" fillId="4" borderId="0" xfId="22" applyNumberFormat="1" applyFont="1" applyFill="1" applyAlignment="1" applyProtection="1">
      <alignment horizontal="left"/>
      <protection locked="0"/>
    </xf>
    <xf numFmtId="0" fontId="29" fillId="0" borderId="0" xfId="0" applyFont="1" applyFill="1" applyBorder="1" applyAlignment="1">
      <alignment horizontal="right" vertical="center" wrapText="1"/>
    </xf>
    <xf numFmtId="0" fontId="51" fillId="0" borderId="9" xfId="0" applyFont="1" applyBorder="1" applyAlignment="1">
      <alignment horizontal="center" vertical="center" wrapText="1"/>
    </xf>
    <xf numFmtId="9" fontId="51" fillId="0" borderId="9" xfId="23" applyFont="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0" borderId="9" xfId="0" applyFont="1" applyFill="1" applyBorder="1" applyAlignment="1">
      <alignment vertical="center" wrapText="1"/>
    </xf>
    <xf numFmtId="0" fontId="51" fillId="0" borderId="24" xfId="0" applyFont="1" applyBorder="1" applyAlignment="1">
      <alignment horizontal="center" vertical="center" wrapText="1"/>
    </xf>
    <xf numFmtId="0" fontId="52" fillId="0" borderId="24" xfId="0" applyFont="1" applyBorder="1" applyAlignment="1">
      <alignment horizontal="justify" vertical="center" wrapText="1"/>
    </xf>
    <xf numFmtId="0" fontId="52" fillId="0" borderId="24" xfId="0" applyFont="1" applyBorder="1" applyAlignment="1">
      <alignment vertical="center" wrapText="1"/>
    </xf>
    <xf numFmtId="9" fontId="52" fillId="0" borderId="24" xfId="23" applyFont="1" applyBorder="1" applyAlignment="1">
      <alignment horizontal="center" vertical="center" wrapText="1"/>
    </xf>
    <xf numFmtId="0" fontId="51" fillId="0" borderId="7" xfId="0" applyFont="1" applyBorder="1" applyAlignment="1">
      <alignment horizontal="center" vertical="center" wrapText="1"/>
    </xf>
    <xf numFmtId="0" fontId="52" fillId="0" borderId="7" xfId="0" applyFont="1" applyBorder="1" applyAlignment="1">
      <alignment horizontal="justify" vertical="center" wrapText="1"/>
    </xf>
    <xf numFmtId="9" fontId="52" fillId="0" borderId="7" xfId="23" applyFont="1" applyBorder="1" applyAlignment="1">
      <alignment horizontal="center" vertical="center" wrapText="1"/>
    </xf>
    <xf numFmtId="0" fontId="51" fillId="0" borderId="8" xfId="0" applyFont="1" applyBorder="1" applyAlignment="1">
      <alignment horizontal="center" vertical="center" wrapText="1"/>
    </xf>
    <xf numFmtId="0" fontId="52" fillId="0" borderId="8" xfId="0" applyFont="1" applyBorder="1" applyAlignment="1">
      <alignment horizontal="justify" vertical="center" wrapText="1"/>
    </xf>
    <xf numFmtId="9" fontId="52" fillId="0" borderId="8" xfId="23" applyFont="1" applyBorder="1" applyAlignment="1">
      <alignment horizontal="center" vertical="center" wrapText="1"/>
    </xf>
    <xf numFmtId="0" fontId="51" fillId="0" borderId="9" xfId="0" applyFont="1" applyFill="1" applyBorder="1" applyAlignment="1">
      <alignment horizontal="justify" vertical="center" wrapText="1"/>
    </xf>
    <xf numFmtId="0" fontId="52" fillId="0" borderId="8" xfId="0" applyFont="1" applyFill="1" applyBorder="1" applyAlignment="1">
      <alignment vertical="center" wrapText="1"/>
    </xf>
    <xf numFmtId="0" fontId="52" fillId="0" borderId="7" xfId="0" applyFont="1" applyFill="1" applyBorder="1" applyAlignment="1">
      <alignment horizontal="justify" vertical="center" wrapText="1"/>
    </xf>
    <xf numFmtId="0" fontId="52" fillId="0" borderId="8" xfId="0" applyFont="1" applyFill="1" applyBorder="1" applyAlignment="1">
      <alignment horizontal="justify" vertical="center" wrapText="1"/>
    </xf>
    <xf numFmtId="0" fontId="52" fillId="0" borderId="8" xfId="23" applyNumberFormat="1" applyFont="1" applyBorder="1" applyAlignment="1">
      <alignment horizontal="right" vertical="center" wrapText="1"/>
    </xf>
    <xf numFmtId="0" fontId="51" fillId="0" borderId="9" xfId="0" applyFont="1" applyBorder="1" applyAlignment="1">
      <alignment horizontal="justify" vertical="center" wrapText="1"/>
    </xf>
    <xf numFmtId="0" fontId="52" fillId="0" borderId="9" xfId="0" applyFont="1" applyBorder="1" applyAlignment="1">
      <alignment vertical="center" wrapText="1"/>
    </xf>
    <xf numFmtId="0" fontId="52" fillId="0" borderId="24"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9" xfId="0" applyFont="1" applyFill="1" applyBorder="1" applyAlignment="1">
      <alignment vertical="center" wrapText="1"/>
    </xf>
    <xf numFmtId="0" fontId="52" fillId="0" borderId="9" xfId="0" applyFont="1" applyBorder="1" applyAlignment="1">
      <alignment horizontal="justify" vertical="center" wrapText="1"/>
    </xf>
    <xf numFmtId="9" fontId="52" fillId="0" borderId="9" xfId="23" applyFont="1" applyBorder="1" applyAlignment="1">
      <alignment horizontal="center" vertical="center" wrapText="1"/>
    </xf>
    <xf numFmtId="3" fontId="22" fillId="0" borderId="10" xfId="0" applyNumberFormat="1" applyFont="1" applyFill="1" applyBorder="1" applyAlignment="1">
      <alignment horizontal="right" vertical="center" wrapText="1"/>
    </xf>
    <xf numFmtId="3" fontId="22" fillId="0" borderId="10"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0" fontId="29" fillId="0" borderId="0" xfId="0" applyFont="1" applyAlignment="1">
      <alignment horizontal="right"/>
    </xf>
    <xf numFmtId="0" fontId="18" fillId="0" borderId="9" xfId="0" applyFont="1" applyBorder="1" applyAlignment="1">
      <alignment horizontal="center" vertical="top" wrapText="1"/>
    </xf>
    <xf numFmtId="0" fontId="18" fillId="0" borderId="33" xfId="0" applyFont="1" applyBorder="1" applyAlignment="1">
      <alignment horizontal="center" vertical="top" wrapText="1"/>
    </xf>
    <xf numFmtId="0" fontId="39" fillId="0" borderId="13" xfId="0" applyFont="1" applyBorder="1" applyAlignment="1">
      <alignment vertical="top" wrapText="1"/>
    </xf>
    <xf numFmtId="3" fontId="39" fillId="0" borderId="57" xfId="0" applyNumberFormat="1" applyFont="1" applyBorder="1" applyAlignment="1">
      <alignment horizontal="center" vertical="top" wrapText="1"/>
    </xf>
    <xf numFmtId="0" fontId="39" fillId="0" borderId="57" xfId="0" applyFont="1" applyBorder="1" applyAlignment="1">
      <alignment vertical="top" wrapText="1"/>
    </xf>
    <xf numFmtId="0" fontId="39" fillId="0" borderId="57" xfId="0" applyFont="1" applyBorder="1" applyAlignment="1">
      <alignment horizontal="center" vertical="top" wrapText="1"/>
    </xf>
    <xf numFmtId="0" fontId="18" fillId="0" borderId="13" xfId="0" applyFont="1" applyBorder="1" applyAlignment="1">
      <alignment horizontal="right" vertical="top" wrapText="1"/>
    </xf>
    <xf numFmtId="0" fontId="18" fillId="0" borderId="57" xfId="0" applyFont="1" applyBorder="1" applyAlignment="1">
      <alignment horizontal="center" vertical="top" wrapText="1"/>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22" fillId="0" borderId="10" xfId="0" applyFont="1" applyFill="1" applyBorder="1" applyAlignment="1">
      <alignment horizontal="left" vertical="center" wrapText="1"/>
    </xf>
    <xf numFmtId="0" fontId="23" fillId="0" borderId="33" xfId="0" applyFont="1" applyFill="1" applyBorder="1" applyAlignment="1">
      <alignment horizontal="center" vertical="center" wrapText="1"/>
    </xf>
    <xf numFmtId="3" fontId="24" fillId="0" borderId="24" xfId="23" applyNumberFormat="1" applyFont="1" applyFill="1" applyBorder="1" applyAlignment="1">
      <alignment horizontal="right" vertical="center" wrapText="1"/>
    </xf>
    <xf numFmtId="3" fontId="24" fillId="0" borderId="8" xfId="23" applyNumberFormat="1" applyFont="1" applyFill="1" applyBorder="1" applyAlignment="1">
      <alignment horizontal="right" vertical="center" wrapText="1"/>
    </xf>
    <xf numFmtId="3" fontId="22" fillId="0" borderId="11" xfId="23" applyNumberFormat="1" applyFont="1" applyFill="1" applyBorder="1" applyAlignment="1">
      <alignment horizontal="right" vertical="center" wrapText="1"/>
    </xf>
    <xf numFmtId="3" fontId="22" fillId="0" borderId="7" xfId="23" applyNumberFormat="1" applyFont="1" applyFill="1" applyBorder="1" applyAlignment="1">
      <alignment horizontal="right" vertical="center" wrapText="1"/>
    </xf>
    <xf numFmtId="3" fontId="26" fillId="0" borderId="7" xfId="23" applyNumberFormat="1" applyFont="1" applyFill="1" applyBorder="1" applyAlignment="1">
      <alignment horizontal="right" vertical="center" wrapText="1"/>
    </xf>
    <xf numFmtId="3" fontId="22" fillId="0" borderId="8" xfId="23" applyNumberFormat="1" applyFont="1" applyFill="1" applyBorder="1" applyAlignment="1">
      <alignment horizontal="right" vertical="center" wrapText="1"/>
    </xf>
    <xf numFmtId="0" fontId="22" fillId="0" borderId="0" xfId="0" applyFont="1" applyFill="1" applyBorder="1" applyAlignment="1">
      <alignment horizontal="right" vertical="center" wrapText="1"/>
    </xf>
    <xf numFmtId="0" fontId="16"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1" fillId="0" borderId="0" xfId="0" applyFont="1" applyAlignment="1">
      <alignment horizontal="center"/>
    </xf>
    <xf numFmtId="0" fontId="29" fillId="0" borderId="19" xfId="0" applyFont="1" applyBorder="1" applyAlignment="1">
      <alignment horizontal="center"/>
    </xf>
    <xf numFmtId="0" fontId="29" fillId="0" borderId="0" xfId="0" applyFont="1" applyAlignment="1">
      <alignment horizontal="center"/>
    </xf>
    <xf numFmtId="2" fontId="29" fillId="0" borderId="0" xfId="0" applyNumberFormat="1" applyFont="1" applyBorder="1" applyAlignment="1">
      <alignment horizontal="center"/>
    </xf>
    <xf numFmtId="2" fontId="29" fillId="0" borderId="0" xfId="0" applyNumberFormat="1" applyFont="1" applyAlignment="1">
      <alignment horizontal="center"/>
    </xf>
    <xf numFmtId="2" fontId="22" fillId="0" borderId="0" xfId="0" applyNumberFormat="1" applyFont="1" applyBorder="1" applyAlignment="1">
      <alignment horizontal="center"/>
    </xf>
    <xf numFmtId="0" fontId="22" fillId="0" borderId="0" xfId="0" applyFont="1" applyBorder="1" applyAlignment="1">
      <alignment horizontal="center"/>
    </xf>
    <xf numFmtId="0" fontId="22" fillId="0" borderId="10"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17" fillId="0" borderId="0" xfId="0" applyFont="1" applyAlignment="1">
      <alignment horizontal="center"/>
    </xf>
    <xf numFmtId="0" fontId="24" fillId="0" borderId="24"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2" fillId="0" borderId="7" xfId="0" applyFont="1" applyFill="1" applyBorder="1" applyAlignment="1">
      <alignment horizontal="right" vertical="center" wrapText="1"/>
    </xf>
    <xf numFmtId="0" fontId="22" fillId="0" borderId="11" xfId="0" applyFont="1" applyFill="1" applyBorder="1" applyAlignment="1">
      <alignment horizontal="right" vertical="center" wrapText="1"/>
    </xf>
    <xf numFmtId="0" fontId="25" fillId="0" borderId="7" xfId="0" applyFont="1" applyFill="1" applyBorder="1" applyAlignment="1">
      <alignment horizontal="right" vertical="center" wrapText="1"/>
    </xf>
    <xf numFmtId="0" fontId="25" fillId="0" borderId="8" xfId="0" applyFont="1" applyFill="1" applyBorder="1" applyAlignment="1">
      <alignment horizontal="right" vertical="center" wrapText="1"/>
    </xf>
    <xf numFmtId="0" fontId="22" fillId="0" borderId="8" xfId="0" applyFont="1" applyFill="1" applyBorder="1" applyAlignment="1">
      <alignment horizontal="right" vertical="center" wrapText="1"/>
    </xf>
    <xf numFmtId="0" fontId="22" fillId="0" borderId="11" xfId="0" applyFont="1" applyFill="1" applyBorder="1" applyAlignment="1">
      <alignment horizontal="left" vertical="center" wrapText="1"/>
    </xf>
    <xf numFmtId="0" fontId="22" fillId="0" borderId="7" xfId="0" applyFont="1" applyFill="1" applyBorder="1" applyAlignment="1">
      <alignment horizontal="left" vertical="center" wrapText="1"/>
    </xf>
    <xf numFmtId="3" fontId="24" fillId="0" borderId="24" xfId="0" applyNumberFormat="1" applyFont="1" applyFill="1" applyBorder="1" applyAlignment="1">
      <alignment horizontal="right" vertical="center" wrapText="1"/>
    </xf>
    <xf numFmtId="3" fontId="24" fillId="0" borderId="8" xfId="0" applyNumberFormat="1" applyFont="1" applyFill="1" applyBorder="1" applyAlignment="1">
      <alignment horizontal="right" vertical="center" wrapText="1"/>
    </xf>
    <xf numFmtId="3" fontId="22" fillId="0" borderId="11" xfId="0" applyNumberFormat="1" applyFont="1" applyFill="1" applyBorder="1" applyAlignment="1">
      <alignment horizontal="right" vertical="center" wrapText="1"/>
    </xf>
    <xf numFmtId="3" fontId="22" fillId="0" borderId="7" xfId="0" applyNumberFormat="1" applyFont="1" applyFill="1" applyBorder="1" applyAlignment="1">
      <alignment horizontal="right" vertical="center" wrapText="1"/>
    </xf>
    <xf numFmtId="3" fontId="26" fillId="0" borderId="7" xfId="0" applyNumberFormat="1" applyFont="1" applyFill="1" applyBorder="1" applyAlignment="1">
      <alignment horizontal="right" vertical="center" wrapText="1"/>
    </xf>
    <xf numFmtId="0" fontId="22" fillId="0" borderId="8" xfId="0" applyFont="1" applyFill="1" applyBorder="1" applyAlignment="1">
      <alignment horizontal="left" vertical="center" wrapText="1"/>
    </xf>
    <xf numFmtId="0" fontId="22" fillId="0" borderId="7" xfId="0" applyFont="1" applyFill="1" applyBorder="1" applyAlignment="1">
      <alignment horizontal="center" vertical="center" wrapText="1"/>
    </xf>
    <xf numFmtId="3" fontId="22" fillId="0" borderId="8" xfId="0" applyNumberFormat="1" applyFont="1" applyFill="1" applyBorder="1" applyAlignment="1">
      <alignment horizontal="right" vertical="center" wrapText="1"/>
    </xf>
    <xf numFmtId="0" fontId="22" fillId="0" borderId="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3" fontId="22" fillId="0" borderId="10" xfId="0" applyNumberFormat="1" applyFont="1" applyFill="1" applyBorder="1" applyAlignment="1">
      <alignment vertical="center" wrapText="1"/>
    </xf>
    <xf numFmtId="3" fontId="22" fillId="0" borderId="11" xfId="0" applyNumberFormat="1" applyFont="1" applyFill="1" applyBorder="1" applyAlignment="1">
      <alignment vertical="center" wrapText="1"/>
    </xf>
    <xf numFmtId="1" fontId="17" fillId="0" borderId="0" xfId="0" applyNumberFormat="1" applyFont="1" applyFill="1" applyAlignment="1">
      <alignment horizontal="center" vertical="center" wrapText="1"/>
    </xf>
    <xf numFmtId="0" fontId="24" fillId="0" borderId="14" xfId="0" applyFont="1" applyFill="1" applyBorder="1" applyAlignment="1">
      <alignment horizontal="center" vertical="center" wrapText="1"/>
    </xf>
    <xf numFmtId="0" fontId="24" fillId="0" borderId="13" xfId="0" applyFont="1" applyFill="1" applyBorder="1" applyAlignment="1">
      <alignment horizontal="center" vertical="center" wrapText="1"/>
    </xf>
    <xf numFmtId="49" fontId="51" fillId="0" borderId="25" xfId="0" applyNumberFormat="1" applyFont="1" applyFill="1" applyBorder="1" applyAlignment="1">
      <alignment horizontal="right" vertical="center" wrapText="1"/>
    </xf>
    <xf numFmtId="0" fontId="29" fillId="0" borderId="58" xfId="0" applyFont="1" applyFill="1" applyBorder="1" applyAlignment="1">
      <alignment horizontal="left" vertical="center" wrapText="1"/>
    </xf>
    <xf numFmtId="49" fontId="24" fillId="0" borderId="59" xfId="0" applyNumberFormat="1" applyFont="1" applyFill="1" applyBorder="1" applyAlignment="1">
      <alignment horizontal="center" vertical="center" wrapText="1"/>
    </xf>
    <xf numFmtId="49" fontId="24" fillId="0" borderId="60" xfId="0" applyNumberFormat="1"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60" xfId="0" applyFont="1" applyFill="1" applyBorder="1" applyAlignment="1">
      <alignment horizontal="center" vertical="center" wrapText="1"/>
    </xf>
    <xf numFmtId="49" fontId="55" fillId="0" borderId="26" xfId="0" applyNumberFormat="1" applyFont="1" applyFill="1" applyBorder="1" applyAlignment="1">
      <alignment horizontal="center" vertical="center" wrapText="1"/>
    </xf>
    <xf numFmtId="49" fontId="55" fillId="0" borderId="33"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0" fontId="22" fillId="0" borderId="58" xfId="0" applyFont="1" applyBorder="1" applyAlignment="1">
      <alignment horizontal="left"/>
    </xf>
    <xf numFmtId="0" fontId="23" fillId="0" borderId="0" xfId="0" applyFont="1" applyAlignment="1">
      <alignment horizont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1" fontId="22" fillId="0" borderId="10" xfId="0" applyNumberFormat="1" applyFont="1" applyFill="1" applyBorder="1" applyAlignment="1">
      <alignment horizontal="center" vertical="center" wrapText="1"/>
    </xf>
    <xf numFmtId="1" fontId="22" fillId="0" borderId="12" xfId="0" applyNumberFormat="1" applyFont="1" applyFill="1" applyBorder="1" applyAlignment="1">
      <alignment horizontal="center" vertical="center" wrapText="1"/>
    </xf>
    <xf numFmtId="1" fontId="22" fillId="0" borderId="11" xfId="0" applyNumberFormat="1" applyFont="1" applyFill="1" applyBorder="1" applyAlignment="1">
      <alignment horizontal="center" vertical="center" wrapText="1"/>
    </xf>
    <xf numFmtId="0" fontId="24" fillId="0" borderId="61" xfId="0" applyFont="1" applyFill="1" applyBorder="1" applyAlignment="1">
      <alignment horizontal="left" vertical="center" wrapText="1"/>
    </xf>
    <xf numFmtId="0" fontId="24" fillId="0" borderId="58" xfId="0" applyFont="1" applyFill="1" applyBorder="1" applyAlignment="1">
      <alignment horizontal="left" vertical="center" wrapText="1"/>
    </xf>
    <xf numFmtId="2" fontId="56" fillId="0" borderId="0" xfId="0" applyNumberFormat="1" applyFont="1" applyFill="1" applyAlignment="1" applyProtection="1">
      <alignment horizontal="center" vertical="center" wrapText="1"/>
      <protection/>
    </xf>
    <xf numFmtId="2" fontId="26" fillId="0" borderId="58" xfId="0" applyNumberFormat="1" applyFont="1" applyFill="1" applyBorder="1" applyAlignment="1" applyProtection="1">
      <alignment horizontal="left" vertical="center" wrapText="1"/>
      <protection/>
    </xf>
    <xf numFmtId="0" fontId="24" fillId="0" borderId="26"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26"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31" fillId="0" borderId="0" xfId="0" applyFont="1" applyFill="1" applyAlignment="1">
      <alignment horizontal="center" vertical="center" wrapText="1"/>
    </xf>
    <xf numFmtId="0" fontId="17" fillId="0" borderId="0" xfId="0" applyFont="1" applyAlignment="1">
      <alignment horizontal="center" vertical="center" wrapText="1"/>
    </xf>
    <xf numFmtId="3" fontId="52" fillId="0" borderId="2" xfId="0" applyNumberFormat="1" applyFont="1" applyBorder="1" applyAlignment="1">
      <alignment horizontal="center" vertical="center"/>
    </xf>
    <xf numFmtId="3" fontId="52" fillId="0" borderId="46" xfId="0" applyNumberFormat="1" applyFont="1" applyBorder="1" applyAlignment="1">
      <alignment horizontal="center" vertical="center"/>
    </xf>
    <xf numFmtId="1" fontId="22" fillId="0" borderId="58" xfId="0" applyNumberFormat="1" applyFont="1" applyBorder="1" applyAlignment="1">
      <alignment horizontal="right"/>
    </xf>
    <xf numFmtId="49" fontId="17" fillId="0" borderId="0" xfId="0" applyNumberFormat="1" applyFont="1" applyAlignment="1">
      <alignment horizontal="center"/>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24" fillId="0" borderId="0" xfId="0" applyFont="1" applyAlignment="1">
      <alignment horizontal="left" vertical="center" wrapText="1"/>
    </xf>
    <xf numFmtId="0" fontId="52" fillId="0" borderId="43" xfId="0" applyFont="1" applyBorder="1" applyAlignment="1">
      <alignment horizontal="left" vertical="center" wrapText="1"/>
    </xf>
    <xf numFmtId="0" fontId="52" fillId="0" borderId="44" xfId="0" applyFont="1" applyBorder="1" applyAlignment="1">
      <alignment horizontal="left" vertical="center" wrapText="1"/>
    </xf>
    <xf numFmtId="0" fontId="52" fillId="0" borderId="28" xfId="0" applyFont="1" applyBorder="1" applyAlignment="1">
      <alignment horizontal="left" vertical="center" wrapText="1"/>
    </xf>
    <xf numFmtId="0" fontId="52" fillId="0" borderId="62" xfId="0" applyFont="1" applyBorder="1" applyAlignment="1">
      <alignment horizontal="left" vertical="center" wrapText="1"/>
    </xf>
    <xf numFmtId="0" fontId="52" fillId="0" borderId="43" xfId="0" applyFont="1" applyBorder="1" applyAlignment="1">
      <alignment horizontal="right" vertical="center" wrapText="1"/>
    </xf>
    <xf numFmtId="0" fontId="52" fillId="0" borderId="44" xfId="0" applyFont="1" applyBorder="1" applyAlignment="1">
      <alignment horizontal="right" vertical="center" wrapText="1"/>
    </xf>
    <xf numFmtId="0" fontId="24" fillId="0" borderId="0" xfId="0" applyFont="1" applyAlignment="1">
      <alignment horizontal="right" vertical="center" wrapText="1"/>
    </xf>
    <xf numFmtId="0" fontId="51" fillId="0" borderId="0" xfId="0" applyFont="1" applyBorder="1" applyAlignment="1">
      <alignment horizontal="center" vertical="center" wrapText="1"/>
    </xf>
    <xf numFmtId="0" fontId="24" fillId="0" borderId="0" xfId="0" applyFont="1" applyAlignment="1">
      <alignment horizontal="center" vertical="center" wrapText="1"/>
    </xf>
    <xf numFmtId="0" fontId="52" fillId="0" borderId="45" xfId="0" applyFont="1" applyBorder="1" applyAlignment="1">
      <alignment horizontal="right" vertical="center" wrapText="1"/>
    </xf>
    <xf numFmtId="0" fontId="52" fillId="0" borderId="47" xfId="0" applyFont="1" applyBorder="1" applyAlignment="1">
      <alignment horizontal="right" vertical="center" wrapText="1"/>
    </xf>
    <xf numFmtId="9" fontId="52" fillId="0" borderId="10" xfId="23" applyFont="1" applyBorder="1" applyAlignment="1">
      <alignment horizontal="right" vertical="center" wrapText="1"/>
    </xf>
    <xf numFmtId="9" fontId="52" fillId="0" borderId="11" xfId="23" applyFont="1" applyBorder="1" applyAlignment="1">
      <alignment horizontal="right" vertical="center" wrapText="1"/>
    </xf>
    <xf numFmtId="0" fontId="51" fillId="0" borderId="26" xfId="0" applyFont="1" applyBorder="1" applyAlignment="1">
      <alignment horizontal="right" vertical="center" wrapText="1"/>
    </xf>
    <xf numFmtId="0" fontId="51" fillId="0" borderId="33" xfId="0" applyFont="1" applyBorder="1" applyAlignment="1">
      <alignment horizontal="right" vertical="center" wrapText="1"/>
    </xf>
    <xf numFmtId="0" fontId="51" fillId="0" borderId="26" xfId="0" applyFont="1" applyBorder="1" applyAlignment="1">
      <alignment horizontal="left" vertical="center" wrapText="1"/>
    </xf>
    <xf numFmtId="0" fontId="51" fillId="0" borderId="33" xfId="0" applyFont="1" applyBorder="1" applyAlignment="1">
      <alignment horizontal="left" vertical="center" wrapText="1"/>
    </xf>
    <xf numFmtId="0" fontId="52" fillId="0" borderId="12" xfId="0" applyFont="1" applyBorder="1" applyAlignment="1">
      <alignment horizontal="center" vertical="center" wrapText="1"/>
    </xf>
    <xf numFmtId="0" fontId="52" fillId="0" borderId="35" xfId="0" applyFont="1" applyBorder="1" applyAlignment="1">
      <alignment horizontal="left" vertical="center" wrapText="1"/>
    </xf>
    <xf numFmtId="0" fontId="52" fillId="0" borderId="37" xfId="0" applyFont="1" applyBorder="1" applyAlignment="1">
      <alignment horizontal="left" vertical="center" wrapText="1"/>
    </xf>
    <xf numFmtId="9" fontId="52" fillId="0" borderId="10" xfId="23" applyFont="1" applyBorder="1" applyAlignment="1">
      <alignment horizontal="center" vertical="center" wrapText="1"/>
    </xf>
    <xf numFmtId="9" fontId="52" fillId="0" borderId="11" xfId="23" applyFont="1" applyBorder="1" applyAlignment="1">
      <alignment horizontal="center" vertical="center" wrapText="1"/>
    </xf>
    <xf numFmtId="0" fontId="17" fillId="0" borderId="0" xfId="0" applyFont="1" applyAlignment="1" applyProtection="1">
      <alignment horizontal="center" vertical="center" wrapText="1"/>
      <protection locked="0"/>
    </xf>
    <xf numFmtId="1" fontId="22" fillId="0" borderId="0" xfId="0" applyNumberFormat="1" applyFont="1" applyBorder="1" applyAlignment="1">
      <alignment horizontal="right" vertical="center" wrapText="1"/>
    </xf>
    <xf numFmtId="0" fontId="51" fillId="0" borderId="61" xfId="0" applyFont="1" applyBorder="1" applyAlignment="1">
      <alignment horizontal="right" vertical="center" wrapText="1"/>
    </xf>
    <xf numFmtId="0" fontId="51" fillId="0" borderId="57" xfId="0" applyFont="1" applyBorder="1" applyAlignment="1">
      <alignment horizontal="right" vertical="center" wrapText="1"/>
    </xf>
    <xf numFmtId="0" fontId="22" fillId="0" borderId="0" xfId="0" applyFont="1" applyBorder="1" applyAlignment="1">
      <alignment horizontal="right" vertical="center" wrapText="1"/>
    </xf>
    <xf numFmtId="0" fontId="24" fillId="0" borderId="19" xfId="0" applyFont="1" applyBorder="1" applyAlignment="1">
      <alignment horizontal="center" vertical="center" wrapText="1"/>
    </xf>
    <xf numFmtId="0" fontId="65" fillId="0" borderId="0" xfId="0" applyFont="1" applyAlignment="1">
      <alignment/>
    </xf>
    <xf numFmtId="0" fontId="65" fillId="0" borderId="0" xfId="0" applyFont="1" applyFill="1" applyBorder="1" applyAlignment="1">
      <alignment horizontal="center" vertical="center" wrapText="1"/>
    </xf>
    <xf numFmtId="0" fontId="29" fillId="0" borderId="0" xfId="0" applyFont="1" applyAlignment="1">
      <alignment horizontal="center" vertical="center"/>
    </xf>
    <xf numFmtId="0" fontId="66" fillId="0" borderId="46" xfId="0" applyFont="1" applyBorder="1" applyAlignment="1">
      <alignment horizontal="center" vertical="center"/>
    </xf>
    <xf numFmtId="0" fontId="29" fillId="0" borderId="46" xfId="0" applyFont="1" applyBorder="1" applyAlignment="1">
      <alignment horizontal="center" vertical="center"/>
    </xf>
    <xf numFmtId="0" fontId="29" fillId="0" borderId="46" xfId="0" applyNumberFormat="1" applyFont="1" applyBorder="1" applyAlignment="1">
      <alignment horizontal="center" vertical="center" wrapText="1"/>
    </xf>
    <xf numFmtId="0" fontId="29" fillId="0" borderId="22"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wrapText="1"/>
    </xf>
    <xf numFmtId="0" fontId="29" fillId="0" borderId="21" xfId="0" applyFont="1" applyBorder="1" applyAlignment="1">
      <alignment horizontal="center" wrapText="1"/>
    </xf>
    <xf numFmtId="0" fontId="66" fillId="0" borderId="20" xfId="0" applyFont="1" applyBorder="1" applyAlignment="1">
      <alignment horizontal="center" vertical="center"/>
    </xf>
    <xf numFmtId="0" fontId="29" fillId="0" borderId="20" xfId="0" applyFont="1" applyBorder="1" applyAlignment="1">
      <alignment horizontal="center" vertical="center"/>
    </xf>
    <xf numFmtId="0" fontId="29" fillId="0" borderId="20" xfId="0" applyNumberFormat="1" applyFont="1" applyBorder="1" applyAlignment="1">
      <alignment horizontal="center" vertical="center" wrapText="1"/>
    </xf>
    <xf numFmtId="0" fontId="29" fillId="0" borderId="2" xfId="0" applyNumberFormat="1" applyFont="1" applyBorder="1" applyAlignment="1">
      <alignment horizontal="center" vertical="center" wrapText="1"/>
    </xf>
    <xf numFmtId="0" fontId="66" fillId="0" borderId="2" xfId="0" applyFont="1" applyBorder="1" applyAlignment="1">
      <alignment horizontal="center" vertical="center"/>
    </xf>
    <xf numFmtId="0" fontId="65" fillId="0" borderId="2" xfId="0" applyFont="1" applyBorder="1" applyAlignment="1">
      <alignment horizontal="center" vertical="center"/>
    </xf>
    <xf numFmtId="0" fontId="65" fillId="0" borderId="2" xfId="0" applyNumberFormat="1" applyFont="1" applyBorder="1" applyAlignment="1">
      <alignment horizontal="center" vertical="center" wrapText="1"/>
    </xf>
    <xf numFmtId="0" fontId="65" fillId="0" borderId="63" xfId="0" applyFont="1" applyBorder="1" applyAlignment="1">
      <alignment/>
    </xf>
    <xf numFmtId="0" fontId="65" fillId="0" borderId="2" xfId="0" applyFont="1" applyBorder="1" applyAlignment="1">
      <alignment/>
    </xf>
    <xf numFmtId="0" fontId="65" fillId="0" borderId="2" xfId="0" applyFont="1" applyBorder="1" applyAlignment="1">
      <alignment horizontal="center"/>
    </xf>
    <xf numFmtId="0" fontId="65" fillId="0" borderId="2" xfId="0" applyFont="1" applyBorder="1" applyAlignment="1">
      <alignment horizontal="right"/>
    </xf>
    <xf numFmtId="0" fontId="65" fillId="0" borderId="21" xfId="0" applyFont="1" applyBorder="1" applyAlignment="1">
      <alignment/>
    </xf>
    <xf numFmtId="0" fontId="66" fillId="0" borderId="2" xfId="0" applyFont="1" applyBorder="1" applyAlignment="1">
      <alignment/>
    </xf>
    <xf numFmtId="0" fontId="67" fillId="0" borderId="2" xfId="0" applyFont="1" applyBorder="1" applyAlignment="1">
      <alignment horizontal="center"/>
    </xf>
    <xf numFmtId="0" fontId="67" fillId="0" borderId="63" xfId="0" applyFont="1" applyBorder="1" applyAlignment="1">
      <alignment/>
    </xf>
    <xf numFmtId="0" fontId="67" fillId="0" borderId="64" xfId="0" applyFont="1" applyBorder="1" applyAlignment="1">
      <alignment/>
    </xf>
    <xf numFmtId="0" fontId="66" fillId="5" borderId="2" xfId="0" applyFont="1" applyFill="1" applyBorder="1" applyAlignment="1">
      <alignment/>
    </xf>
    <xf numFmtId="0" fontId="64" fillId="0" borderId="2" xfId="0" applyFont="1" applyFill="1" applyBorder="1" applyAlignment="1">
      <alignment/>
    </xf>
    <xf numFmtId="1" fontId="17" fillId="0" borderId="2" xfId="0" applyNumberFormat="1" applyFont="1" applyFill="1" applyBorder="1" applyAlignment="1">
      <alignment/>
    </xf>
    <xf numFmtId="2" fontId="17" fillId="0" borderId="2" xfId="0" applyNumberFormat="1" applyFont="1" applyFill="1" applyBorder="1" applyAlignment="1">
      <alignment/>
    </xf>
    <xf numFmtId="0" fontId="64" fillId="0" borderId="2" xfId="0" applyFont="1" applyBorder="1" applyAlignment="1">
      <alignment/>
    </xf>
    <xf numFmtId="181" fontId="17" fillId="0" borderId="2" xfId="0" applyNumberFormat="1" applyFont="1" applyFill="1" applyBorder="1" applyAlignment="1">
      <alignment/>
    </xf>
    <xf numFmtId="181" fontId="65" fillId="0" borderId="2" xfId="0" applyNumberFormat="1" applyFont="1" applyFill="1" applyBorder="1" applyAlignment="1">
      <alignment/>
    </xf>
    <xf numFmtId="1" fontId="18" fillId="0" borderId="2" xfId="0" applyNumberFormat="1" applyFont="1" applyFill="1" applyBorder="1" applyAlignment="1">
      <alignment/>
    </xf>
    <xf numFmtId="181" fontId="18" fillId="0" borderId="2" xfId="0" applyNumberFormat="1" applyFont="1" applyFill="1" applyBorder="1" applyAlignment="1">
      <alignment/>
    </xf>
    <xf numFmtId="1" fontId="29" fillId="0" borderId="2" xfId="0" applyNumberFormat="1" applyFont="1" applyFill="1" applyBorder="1" applyAlignment="1">
      <alignment/>
    </xf>
    <xf numFmtId="181" fontId="29" fillId="0" borderId="2" xfId="0" applyNumberFormat="1" applyFont="1" applyFill="1" applyBorder="1" applyAlignment="1">
      <alignment/>
    </xf>
    <xf numFmtId="0" fontId="18" fillId="0" borderId="2" xfId="0" applyFont="1" applyFill="1" applyBorder="1" applyAlignment="1">
      <alignment/>
    </xf>
    <xf numFmtId="0" fontId="18" fillId="0" borderId="63" xfId="0" applyFont="1" applyFill="1" applyBorder="1" applyAlignment="1">
      <alignment/>
    </xf>
    <xf numFmtId="181" fontId="65" fillId="0" borderId="2" xfId="0" applyNumberFormat="1" applyFont="1" applyBorder="1" applyAlignment="1">
      <alignment/>
    </xf>
    <xf numFmtId="0" fontId="65" fillId="0" borderId="2" xfId="0" applyFont="1" applyFill="1" applyBorder="1" applyAlignment="1">
      <alignment/>
    </xf>
    <xf numFmtId="0" fontId="17" fillId="0" borderId="2" xfId="0" applyFont="1" applyBorder="1" applyAlignment="1">
      <alignment/>
    </xf>
    <xf numFmtId="0" fontId="39" fillId="0" borderId="0" xfId="0" applyFont="1" applyAlignment="1">
      <alignment horizontal="right"/>
    </xf>
  </cellXfs>
  <cellStyles count="10">
    <cellStyle name="Normal" xfId="0"/>
    <cellStyle name="Comma" xfId="15"/>
    <cellStyle name="Comma [0]" xfId="16"/>
    <cellStyle name="Comma_budzetaproj 2006 dv (2)" xfId="17"/>
    <cellStyle name="Currency" xfId="18"/>
    <cellStyle name="Currency [0]" xfId="19"/>
    <cellStyle name="Followed Hyperlink" xfId="20"/>
    <cellStyle name="Hyperlink" xfId="21"/>
    <cellStyle name="Normal_Budže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64</xdr:row>
      <xdr:rowOff>9525</xdr:rowOff>
    </xdr:from>
    <xdr:to>
      <xdr:col>5</xdr:col>
      <xdr:colOff>238125</xdr:colOff>
      <xdr:row>66</xdr:row>
      <xdr:rowOff>9525</xdr:rowOff>
    </xdr:to>
    <xdr:sp>
      <xdr:nvSpPr>
        <xdr:cNvPr id="1" name="AutoShape 1"/>
        <xdr:cNvSpPr>
          <a:spLocks/>
        </xdr:cNvSpPr>
      </xdr:nvSpPr>
      <xdr:spPr>
        <a:xfrm>
          <a:off x="4029075" y="14697075"/>
          <a:ext cx="371475"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0"/>
  <sheetViews>
    <sheetView tabSelected="1" workbookViewId="0" topLeftCell="A46">
      <selection activeCell="B6" sqref="B6"/>
    </sheetView>
  </sheetViews>
  <sheetFormatPr defaultColWidth="9.140625" defaultRowHeight="12.75"/>
  <cols>
    <col min="2" max="2" width="50.28125" style="0" customWidth="1"/>
    <col min="3" max="3" width="16.140625" style="0" customWidth="1"/>
    <col min="4" max="5" width="12.00390625" style="0" customWidth="1"/>
    <col min="6" max="6" width="13.28125" style="0" customWidth="1"/>
    <col min="7" max="7" width="13.57421875" style="0" customWidth="1"/>
  </cols>
  <sheetData>
    <row r="1" spans="4:7" s="134" customFormat="1" ht="15.75">
      <c r="D1" s="761" t="s">
        <v>243</v>
      </c>
      <c r="E1" s="761"/>
      <c r="F1" s="761"/>
      <c r="G1" s="761"/>
    </row>
    <row r="2" spans="4:7" s="134" customFormat="1" ht="15.75">
      <c r="D2" s="761" t="s">
        <v>762</v>
      </c>
      <c r="E2" s="761"/>
      <c r="F2" s="761"/>
      <c r="G2" s="761"/>
    </row>
    <row r="3" spans="4:7" s="134" customFormat="1" ht="15.75">
      <c r="D3" s="761" t="s">
        <v>244</v>
      </c>
      <c r="E3" s="761"/>
      <c r="F3" s="761"/>
      <c r="G3" s="761"/>
    </row>
    <row r="4" spans="4:7" s="134" customFormat="1" ht="15.75">
      <c r="D4" s="761" t="s">
        <v>505</v>
      </c>
      <c r="E4" s="761"/>
      <c r="F4" s="761"/>
      <c r="G4" s="761"/>
    </row>
    <row r="5" s="134" customFormat="1" ht="12.75"/>
    <row r="6" s="134" customFormat="1" ht="12.75"/>
    <row r="7" spans="1:7" s="763" customFormat="1" ht="51.75" customHeight="1">
      <c r="A7" s="762" t="s">
        <v>245</v>
      </c>
      <c r="B7" s="762"/>
      <c r="C7" s="762"/>
      <c r="D7" s="762"/>
      <c r="E7" s="762"/>
      <c r="F7" s="762"/>
      <c r="G7" s="762"/>
    </row>
    <row r="8" s="134" customFormat="1" ht="12.75"/>
    <row r="9" spans="1:7" s="134" customFormat="1" ht="24.75" customHeight="1">
      <c r="A9" s="764" t="s">
        <v>246</v>
      </c>
      <c r="B9" s="765" t="s">
        <v>247</v>
      </c>
      <c r="C9" s="766" t="s">
        <v>248</v>
      </c>
      <c r="D9" s="767" t="s">
        <v>249</v>
      </c>
      <c r="E9" s="768"/>
      <c r="F9" s="769" t="s">
        <v>250</v>
      </c>
      <c r="G9" s="770"/>
    </row>
    <row r="10" spans="1:7" s="134" customFormat="1" ht="51" customHeight="1">
      <c r="A10" s="771"/>
      <c r="B10" s="772"/>
      <c r="C10" s="773"/>
      <c r="D10" s="774" t="s">
        <v>251</v>
      </c>
      <c r="E10" s="774" t="s">
        <v>252</v>
      </c>
      <c r="F10" s="774" t="s">
        <v>253</v>
      </c>
      <c r="G10" s="774" t="s">
        <v>254</v>
      </c>
    </row>
    <row r="11" spans="1:7" s="134" customFormat="1" ht="15.75">
      <c r="A11" s="775"/>
      <c r="B11" s="776"/>
      <c r="C11" s="777"/>
      <c r="D11" s="777"/>
      <c r="E11" s="777"/>
      <c r="F11" s="777"/>
      <c r="G11" s="777"/>
    </row>
    <row r="12" spans="1:7" s="134" customFormat="1" ht="15.75">
      <c r="A12" s="778"/>
      <c r="B12" s="779" t="s">
        <v>255</v>
      </c>
      <c r="C12" s="780"/>
      <c r="D12" s="781">
        <v>9125</v>
      </c>
      <c r="E12" s="781">
        <v>7300</v>
      </c>
      <c r="F12" s="782"/>
      <c r="G12" s="782"/>
    </row>
    <row r="13" spans="1:7" s="134" customFormat="1" ht="15.75">
      <c r="A13" s="783"/>
      <c r="B13" s="783"/>
      <c r="C13" s="780"/>
      <c r="D13" s="784"/>
      <c r="E13" s="785"/>
      <c r="F13" s="786"/>
      <c r="G13" s="786"/>
    </row>
    <row r="14" spans="1:7" s="134" customFormat="1" ht="15.75">
      <c r="A14" s="787"/>
      <c r="B14" s="788" t="s">
        <v>256</v>
      </c>
      <c r="C14" s="789">
        <f>C57+C41+C22+C20+C16</f>
        <v>64203</v>
      </c>
      <c r="D14" s="789">
        <f>D57+D41+D22+D20+D16</f>
        <v>34924</v>
      </c>
      <c r="E14" s="789">
        <f>E57+E41+E22+E20+E16</f>
        <v>29279</v>
      </c>
      <c r="F14" s="790">
        <f>F57+F41+F22+F20+F16</f>
        <v>3.827287671232877</v>
      </c>
      <c r="G14" s="790">
        <f>G57+G41+G22+G20+G16</f>
        <v>4.010821917808219</v>
      </c>
    </row>
    <row r="15" spans="1:7" s="134" customFormat="1" ht="15.75">
      <c r="A15" s="783"/>
      <c r="B15" s="791"/>
      <c r="C15" s="792"/>
      <c r="D15" s="789"/>
      <c r="E15" s="789"/>
      <c r="F15" s="793"/>
      <c r="G15" s="792"/>
    </row>
    <row r="16" spans="1:7" s="134" customFormat="1" ht="14.25">
      <c r="A16" s="150">
        <v>1100</v>
      </c>
      <c r="B16" s="150" t="s">
        <v>257</v>
      </c>
      <c r="C16" s="794">
        <f>C17+C18</f>
        <v>43625</v>
      </c>
      <c r="D16" s="794">
        <f>D17+D18</f>
        <v>25043</v>
      </c>
      <c r="E16" s="794">
        <f>E17+E18</f>
        <v>18582</v>
      </c>
      <c r="F16" s="795">
        <f>F17+F18</f>
        <v>2.744438356164384</v>
      </c>
      <c r="G16" s="795">
        <f>G17+G18</f>
        <v>2.5454794520547943</v>
      </c>
    </row>
    <row r="17" spans="1:7" s="134" customFormat="1" ht="12.75">
      <c r="A17" s="162">
        <v>1110</v>
      </c>
      <c r="B17" s="162" t="s">
        <v>258</v>
      </c>
      <c r="C17" s="796">
        <f>D17+E17</f>
        <v>39747</v>
      </c>
      <c r="D17" s="141">
        <v>23163</v>
      </c>
      <c r="E17" s="141">
        <v>16584</v>
      </c>
      <c r="F17" s="797">
        <f>D17/9125</f>
        <v>2.5384109589041097</v>
      </c>
      <c r="G17" s="797">
        <f>E17/7300</f>
        <v>2.271780821917808</v>
      </c>
    </row>
    <row r="18" spans="1:7" s="134" customFormat="1" ht="12.75">
      <c r="A18" s="162">
        <v>1140</v>
      </c>
      <c r="B18" s="162" t="s">
        <v>259</v>
      </c>
      <c r="C18" s="796">
        <f>D18+E18</f>
        <v>3878</v>
      </c>
      <c r="D18" s="141">
        <v>1880</v>
      </c>
      <c r="E18" s="141">
        <v>1998</v>
      </c>
      <c r="F18" s="797">
        <f>D18/9125</f>
        <v>0.20602739726027397</v>
      </c>
      <c r="G18" s="797">
        <f>E18/7300</f>
        <v>0.2736986301369863</v>
      </c>
    </row>
    <row r="19" spans="1:7" s="134" customFormat="1" ht="12.75">
      <c r="A19" s="148"/>
      <c r="B19" s="148"/>
      <c r="C19" s="797"/>
      <c r="D19" s="141"/>
      <c r="E19" s="141"/>
      <c r="F19" s="797"/>
      <c r="G19" s="797"/>
    </row>
    <row r="20" spans="1:7" s="134" customFormat="1" ht="14.25">
      <c r="A20" s="150">
        <v>1200</v>
      </c>
      <c r="B20" s="150" t="s">
        <v>642</v>
      </c>
      <c r="C20" s="794">
        <f>D20+E20</f>
        <v>10509</v>
      </c>
      <c r="D20" s="798">
        <v>6033</v>
      </c>
      <c r="E20" s="798">
        <v>4476</v>
      </c>
      <c r="F20" s="795">
        <f>D20/9125</f>
        <v>0.6611506849315069</v>
      </c>
      <c r="G20" s="795">
        <f>E20/7300</f>
        <v>0.6131506849315068</v>
      </c>
    </row>
    <row r="21" spans="1:7" s="134" customFormat="1" ht="12.75">
      <c r="A21" s="148"/>
      <c r="B21" s="148"/>
      <c r="C21" s="797"/>
      <c r="D21" s="141"/>
      <c r="E21" s="141"/>
      <c r="F21" s="797"/>
      <c r="G21" s="797"/>
    </row>
    <row r="22" spans="1:7" s="134" customFormat="1" ht="14.25">
      <c r="A22" s="150">
        <v>1400</v>
      </c>
      <c r="B22" s="150" t="s">
        <v>260</v>
      </c>
      <c r="C22" s="794">
        <f>SUM(C23:C39)</f>
        <v>626</v>
      </c>
      <c r="D22" s="794">
        <f>SUM(D23:D39)</f>
        <v>376</v>
      </c>
      <c r="E22" s="794">
        <f>SUM(E23:E39)</f>
        <v>250</v>
      </c>
      <c r="F22" s="795">
        <f>SUM(F23:F39)</f>
        <v>0.04120547945205479</v>
      </c>
      <c r="G22" s="795">
        <f>SUM(G23:G39)</f>
        <v>0.03424657534246575</v>
      </c>
    </row>
    <row r="23" spans="1:7" s="134" customFormat="1" ht="12.75">
      <c r="A23" s="162">
        <v>1411</v>
      </c>
      <c r="B23" s="162" t="s">
        <v>261</v>
      </c>
      <c r="C23" s="796">
        <f>D23+E23</f>
        <v>476</v>
      </c>
      <c r="D23" s="141">
        <v>276</v>
      </c>
      <c r="E23" s="141">
        <v>200</v>
      </c>
      <c r="F23" s="797">
        <f>D23/9125</f>
        <v>0.030246575342465755</v>
      </c>
      <c r="G23" s="797">
        <f>E23/7300</f>
        <v>0.0273972602739726</v>
      </c>
    </row>
    <row r="24" spans="1:7" s="134" customFormat="1" ht="12.75">
      <c r="A24" s="162">
        <v>1413</v>
      </c>
      <c r="B24" s="162" t="s">
        <v>262</v>
      </c>
      <c r="C24" s="797"/>
      <c r="D24" s="141"/>
      <c r="E24" s="141"/>
      <c r="F24" s="797"/>
      <c r="G24" s="797"/>
    </row>
    <row r="25" spans="1:7" s="134" customFormat="1" ht="12.75">
      <c r="A25" s="162">
        <v>1414</v>
      </c>
      <c r="B25" s="162" t="s">
        <v>263</v>
      </c>
      <c r="C25" s="796">
        <f>D25+E25</f>
        <v>50</v>
      </c>
      <c r="D25" s="141">
        <v>50</v>
      </c>
      <c r="E25" s="141"/>
      <c r="F25" s="797">
        <f>D25/9125</f>
        <v>0.005479452054794521</v>
      </c>
      <c r="G25" s="797"/>
    </row>
    <row r="26" spans="1:7" s="134" customFormat="1" ht="12.75">
      <c r="A26" s="162">
        <v>1415</v>
      </c>
      <c r="B26" s="162" t="s">
        <v>264</v>
      </c>
      <c r="C26" s="797"/>
      <c r="D26" s="141"/>
      <c r="E26" s="141"/>
      <c r="F26" s="797"/>
      <c r="G26" s="797"/>
    </row>
    <row r="27" spans="1:7" s="134" customFormat="1" ht="12.75">
      <c r="A27" s="162">
        <v>1443</v>
      </c>
      <c r="B27" s="162" t="s">
        <v>265</v>
      </c>
      <c r="C27" s="797"/>
      <c r="D27" s="141"/>
      <c r="E27" s="141"/>
      <c r="F27" s="797"/>
      <c r="G27" s="797"/>
    </row>
    <row r="28" spans="1:7" s="134" customFormat="1" ht="12.75">
      <c r="A28" s="162">
        <v>1445</v>
      </c>
      <c r="B28" s="162" t="s">
        <v>745</v>
      </c>
      <c r="C28" s="797"/>
      <c r="D28" s="141"/>
      <c r="E28" s="141"/>
      <c r="F28" s="797"/>
      <c r="G28" s="797"/>
    </row>
    <row r="29" spans="1:7" s="134" customFormat="1" ht="12.75">
      <c r="A29" s="162">
        <v>1449</v>
      </c>
      <c r="B29" s="162" t="s">
        <v>266</v>
      </c>
      <c r="C29" s="797"/>
      <c r="D29" s="141"/>
      <c r="E29" s="141"/>
      <c r="F29" s="797"/>
      <c r="G29" s="797"/>
    </row>
    <row r="30" spans="1:7" s="134" customFormat="1" ht="12.75">
      <c r="A30" s="162">
        <v>1451</v>
      </c>
      <c r="B30" s="162" t="s">
        <v>267</v>
      </c>
      <c r="C30" s="797"/>
      <c r="D30" s="141"/>
      <c r="E30" s="141"/>
      <c r="F30" s="797"/>
      <c r="G30" s="797"/>
    </row>
    <row r="31" spans="1:7" s="134" customFormat="1" ht="12.75">
      <c r="A31" s="162">
        <v>1452</v>
      </c>
      <c r="B31" s="162" t="s">
        <v>268</v>
      </c>
      <c r="C31" s="797"/>
      <c r="D31" s="141"/>
      <c r="E31" s="141"/>
      <c r="F31" s="797"/>
      <c r="G31" s="797"/>
    </row>
    <row r="32" spans="1:7" s="134" customFormat="1" ht="12.75">
      <c r="A32" s="162">
        <v>1453</v>
      </c>
      <c r="B32" s="162" t="s">
        <v>269</v>
      </c>
      <c r="C32" s="797"/>
      <c r="D32" s="141"/>
      <c r="E32" s="141"/>
      <c r="F32" s="797"/>
      <c r="G32" s="797"/>
    </row>
    <row r="33" spans="1:7" s="134" customFormat="1" ht="12.75">
      <c r="A33" s="162">
        <v>1454</v>
      </c>
      <c r="B33" s="162" t="s">
        <v>270</v>
      </c>
      <c r="C33" s="797"/>
      <c r="D33" s="141"/>
      <c r="E33" s="141"/>
      <c r="F33" s="797"/>
      <c r="G33" s="797"/>
    </row>
    <row r="34" spans="1:7" s="134" customFormat="1" ht="12.75">
      <c r="A34" s="162">
        <v>1455</v>
      </c>
      <c r="B34" s="162" t="s">
        <v>271</v>
      </c>
      <c r="C34" s="797"/>
      <c r="D34" s="141"/>
      <c r="E34" s="141"/>
      <c r="F34" s="797"/>
      <c r="G34" s="797"/>
    </row>
    <row r="35" spans="1:7" s="134" customFormat="1" ht="12.75">
      <c r="A35" s="162">
        <v>1459</v>
      </c>
      <c r="B35" s="162" t="s">
        <v>272</v>
      </c>
      <c r="C35" s="797"/>
      <c r="D35" s="141"/>
      <c r="E35" s="141"/>
      <c r="F35" s="797"/>
      <c r="G35" s="797"/>
    </row>
    <row r="36" spans="1:7" s="134" customFormat="1" ht="12.75">
      <c r="A36" s="162">
        <v>1462</v>
      </c>
      <c r="B36" s="162" t="s">
        <v>273</v>
      </c>
      <c r="C36" s="797"/>
      <c r="D36" s="141"/>
      <c r="E36" s="141"/>
      <c r="F36" s="797"/>
      <c r="G36" s="797"/>
    </row>
    <row r="37" spans="1:7" s="134" customFormat="1" ht="12.75">
      <c r="A37" s="162">
        <v>1484</v>
      </c>
      <c r="B37" s="162" t="s">
        <v>274</v>
      </c>
      <c r="C37" s="797"/>
      <c r="D37" s="141"/>
      <c r="E37" s="141"/>
      <c r="F37" s="797"/>
      <c r="G37" s="797"/>
    </row>
    <row r="38" spans="1:7" s="134" customFormat="1" ht="12.75">
      <c r="A38" s="162">
        <v>1486</v>
      </c>
      <c r="B38" s="162" t="s">
        <v>275</v>
      </c>
      <c r="C38" s="797"/>
      <c r="D38" s="141"/>
      <c r="E38" s="141"/>
      <c r="F38" s="797"/>
      <c r="G38" s="797"/>
    </row>
    <row r="39" spans="1:7" s="134" customFormat="1" ht="12.75">
      <c r="A39" s="162">
        <v>1499</v>
      </c>
      <c r="B39" s="162" t="s">
        <v>276</v>
      </c>
      <c r="C39" s="796">
        <f>D39+E39</f>
        <v>100</v>
      </c>
      <c r="D39" s="141">
        <v>50</v>
      </c>
      <c r="E39" s="141">
        <v>50</v>
      </c>
      <c r="F39" s="797">
        <f>D39/9125</f>
        <v>0.005479452054794521</v>
      </c>
      <c r="G39" s="797">
        <f>E39/7300</f>
        <v>0.00684931506849315</v>
      </c>
    </row>
    <row r="40" spans="1:7" s="134" customFormat="1" ht="12.75">
      <c r="A40" s="162"/>
      <c r="B40" s="148"/>
      <c r="C40" s="797"/>
      <c r="D40" s="141"/>
      <c r="E40" s="141"/>
      <c r="F40" s="797"/>
      <c r="G40" s="797"/>
    </row>
    <row r="41" spans="1:7" s="134" customFormat="1" ht="14.25">
      <c r="A41" s="150">
        <v>1500</v>
      </c>
      <c r="B41" s="799" t="s">
        <v>277</v>
      </c>
      <c r="C41" s="794">
        <f>SUM(C42:C55)</f>
        <v>9443</v>
      </c>
      <c r="D41" s="794">
        <f>SUM(D42:D55)</f>
        <v>3472</v>
      </c>
      <c r="E41" s="794">
        <f>SUM(E42:E55)</f>
        <v>5971</v>
      </c>
      <c r="F41" s="795">
        <f>SUM(F42:F55)</f>
        <v>0.3804931506849315</v>
      </c>
      <c r="G41" s="795">
        <f>SUM(G42:G55)</f>
        <v>0.8179452054794519</v>
      </c>
    </row>
    <row r="42" spans="1:7" s="134" customFormat="1" ht="12.75">
      <c r="A42" s="162">
        <v>1511</v>
      </c>
      <c r="B42" s="162" t="s">
        <v>747</v>
      </c>
      <c r="C42" s="796">
        <f>D42+E42</f>
        <v>50</v>
      </c>
      <c r="D42" s="141">
        <v>50</v>
      </c>
      <c r="E42" s="141"/>
      <c r="F42" s="797">
        <f>D42/9125</f>
        <v>0.005479452054794521</v>
      </c>
      <c r="G42" s="797"/>
    </row>
    <row r="43" spans="1:7" s="134" customFormat="1" ht="12.75">
      <c r="A43" s="162">
        <v>1512</v>
      </c>
      <c r="B43" s="162" t="s">
        <v>278</v>
      </c>
      <c r="C43" s="797"/>
      <c r="D43" s="141"/>
      <c r="E43" s="141"/>
      <c r="F43" s="797"/>
      <c r="G43" s="797"/>
    </row>
    <row r="44" spans="1:7" s="134" customFormat="1" ht="12.75">
      <c r="A44" s="162">
        <v>1523</v>
      </c>
      <c r="B44" s="162" t="s">
        <v>279</v>
      </c>
      <c r="C44" s="796">
        <f>D44+E44</f>
        <v>1200</v>
      </c>
      <c r="D44" s="141"/>
      <c r="E44" s="141">
        <v>1200</v>
      </c>
      <c r="F44" s="797"/>
      <c r="G44" s="797">
        <f>E44/7300</f>
        <v>0.1643835616438356</v>
      </c>
    </row>
    <row r="45" spans="1:7" s="134" customFormat="1" ht="12.75">
      <c r="A45" s="162">
        <v>1524</v>
      </c>
      <c r="B45" s="162" t="s">
        <v>280</v>
      </c>
      <c r="C45" s="797"/>
      <c r="D45" s="141"/>
      <c r="E45" s="141"/>
      <c r="F45" s="797"/>
      <c r="G45" s="797"/>
    </row>
    <row r="46" spans="1:7" s="134" customFormat="1" ht="12.75">
      <c r="A46" s="162">
        <v>1525</v>
      </c>
      <c r="B46" s="162" t="s">
        <v>281</v>
      </c>
      <c r="C46" s="797"/>
      <c r="D46" s="141"/>
      <c r="E46" s="141"/>
      <c r="F46" s="797"/>
      <c r="G46" s="797"/>
    </row>
    <row r="47" spans="1:7" s="134" customFormat="1" ht="12.75">
      <c r="A47" s="162">
        <v>1528</v>
      </c>
      <c r="B47" s="162" t="s">
        <v>282</v>
      </c>
      <c r="C47" s="797"/>
      <c r="D47" s="141"/>
      <c r="E47" s="141"/>
      <c r="F47" s="797"/>
      <c r="G47" s="797"/>
    </row>
    <row r="48" spans="1:7" s="134" customFormat="1" ht="12.75">
      <c r="A48" s="162">
        <v>1529</v>
      </c>
      <c r="B48" s="162" t="s">
        <v>283</v>
      </c>
      <c r="C48" s="797"/>
      <c r="D48" s="141"/>
      <c r="E48" s="141"/>
      <c r="F48" s="797"/>
      <c r="G48" s="797"/>
    </row>
    <row r="49" spans="1:7" s="134" customFormat="1" ht="12.75">
      <c r="A49" s="162">
        <v>1540</v>
      </c>
      <c r="B49" s="162" t="s">
        <v>284</v>
      </c>
      <c r="C49" s="796">
        <f>D49+E49</f>
        <v>871</v>
      </c>
      <c r="D49" s="141"/>
      <c r="E49" s="141">
        <v>871</v>
      </c>
      <c r="F49" s="797"/>
      <c r="G49" s="797">
        <f>E49/7300</f>
        <v>0.11931506849315068</v>
      </c>
    </row>
    <row r="50" spans="1:7" s="134" customFormat="1" ht="12.75">
      <c r="A50" s="162">
        <v>1551</v>
      </c>
      <c r="B50" s="162" t="s">
        <v>285</v>
      </c>
      <c r="C50" s="796">
        <f>D50+E50</f>
        <v>100</v>
      </c>
      <c r="D50" s="141">
        <v>100</v>
      </c>
      <c r="E50" s="141"/>
      <c r="F50" s="797">
        <f>D50/9125</f>
        <v>0.010958904109589041</v>
      </c>
      <c r="G50" s="797"/>
    </row>
    <row r="51" spans="1:7" s="134" customFormat="1" ht="12.75">
      <c r="A51" s="162">
        <v>1552</v>
      </c>
      <c r="B51" s="162" t="s">
        <v>286</v>
      </c>
      <c r="C51" s="796">
        <f>D51+E51</f>
        <v>450</v>
      </c>
      <c r="D51" s="141">
        <v>250</v>
      </c>
      <c r="E51" s="141">
        <v>200</v>
      </c>
      <c r="F51" s="797">
        <f>D51/9125</f>
        <v>0.0273972602739726</v>
      </c>
      <c r="G51" s="797">
        <f>E51/7300</f>
        <v>0.0273972602739726</v>
      </c>
    </row>
    <row r="52" spans="1:7" s="134" customFormat="1" ht="12.75">
      <c r="A52" s="162">
        <v>1561</v>
      </c>
      <c r="B52" s="162" t="s">
        <v>287</v>
      </c>
      <c r="C52" s="797"/>
      <c r="D52" s="141"/>
      <c r="E52" s="141"/>
      <c r="F52" s="797"/>
      <c r="G52" s="797"/>
    </row>
    <row r="53" spans="1:7" s="134" customFormat="1" ht="12.75">
      <c r="A53" s="162">
        <v>1562</v>
      </c>
      <c r="B53" s="162" t="s">
        <v>288</v>
      </c>
      <c r="C53" s="797"/>
      <c r="D53" s="141"/>
      <c r="E53" s="141"/>
      <c r="F53" s="797"/>
      <c r="G53" s="797"/>
    </row>
    <row r="54" spans="1:7" s="134" customFormat="1" ht="12.75">
      <c r="A54" s="162">
        <v>1563</v>
      </c>
      <c r="B54" s="162" t="s">
        <v>289</v>
      </c>
      <c r="C54" s="796">
        <f>D54+E54</f>
        <v>5772</v>
      </c>
      <c r="D54" s="141">
        <v>3072</v>
      </c>
      <c r="E54" s="141">
        <v>2700</v>
      </c>
      <c r="F54" s="797">
        <f>D54/9125</f>
        <v>0.33665753424657535</v>
      </c>
      <c r="G54" s="797">
        <f>E54/7300</f>
        <v>0.3698630136986301</v>
      </c>
    </row>
    <row r="55" spans="1:7" s="134" customFormat="1" ht="12.75">
      <c r="A55" s="162">
        <v>1583</v>
      </c>
      <c r="B55" s="162" t="s">
        <v>290</v>
      </c>
      <c r="C55" s="796">
        <f>D55+E55</f>
        <v>1000</v>
      </c>
      <c r="D55" s="141"/>
      <c r="E55" s="141">
        <v>1000</v>
      </c>
      <c r="F55" s="797"/>
      <c r="G55" s="797">
        <f>E55/7300</f>
        <v>0.136986301369863</v>
      </c>
    </row>
    <row r="56" spans="1:7" s="134" customFormat="1" ht="15.75">
      <c r="A56" s="779"/>
      <c r="B56" s="779"/>
      <c r="C56" s="800"/>
      <c r="D56" s="801"/>
      <c r="E56" s="779"/>
      <c r="F56" s="793"/>
      <c r="G56" s="800"/>
    </row>
    <row r="57" spans="1:7" s="134" customFormat="1" ht="15.75" hidden="1">
      <c r="A57" s="779"/>
      <c r="B57" s="802" t="s">
        <v>291</v>
      </c>
      <c r="C57" s="793"/>
      <c r="D57" s="801"/>
      <c r="E57" s="779"/>
      <c r="F57" s="793"/>
      <c r="G57" s="800"/>
    </row>
    <row r="58" spans="1:7" s="134" customFormat="1" ht="15.75">
      <c r="A58" s="761"/>
      <c r="B58" s="761"/>
      <c r="C58" s="761"/>
      <c r="D58" s="761"/>
      <c r="E58" s="761"/>
      <c r="F58" s="761"/>
      <c r="G58" s="761"/>
    </row>
    <row r="59" spans="1:7" s="134" customFormat="1" ht="15.75">
      <c r="A59" s="803" t="s">
        <v>292</v>
      </c>
      <c r="B59" s="154" t="s">
        <v>293</v>
      </c>
      <c r="C59" s="761"/>
      <c r="D59" s="761"/>
      <c r="E59" s="761"/>
      <c r="F59" s="761"/>
      <c r="G59" s="761"/>
    </row>
    <row r="60" spans="1:7" s="134" customFormat="1" ht="15.75">
      <c r="A60" s="803" t="s">
        <v>294</v>
      </c>
      <c r="B60" s="154" t="s">
        <v>295</v>
      </c>
      <c r="C60" s="761"/>
      <c r="D60" s="761"/>
      <c r="E60" s="761"/>
      <c r="F60" s="761"/>
      <c r="G60" s="761"/>
    </row>
    <row r="61" s="134" customFormat="1" ht="12.75"/>
    <row r="62" s="134" customFormat="1" ht="12.75"/>
    <row r="63" s="134" customFormat="1" ht="12.75"/>
    <row r="64" s="134" customFormat="1" ht="12.75"/>
    <row r="65" s="134" customFormat="1" ht="12.75"/>
    <row r="66" s="134" customFormat="1" ht="12.75"/>
    <row r="67" s="134" customFormat="1" ht="12.75"/>
    <row r="68" s="134" customFormat="1" ht="12.75"/>
    <row r="69" s="134" customFormat="1" ht="12.75"/>
    <row r="70" s="134" customFormat="1" ht="12.75"/>
    <row r="71" s="134" customFormat="1" ht="12.75"/>
    <row r="72" s="134" customFormat="1" ht="12.75"/>
    <row r="73" s="134" customFormat="1" ht="12.75"/>
    <row r="74" s="134" customFormat="1" ht="12.75"/>
    <row r="75" s="134" customFormat="1" ht="12.75"/>
    <row r="76" s="134" customFormat="1" ht="12.75"/>
    <row r="77" s="134" customFormat="1" ht="12.75"/>
    <row r="78" s="134" customFormat="1" ht="12.75"/>
    <row r="79" s="134" customFormat="1" ht="12.75"/>
    <row r="80" s="134" customFormat="1" ht="12.75"/>
    <row r="81" s="134" customFormat="1" ht="12.75"/>
    <row r="82" s="134" customFormat="1" ht="12.75"/>
    <row r="83" s="134" customFormat="1" ht="12.75"/>
    <row r="84" s="134" customFormat="1" ht="12.75"/>
    <row r="85" s="134" customFormat="1" ht="12.75"/>
    <row r="86" s="134" customFormat="1" ht="12.75"/>
    <row r="87" s="134" customFormat="1" ht="12.75"/>
    <row r="88" s="134" customFormat="1" ht="12.75"/>
    <row r="89" s="134" customFormat="1" ht="12.75"/>
    <row r="90" s="134" customFormat="1" ht="12.75"/>
    <row r="91" s="134" customFormat="1" ht="12.75"/>
    <row r="92" s="134" customFormat="1" ht="12.75"/>
    <row r="93" s="134" customFormat="1" ht="12.75"/>
    <row r="94" s="134" customFormat="1" ht="12.75"/>
    <row r="95" s="134" customFormat="1" ht="12.75"/>
    <row r="96" s="134" customFormat="1" ht="12.75"/>
    <row r="97" s="134" customFormat="1" ht="12.75"/>
    <row r="98" s="134" customFormat="1" ht="12.75"/>
    <row r="99" s="134" customFormat="1" ht="12.75"/>
    <row r="100" s="134" customFormat="1" ht="12.75"/>
    <row r="101" s="134" customFormat="1" ht="12.75"/>
    <row r="102" s="134" customFormat="1" ht="12.75"/>
    <row r="103" s="134" customFormat="1" ht="12.75"/>
    <row r="104" s="134" customFormat="1" ht="12.75"/>
    <row r="105" s="134" customFormat="1" ht="12.75"/>
    <row r="106" s="134" customFormat="1" ht="12.75"/>
    <row r="107" s="134" customFormat="1" ht="12.75"/>
    <row r="108" s="134" customFormat="1" ht="12.75"/>
    <row r="109" s="134" customFormat="1" ht="12.75"/>
    <row r="110" s="134" customFormat="1" ht="12.75"/>
    <row r="111" s="134" customFormat="1" ht="12.75"/>
    <row r="112" s="134" customFormat="1" ht="12.75"/>
    <row r="113" s="134" customFormat="1" ht="12.75"/>
    <row r="114" s="134" customFormat="1" ht="12.75"/>
    <row r="115" s="134" customFormat="1" ht="12.75"/>
    <row r="116" s="134" customFormat="1" ht="12.75"/>
    <row r="117" s="134" customFormat="1" ht="12.75"/>
    <row r="118" s="134" customFormat="1" ht="12.75"/>
    <row r="119" s="134" customFormat="1" ht="12.75"/>
    <row r="120" s="134" customFormat="1" ht="12.75"/>
    <row r="121" s="134" customFormat="1" ht="12.75"/>
    <row r="122" s="134" customFormat="1" ht="12.75"/>
    <row r="123" s="134" customFormat="1" ht="12.75"/>
    <row r="124" s="134" customFormat="1" ht="12.75"/>
    <row r="125" s="134" customFormat="1" ht="12.75"/>
    <row r="126" s="134" customFormat="1" ht="12.75"/>
    <row r="127" s="134" customFormat="1" ht="12.75"/>
    <row r="128" s="134" customFormat="1" ht="12.75"/>
    <row r="129" s="134" customFormat="1" ht="12.75"/>
    <row r="130" s="134" customFormat="1" ht="12.75"/>
    <row r="131" s="134" customFormat="1" ht="12.75"/>
    <row r="132" s="134" customFormat="1" ht="12.75"/>
    <row r="133" s="134" customFormat="1" ht="12.75"/>
    <row r="134" s="134" customFormat="1" ht="12.75"/>
    <row r="135" s="134" customFormat="1" ht="12.75"/>
    <row r="136" s="134" customFormat="1" ht="12.75"/>
    <row r="137" s="134" customFormat="1" ht="12.75"/>
    <row r="138" s="134" customFormat="1" ht="12.75"/>
    <row r="139" s="134" customFormat="1" ht="12.75"/>
    <row r="140" s="134" customFormat="1" ht="12.75"/>
    <row r="141" s="134" customFormat="1" ht="12.75"/>
    <row r="142" s="134" customFormat="1" ht="12.75"/>
    <row r="143" s="134" customFormat="1" ht="12.75"/>
    <row r="144" s="134" customFormat="1" ht="12.75"/>
    <row r="145" s="134" customFormat="1" ht="12.75"/>
    <row r="146" s="134" customFormat="1" ht="12.75"/>
    <row r="147" s="134" customFormat="1" ht="12.75"/>
    <row r="148" s="134" customFormat="1" ht="12.75"/>
    <row r="149" s="134" customFormat="1" ht="12.75"/>
    <row r="150" s="134" customFormat="1" ht="12.75"/>
    <row r="151" s="134" customFormat="1" ht="12.75"/>
    <row r="152" s="134" customFormat="1" ht="12.75"/>
    <row r="153" s="134" customFormat="1" ht="12.75"/>
    <row r="154" s="134" customFormat="1" ht="12.75"/>
    <row r="155" s="134" customFormat="1" ht="12.75"/>
    <row r="156" s="134" customFormat="1" ht="12.75"/>
    <row r="157" s="134" customFormat="1" ht="12.75"/>
    <row r="158" s="134" customFormat="1" ht="12.75"/>
    <row r="159" s="134" customFormat="1" ht="12.75"/>
    <row r="160" s="134" customFormat="1" ht="12.75"/>
    <row r="161" s="134" customFormat="1" ht="12.75"/>
    <row r="162" s="134" customFormat="1" ht="12.75"/>
    <row r="163" s="134" customFormat="1" ht="12.75"/>
    <row r="164" s="134" customFormat="1" ht="12.75"/>
    <row r="165" s="134" customFormat="1" ht="12.75"/>
    <row r="166" s="134" customFormat="1" ht="12.75"/>
    <row r="167" s="134" customFormat="1" ht="12.75"/>
    <row r="168" s="134" customFormat="1" ht="12.75"/>
    <row r="169" s="134" customFormat="1" ht="12.75"/>
    <row r="170" s="134" customFormat="1" ht="12.75"/>
    <row r="171" s="134" customFormat="1" ht="12.75"/>
    <row r="172" s="134" customFormat="1" ht="12.75"/>
    <row r="173" s="134" customFormat="1" ht="12.75"/>
    <row r="174" s="134" customFormat="1" ht="12.75"/>
    <row r="175" s="134" customFormat="1" ht="12.75"/>
    <row r="176" s="134" customFormat="1" ht="12.75"/>
    <row r="177" s="134" customFormat="1" ht="12.75"/>
    <row r="178" s="134" customFormat="1" ht="12.75"/>
    <row r="179" s="134" customFormat="1" ht="12.75"/>
    <row r="180" s="134" customFormat="1" ht="12.75"/>
    <row r="181" s="134" customFormat="1" ht="12.75"/>
    <row r="182" s="134" customFormat="1" ht="12.75"/>
    <row r="183" s="134" customFormat="1" ht="12.75"/>
    <row r="184" s="134" customFormat="1" ht="12.75"/>
    <row r="185" s="134" customFormat="1" ht="12.75"/>
    <row r="186" s="134" customFormat="1" ht="12.75"/>
    <row r="187" s="134" customFormat="1" ht="12.75"/>
    <row r="188" s="134" customFormat="1" ht="12.75"/>
    <row r="189" s="134" customFormat="1" ht="12.75"/>
    <row r="190" s="134" customFormat="1" ht="12.75"/>
    <row r="191" s="134" customFormat="1" ht="12.75"/>
    <row r="192" s="134" customFormat="1" ht="12.75"/>
    <row r="193" s="134" customFormat="1" ht="12.75"/>
    <row r="194" s="134" customFormat="1" ht="12.75"/>
    <row r="195" s="134" customFormat="1" ht="12.75"/>
  </sheetData>
  <mergeCells count="6">
    <mergeCell ref="F9:G9"/>
    <mergeCell ref="A7:G7"/>
    <mergeCell ref="A9:A10"/>
    <mergeCell ref="B9:B10"/>
    <mergeCell ref="C9:C10"/>
    <mergeCell ref="D9:E9"/>
  </mergeCells>
  <printOptions/>
  <pageMargins left="0.8661417322834646" right="0.2362204724409449" top="0.8267716535433072" bottom="0.3937007874015748" header="0.2755905511811024" footer="0.2362204724409449"/>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M339"/>
  <sheetViews>
    <sheetView zoomScaleSheetLayoutView="100" workbookViewId="0" topLeftCell="A1">
      <pane ySplit="9" topLeftCell="BM10" activePane="bottomLeft" state="frozen"/>
      <selection pane="topLeft" activeCell="F1" sqref="F1:F4"/>
      <selection pane="bottomLeft" activeCell="G8" sqref="G8:H8"/>
    </sheetView>
  </sheetViews>
  <sheetFormatPr defaultColWidth="9.140625" defaultRowHeight="12.75"/>
  <cols>
    <col min="1" max="1" width="5.421875" style="407" customWidth="1"/>
    <col min="2" max="2" width="18.57421875" style="408" customWidth="1"/>
    <col min="3" max="3" width="23.421875" style="408" customWidth="1"/>
    <col min="4" max="4" width="8.421875" style="409" customWidth="1"/>
    <col min="5" max="5" width="7.00390625" style="409" customWidth="1"/>
    <col min="6" max="6" width="7.140625" style="409" customWidth="1"/>
    <col min="7" max="7" width="7.421875" style="409" customWidth="1"/>
    <col min="8" max="8" width="7.140625" style="409" customWidth="1"/>
    <col min="9" max="9" width="8.00390625" style="409" customWidth="1"/>
    <col min="10" max="10" width="11.57421875" style="412" customWidth="1"/>
    <col min="11" max="11" width="10.00390625" style="27" bestFit="1" customWidth="1"/>
    <col min="12" max="12" width="9.140625" style="2" customWidth="1"/>
    <col min="13" max="13" width="10.28125" style="2" customWidth="1"/>
    <col min="14" max="16384" width="9.140625" style="2" customWidth="1"/>
  </cols>
  <sheetData>
    <row r="1" spans="1:11" s="126" customFormat="1" ht="11.25" customHeight="1">
      <c r="A1" s="406"/>
      <c r="B1" s="122"/>
      <c r="C1" s="122"/>
      <c r="D1" s="132"/>
      <c r="E1" s="132"/>
      <c r="F1" s="132" t="s">
        <v>513</v>
      </c>
      <c r="G1" s="122"/>
      <c r="H1" s="122"/>
      <c r="I1" s="122"/>
      <c r="J1" s="122"/>
      <c r="K1" s="125"/>
    </row>
    <row r="2" spans="1:11" s="126" customFormat="1" ht="11.25" customHeight="1">
      <c r="A2" s="122"/>
      <c r="B2" s="122"/>
      <c r="C2" s="122"/>
      <c r="D2" s="132"/>
      <c r="E2" s="132"/>
      <c r="F2" s="121" t="s">
        <v>503</v>
      </c>
      <c r="G2" s="122"/>
      <c r="H2" s="122"/>
      <c r="I2" s="122"/>
      <c r="J2" s="122"/>
      <c r="K2" s="125"/>
    </row>
    <row r="3" spans="1:10" ht="11.25" customHeight="1">
      <c r="A3" s="114"/>
      <c r="B3" s="114"/>
      <c r="C3" s="114"/>
      <c r="D3" s="131"/>
      <c r="E3" s="131"/>
      <c r="F3" s="121" t="s">
        <v>504</v>
      </c>
      <c r="G3" s="114"/>
      <c r="H3" s="114"/>
      <c r="I3" s="114"/>
      <c r="J3" s="114"/>
    </row>
    <row r="4" spans="1:10" ht="11.25" customHeight="1">
      <c r="A4" s="114"/>
      <c r="B4" s="114"/>
      <c r="C4" s="114"/>
      <c r="D4" s="131"/>
      <c r="E4" s="131"/>
      <c r="F4" s="121" t="s">
        <v>505</v>
      </c>
      <c r="G4" s="114"/>
      <c r="H4" s="114"/>
      <c r="I4" s="114"/>
      <c r="J4" s="114"/>
    </row>
    <row r="5" spans="1:10" ht="11.25" customHeight="1">
      <c r="A5" s="114"/>
      <c r="B5" s="114"/>
      <c r="C5" s="114"/>
      <c r="D5" s="131"/>
      <c r="E5" s="131"/>
      <c r="F5" s="121"/>
      <c r="G5" s="114"/>
      <c r="H5" s="114"/>
      <c r="I5" s="114"/>
      <c r="J5" s="114"/>
    </row>
    <row r="6" spans="1:10" ht="15.75">
      <c r="A6" s="725" t="s">
        <v>705</v>
      </c>
      <c r="B6" s="725"/>
      <c r="C6" s="725"/>
      <c r="D6" s="725"/>
      <c r="E6" s="725"/>
      <c r="F6" s="725"/>
      <c r="G6" s="725"/>
      <c r="H6" s="725"/>
      <c r="I6" s="725"/>
      <c r="J6" s="725"/>
    </row>
    <row r="7" spans="1:10" ht="15.75">
      <c r="A7" s="729" t="s">
        <v>1607</v>
      </c>
      <c r="B7" s="729"/>
      <c r="C7" s="729"/>
      <c r="D7" s="729"/>
      <c r="E7" s="729"/>
      <c r="F7" s="729"/>
      <c r="G7" s="729"/>
      <c r="H7" s="729"/>
      <c r="I7" s="729"/>
      <c r="J7" s="729"/>
    </row>
    <row r="8" spans="7:10" ht="12" thickBot="1">
      <c r="G8" s="728"/>
      <c r="H8" s="728"/>
      <c r="I8" s="410"/>
      <c r="J8" s="411"/>
    </row>
    <row r="9" spans="1:13" ht="90" customHeight="1">
      <c r="A9" s="413" t="s">
        <v>519</v>
      </c>
      <c r="B9" s="414" t="s">
        <v>520</v>
      </c>
      <c r="C9" s="414" t="s">
        <v>521</v>
      </c>
      <c r="D9" s="415" t="s">
        <v>826</v>
      </c>
      <c r="E9" s="415" t="s">
        <v>827</v>
      </c>
      <c r="F9" s="415" t="s">
        <v>828</v>
      </c>
      <c r="G9" s="415" t="s">
        <v>829</v>
      </c>
      <c r="H9" s="415" t="s">
        <v>1905</v>
      </c>
      <c r="I9" s="416" t="s">
        <v>976</v>
      </c>
      <c r="J9" s="417"/>
      <c r="K9" s="28"/>
      <c r="L9" s="3"/>
      <c r="M9" s="28"/>
    </row>
    <row r="10" spans="1:12" ht="12.75" thickBot="1">
      <c r="A10" s="418"/>
      <c r="B10" s="419"/>
      <c r="C10" s="420" t="s">
        <v>522</v>
      </c>
      <c r="D10" s="421">
        <f>SUM(D11,D30,D52,D84,D96,D101,D109,D169)</f>
        <v>112152</v>
      </c>
      <c r="E10" s="421">
        <f>SUM(E11,E30,E52,E84,E96,E101,E109,E169)</f>
        <v>119752</v>
      </c>
      <c r="F10" s="421">
        <f>SUM(F11,F30,F52,F84,F96,F101,F109,F169)</f>
        <v>202090</v>
      </c>
      <c r="G10" s="421">
        <f>SUM(G11,G30,G52,G84,G96,G101,G109,G169)</f>
        <v>170764</v>
      </c>
      <c r="H10" s="422">
        <f>G10/E10</f>
        <v>1.4259803594094462</v>
      </c>
      <c r="I10" s="423">
        <f>G10/D10</f>
        <v>1.5226121691989443</v>
      </c>
      <c r="J10" s="417"/>
      <c r="K10" s="29"/>
      <c r="L10" s="3"/>
    </row>
    <row r="11" spans="1:12" ht="12">
      <c r="A11" s="424" t="s">
        <v>523</v>
      </c>
      <c r="B11" s="425" t="s">
        <v>524</v>
      </c>
      <c r="C11" s="426"/>
      <c r="D11" s="427">
        <f>SUM(D12:D29)</f>
        <v>3550</v>
      </c>
      <c r="E11" s="427">
        <f>SUM(E12:E29)</f>
        <v>4520</v>
      </c>
      <c r="F11" s="427">
        <f>SUM(F12:F29)</f>
        <v>9797</v>
      </c>
      <c r="G11" s="427">
        <f>SUM(G12:G29)</f>
        <v>6935</v>
      </c>
      <c r="H11" s="428">
        <f aca="true" t="shared" si="0" ref="H11:H73">G11/E11</f>
        <v>1.5342920353982301</v>
      </c>
      <c r="I11" s="429">
        <f>G11/D11</f>
        <v>1.9535211267605634</v>
      </c>
      <c r="J11" s="417"/>
      <c r="K11" s="29"/>
      <c r="L11" s="3"/>
    </row>
    <row r="12" spans="1:12" ht="12">
      <c r="A12" s="430"/>
      <c r="B12" s="208" t="s">
        <v>525</v>
      </c>
      <c r="C12" s="431" t="s">
        <v>526</v>
      </c>
      <c r="D12" s="432">
        <v>150</v>
      </c>
      <c r="E12" s="432">
        <v>190</v>
      </c>
      <c r="F12" s="432">
        <v>250</v>
      </c>
      <c r="G12" s="432">
        <v>190</v>
      </c>
      <c r="H12" s="433">
        <f t="shared" si="0"/>
        <v>1</v>
      </c>
      <c r="I12" s="434"/>
      <c r="J12" s="435"/>
      <c r="K12" s="29"/>
      <c r="L12" s="3"/>
    </row>
    <row r="13" spans="1:12" ht="22.5" customHeight="1">
      <c r="A13" s="436"/>
      <c r="B13" s="208"/>
      <c r="C13" s="431" t="s">
        <v>527</v>
      </c>
      <c r="D13" s="432">
        <v>200</v>
      </c>
      <c r="E13" s="432">
        <v>170</v>
      </c>
      <c r="F13" s="432">
        <v>200</v>
      </c>
      <c r="G13" s="432">
        <v>170</v>
      </c>
      <c r="H13" s="433">
        <f t="shared" si="0"/>
        <v>1</v>
      </c>
      <c r="I13" s="434"/>
      <c r="J13" s="435"/>
      <c r="K13" s="29"/>
      <c r="L13" s="3"/>
    </row>
    <row r="14" spans="1:12" ht="24">
      <c r="A14" s="436"/>
      <c r="B14" s="212"/>
      <c r="C14" s="431" t="s">
        <v>830</v>
      </c>
      <c r="D14" s="432"/>
      <c r="E14" s="432">
        <v>220</v>
      </c>
      <c r="F14" s="432"/>
      <c r="G14" s="432"/>
      <c r="H14" s="433"/>
      <c r="I14" s="434"/>
      <c r="J14" s="435"/>
      <c r="K14" s="29"/>
      <c r="L14" s="3"/>
    </row>
    <row r="15" spans="1:12" ht="12">
      <c r="A15" s="436"/>
      <c r="B15" s="212"/>
      <c r="C15" s="431" t="s">
        <v>528</v>
      </c>
      <c r="D15" s="432">
        <v>150</v>
      </c>
      <c r="E15" s="432">
        <v>136</v>
      </c>
      <c r="F15" s="432">
        <v>240</v>
      </c>
      <c r="G15" s="432">
        <v>150</v>
      </c>
      <c r="H15" s="433">
        <f t="shared" si="0"/>
        <v>1.1029411764705883</v>
      </c>
      <c r="I15" s="434"/>
      <c r="J15" s="435"/>
      <c r="K15" s="29"/>
      <c r="L15" s="3"/>
    </row>
    <row r="16" spans="1:12" ht="12">
      <c r="A16" s="436"/>
      <c r="B16" s="212"/>
      <c r="C16" s="431" t="s">
        <v>529</v>
      </c>
      <c r="D16" s="432">
        <v>400</v>
      </c>
      <c r="E16" s="432">
        <v>368</v>
      </c>
      <c r="F16" s="432"/>
      <c r="G16" s="432"/>
      <c r="H16" s="433"/>
      <c r="I16" s="434"/>
      <c r="J16" s="435"/>
      <c r="K16" s="29"/>
      <c r="L16" s="3"/>
    </row>
    <row r="17" spans="1:12" ht="12">
      <c r="A17" s="436"/>
      <c r="B17" s="212"/>
      <c r="C17" s="431" t="s">
        <v>530</v>
      </c>
      <c r="D17" s="432">
        <v>150</v>
      </c>
      <c r="E17" s="432">
        <v>150</v>
      </c>
      <c r="F17" s="432">
        <v>150</v>
      </c>
      <c r="G17" s="432">
        <v>150</v>
      </c>
      <c r="H17" s="433">
        <f t="shared" si="0"/>
        <v>1</v>
      </c>
      <c r="I17" s="434"/>
      <c r="J17" s="435"/>
      <c r="K17" s="29"/>
      <c r="L17" s="3"/>
    </row>
    <row r="18" spans="1:12" ht="12">
      <c r="A18" s="436"/>
      <c r="B18" s="212"/>
      <c r="C18" s="431" t="s">
        <v>1239</v>
      </c>
      <c r="D18" s="432">
        <v>300</v>
      </c>
      <c r="E18" s="432">
        <v>300</v>
      </c>
      <c r="F18" s="432">
        <v>300</v>
      </c>
      <c r="G18" s="432">
        <v>300</v>
      </c>
      <c r="H18" s="433">
        <f t="shared" si="0"/>
        <v>1</v>
      </c>
      <c r="I18" s="434"/>
      <c r="J18" s="435"/>
      <c r="K18" s="29"/>
      <c r="L18" s="3"/>
    </row>
    <row r="19" spans="1:12" ht="24">
      <c r="A19" s="436"/>
      <c r="B19" s="212"/>
      <c r="C19" s="431" t="s">
        <v>1240</v>
      </c>
      <c r="D19" s="432">
        <v>100</v>
      </c>
      <c r="E19" s="432">
        <v>138</v>
      </c>
      <c r="F19" s="432">
        <v>200</v>
      </c>
      <c r="G19" s="432">
        <v>150</v>
      </c>
      <c r="H19" s="433">
        <f t="shared" si="0"/>
        <v>1.0869565217391304</v>
      </c>
      <c r="I19" s="434"/>
      <c r="J19" s="435"/>
      <c r="K19" s="29"/>
      <c r="L19" s="3"/>
    </row>
    <row r="20" spans="1:12" ht="12">
      <c r="A20" s="436"/>
      <c r="B20" s="212"/>
      <c r="C20" s="431" t="s">
        <v>831</v>
      </c>
      <c r="D20" s="432"/>
      <c r="E20" s="432"/>
      <c r="F20" s="432">
        <v>2000</v>
      </c>
      <c r="G20" s="432">
        <v>1000</v>
      </c>
      <c r="H20" s="433"/>
      <c r="I20" s="434"/>
      <c r="J20" s="435"/>
      <c r="K20" s="29"/>
      <c r="L20" s="3"/>
    </row>
    <row r="21" spans="1:12" ht="12">
      <c r="A21" s="436"/>
      <c r="B21" s="212"/>
      <c r="C21" s="431" t="s">
        <v>1241</v>
      </c>
      <c r="D21" s="432">
        <v>200</v>
      </c>
      <c r="E21" s="432">
        <v>200</v>
      </c>
      <c r="F21" s="432">
        <v>200</v>
      </c>
      <c r="G21" s="432">
        <v>200</v>
      </c>
      <c r="H21" s="433">
        <f t="shared" si="0"/>
        <v>1</v>
      </c>
      <c r="I21" s="434"/>
      <c r="J21" s="435"/>
      <c r="K21" s="29"/>
      <c r="L21" s="3"/>
    </row>
    <row r="22" spans="1:12" ht="24">
      <c r="A22" s="436"/>
      <c r="B22" s="212"/>
      <c r="C22" s="431" t="s">
        <v>1242</v>
      </c>
      <c r="D22" s="432">
        <v>100</v>
      </c>
      <c r="E22" s="432">
        <v>133</v>
      </c>
      <c r="F22" s="432">
        <v>200</v>
      </c>
      <c r="G22" s="432">
        <v>150</v>
      </c>
      <c r="H22" s="433">
        <f t="shared" si="0"/>
        <v>1.1278195488721805</v>
      </c>
      <c r="I22" s="434"/>
      <c r="J22" s="435"/>
      <c r="K22" s="29"/>
      <c r="L22" s="3"/>
    </row>
    <row r="23" spans="1:12" ht="24">
      <c r="A23" s="436"/>
      <c r="B23" s="212"/>
      <c r="C23" s="431" t="s">
        <v>1243</v>
      </c>
      <c r="D23" s="432">
        <v>250</v>
      </c>
      <c r="E23" s="432">
        <v>242</v>
      </c>
      <c r="F23" s="432">
        <v>200</v>
      </c>
      <c r="G23" s="432">
        <v>200</v>
      </c>
      <c r="H23" s="433">
        <f t="shared" si="0"/>
        <v>0.8264462809917356</v>
      </c>
      <c r="I23" s="434"/>
      <c r="J23" s="435"/>
      <c r="K23" s="29"/>
      <c r="L23" s="3"/>
    </row>
    <row r="24" spans="1:12" ht="24">
      <c r="A24" s="436"/>
      <c r="B24" s="212"/>
      <c r="C24" s="431" t="s">
        <v>1244</v>
      </c>
      <c r="D24" s="432">
        <v>1000</v>
      </c>
      <c r="E24" s="432">
        <v>1000</v>
      </c>
      <c r="F24" s="432">
        <v>1000</v>
      </c>
      <c r="G24" s="432">
        <v>1000</v>
      </c>
      <c r="H24" s="433">
        <f t="shared" si="0"/>
        <v>1</v>
      </c>
      <c r="I24" s="434"/>
      <c r="J24" s="435"/>
      <c r="K24" s="29"/>
      <c r="L24" s="3"/>
    </row>
    <row r="25" spans="1:12" ht="12">
      <c r="A25" s="436"/>
      <c r="B25" s="212"/>
      <c r="C25" s="431" t="s">
        <v>1245</v>
      </c>
      <c r="D25" s="432">
        <v>300</v>
      </c>
      <c r="E25" s="432">
        <v>373</v>
      </c>
      <c r="F25" s="432">
        <v>250</v>
      </c>
      <c r="G25" s="432">
        <v>250</v>
      </c>
      <c r="H25" s="433">
        <f t="shared" si="0"/>
        <v>0.6702412868632708</v>
      </c>
      <c r="I25" s="434"/>
      <c r="J25" s="435"/>
      <c r="K25" s="29"/>
      <c r="L25" s="3"/>
    </row>
    <row r="26" spans="1:12" ht="12">
      <c r="A26" s="436"/>
      <c r="B26" s="212"/>
      <c r="C26" s="431" t="s">
        <v>1855</v>
      </c>
      <c r="D26" s="432"/>
      <c r="E26" s="432">
        <v>400</v>
      </c>
      <c r="F26" s="432"/>
      <c r="G26" s="432"/>
      <c r="H26" s="433"/>
      <c r="I26" s="434"/>
      <c r="J26" s="435"/>
      <c r="K26" s="29"/>
      <c r="L26" s="3"/>
    </row>
    <row r="27" spans="1:12" ht="12">
      <c r="A27" s="436"/>
      <c r="B27" s="212"/>
      <c r="C27" s="431" t="s">
        <v>616</v>
      </c>
      <c r="D27" s="432"/>
      <c r="E27" s="432">
        <v>500</v>
      </c>
      <c r="F27" s="432"/>
      <c r="G27" s="432"/>
      <c r="H27" s="433"/>
      <c r="I27" s="434"/>
      <c r="J27" s="435"/>
      <c r="K27" s="29"/>
      <c r="L27" s="3"/>
    </row>
    <row r="28" spans="1:12" ht="24">
      <c r="A28" s="436"/>
      <c r="B28" s="212"/>
      <c r="C28" s="431" t="s">
        <v>1246</v>
      </c>
      <c r="D28" s="432">
        <v>250</v>
      </c>
      <c r="E28" s="432"/>
      <c r="F28" s="432">
        <v>250</v>
      </c>
      <c r="G28" s="432">
        <v>250</v>
      </c>
      <c r="H28" s="433"/>
      <c r="I28" s="434"/>
      <c r="J28" s="435"/>
      <c r="K28" s="29"/>
      <c r="L28" s="3"/>
    </row>
    <row r="29" spans="1:12" ht="12.75" thickBot="1">
      <c r="A29" s="437"/>
      <c r="B29" s="438"/>
      <c r="C29" s="439" t="s">
        <v>1689</v>
      </c>
      <c r="D29" s="440"/>
      <c r="E29" s="440"/>
      <c r="F29" s="440">
        <v>4357</v>
      </c>
      <c r="G29" s="440">
        <v>2775</v>
      </c>
      <c r="H29" s="441"/>
      <c r="I29" s="442"/>
      <c r="J29" s="435"/>
      <c r="K29" s="29"/>
      <c r="L29" s="3"/>
    </row>
    <row r="30" spans="1:12" ht="12">
      <c r="A30" s="424" t="s">
        <v>523</v>
      </c>
      <c r="B30" s="425" t="s">
        <v>1247</v>
      </c>
      <c r="C30" s="426"/>
      <c r="D30" s="443">
        <f>SUM(D31:D51)</f>
        <v>4294</v>
      </c>
      <c r="E30" s="443">
        <f>SUM(E31:E51)</f>
        <v>7167</v>
      </c>
      <c r="F30" s="443">
        <f>SUM(F31:F51)</f>
        <v>9096</v>
      </c>
      <c r="G30" s="443">
        <f>SUM(G31:G51)</f>
        <v>7185</v>
      </c>
      <c r="H30" s="444">
        <f t="shared" si="0"/>
        <v>1.0025115110925074</v>
      </c>
      <c r="I30" s="445">
        <f>G30/D30</f>
        <v>1.6732650209594784</v>
      </c>
      <c r="J30" s="435"/>
      <c r="K30" s="29"/>
      <c r="L30" s="3"/>
    </row>
    <row r="31" spans="1:12" ht="12">
      <c r="A31" s="436"/>
      <c r="B31" s="208" t="s">
        <v>525</v>
      </c>
      <c r="C31" s="431" t="s">
        <v>1248</v>
      </c>
      <c r="D31" s="432">
        <v>1175</v>
      </c>
      <c r="E31" s="432">
        <v>1175</v>
      </c>
      <c r="F31" s="432">
        <f>1800+150+500</f>
        <v>2450</v>
      </c>
      <c r="G31" s="432">
        <v>1430</v>
      </c>
      <c r="H31" s="433">
        <f t="shared" si="0"/>
        <v>1.2170212765957447</v>
      </c>
      <c r="I31" s="434"/>
      <c r="J31" s="435"/>
      <c r="K31" s="29"/>
      <c r="L31" s="3"/>
    </row>
    <row r="32" spans="1:12" ht="12">
      <c r="A32" s="436"/>
      <c r="B32" s="208"/>
      <c r="C32" s="431" t="s">
        <v>1249</v>
      </c>
      <c r="D32" s="432">
        <v>100</v>
      </c>
      <c r="E32" s="432">
        <v>100</v>
      </c>
      <c r="F32" s="432">
        <v>132</v>
      </c>
      <c r="G32" s="432">
        <v>132</v>
      </c>
      <c r="H32" s="433">
        <f t="shared" si="0"/>
        <v>1.32</v>
      </c>
      <c r="I32" s="434"/>
      <c r="J32" s="435"/>
      <c r="K32" s="29"/>
      <c r="L32" s="3"/>
    </row>
    <row r="33" spans="1:12" ht="12">
      <c r="A33" s="436"/>
      <c r="B33" s="212"/>
      <c r="C33" s="431" t="s">
        <v>1250</v>
      </c>
      <c r="D33" s="432">
        <v>150</v>
      </c>
      <c r="E33" s="432">
        <v>150</v>
      </c>
      <c r="F33" s="432">
        <v>450</v>
      </c>
      <c r="G33" s="432">
        <v>244</v>
      </c>
      <c r="H33" s="433">
        <f t="shared" si="0"/>
        <v>1.6266666666666667</v>
      </c>
      <c r="I33" s="434"/>
      <c r="J33" s="435"/>
      <c r="K33" s="29"/>
      <c r="L33" s="3"/>
    </row>
    <row r="34" spans="1:12" ht="12">
      <c r="A34" s="436"/>
      <c r="B34" s="212"/>
      <c r="C34" s="431" t="s">
        <v>1690</v>
      </c>
      <c r="D34" s="432"/>
      <c r="E34" s="432">
        <v>700</v>
      </c>
      <c r="F34" s="432"/>
      <c r="G34" s="432"/>
      <c r="H34" s="433"/>
      <c r="I34" s="434"/>
      <c r="J34" s="435"/>
      <c r="K34" s="29"/>
      <c r="L34" s="3"/>
    </row>
    <row r="35" spans="1:12" ht="12">
      <c r="A35" s="436"/>
      <c r="B35" s="212"/>
      <c r="C35" s="431" t="s">
        <v>1251</v>
      </c>
      <c r="D35" s="432">
        <v>70</v>
      </c>
      <c r="E35" s="432">
        <v>70</v>
      </c>
      <c r="F35" s="432">
        <v>100</v>
      </c>
      <c r="G35" s="432">
        <v>85</v>
      </c>
      <c r="H35" s="433">
        <f t="shared" si="0"/>
        <v>1.2142857142857142</v>
      </c>
      <c r="I35" s="434"/>
      <c r="J35" s="435"/>
      <c r="K35" s="29"/>
      <c r="L35" s="3"/>
    </row>
    <row r="36" spans="1:12" ht="12">
      <c r="A36" s="436"/>
      <c r="B36" s="212"/>
      <c r="C36" s="431" t="s">
        <v>1252</v>
      </c>
      <c r="D36" s="432">
        <v>100</v>
      </c>
      <c r="E36" s="432">
        <v>100</v>
      </c>
      <c r="F36" s="432">
        <v>104</v>
      </c>
      <c r="G36" s="432">
        <v>104</v>
      </c>
      <c r="H36" s="433">
        <f t="shared" si="0"/>
        <v>1.04</v>
      </c>
      <c r="I36" s="434"/>
      <c r="J36" s="435"/>
      <c r="K36" s="29"/>
      <c r="L36" s="3"/>
    </row>
    <row r="37" spans="1:12" ht="12">
      <c r="A37" s="436"/>
      <c r="B37" s="212"/>
      <c r="C37" s="431" t="s">
        <v>1239</v>
      </c>
      <c r="D37" s="432">
        <v>120</v>
      </c>
      <c r="E37" s="432">
        <v>120</v>
      </c>
      <c r="F37" s="432">
        <v>174</v>
      </c>
      <c r="G37" s="432">
        <v>154</v>
      </c>
      <c r="H37" s="433">
        <f t="shared" si="0"/>
        <v>1.2833333333333334</v>
      </c>
      <c r="I37" s="434"/>
      <c r="J37" s="435"/>
      <c r="K37" s="29"/>
      <c r="L37" s="3"/>
    </row>
    <row r="38" spans="1:12" ht="24">
      <c r="A38" s="436"/>
      <c r="B38" s="212"/>
      <c r="C38" s="431" t="s">
        <v>1492</v>
      </c>
      <c r="D38" s="432">
        <v>110</v>
      </c>
      <c r="E38" s="432">
        <v>110</v>
      </c>
      <c r="F38" s="432">
        <v>184</v>
      </c>
      <c r="G38" s="432">
        <v>150</v>
      </c>
      <c r="H38" s="433">
        <f t="shared" si="0"/>
        <v>1.3636363636363635</v>
      </c>
      <c r="I38" s="434"/>
      <c r="J38" s="435"/>
      <c r="K38" s="29"/>
      <c r="L38" s="3"/>
    </row>
    <row r="39" spans="1:12" ht="12">
      <c r="A39" s="436"/>
      <c r="B39" s="212"/>
      <c r="C39" s="431" t="s">
        <v>1253</v>
      </c>
      <c r="D39" s="432">
        <v>50</v>
      </c>
      <c r="E39" s="432">
        <v>50</v>
      </c>
      <c r="F39" s="432">
        <v>50</v>
      </c>
      <c r="G39" s="432">
        <v>40</v>
      </c>
      <c r="H39" s="433">
        <f t="shared" si="0"/>
        <v>0.8</v>
      </c>
      <c r="I39" s="434"/>
      <c r="J39" s="435"/>
      <c r="K39" s="29"/>
      <c r="L39" s="3"/>
    </row>
    <row r="40" spans="1:12" ht="12">
      <c r="A40" s="436"/>
      <c r="B40" s="212"/>
      <c r="C40" s="431" t="s">
        <v>1254</v>
      </c>
      <c r="D40" s="432">
        <v>50</v>
      </c>
      <c r="E40" s="432">
        <v>50</v>
      </c>
      <c r="F40" s="432">
        <v>92</v>
      </c>
      <c r="G40" s="432">
        <v>92</v>
      </c>
      <c r="H40" s="433">
        <f t="shared" si="0"/>
        <v>1.84</v>
      </c>
      <c r="I40" s="434"/>
      <c r="J40" s="435"/>
      <c r="K40" s="29"/>
      <c r="L40" s="3"/>
    </row>
    <row r="41" spans="1:12" ht="12">
      <c r="A41" s="436"/>
      <c r="B41" s="212"/>
      <c r="C41" s="431" t="s">
        <v>1255</v>
      </c>
      <c r="D41" s="432">
        <v>102</v>
      </c>
      <c r="E41" s="432">
        <v>102</v>
      </c>
      <c r="F41" s="432">
        <v>102</v>
      </c>
      <c r="G41" s="432">
        <v>102</v>
      </c>
      <c r="H41" s="433">
        <f t="shared" si="0"/>
        <v>1</v>
      </c>
      <c r="I41" s="434"/>
      <c r="J41" s="435"/>
      <c r="K41" s="29"/>
      <c r="L41" s="3"/>
    </row>
    <row r="42" spans="1:12" ht="12">
      <c r="A42" s="436"/>
      <c r="B42" s="212"/>
      <c r="C42" s="431" t="s">
        <v>1256</v>
      </c>
      <c r="D42" s="432">
        <v>140</v>
      </c>
      <c r="E42" s="432">
        <v>140</v>
      </c>
      <c r="F42" s="432"/>
      <c r="G42" s="432"/>
      <c r="H42" s="433"/>
      <c r="I42" s="434"/>
      <c r="J42" s="435"/>
      <c r="K42" s="29"/>
      <c r="L42" s="3"/>
    </row>
    <row r="43" spans="1:12" ht="12">
      <c r="A43" s="436"/>
      <c r="B43" s="212"/>
      <c r="C43" s="431" t="s">
        <v>832</v>
      </c>
      <c r="D43" s="432"/>
      <c r="E43" s="432"/>
      <c r="F43" s="432">
        <v>112</v>
      </c>
      <c r="G43" s="432">
        <v>102</v>
      </c>
      <c r="H43" s="433"/>
      <c r="I43" s="434"/>
      <c r="J43" s="435"/>
      <c r="K43" s="29"/>
      <c r="L43" s="3"/>
    </row>
    <row r="44" spans="1:12" ht="24">
      <c r="A44" s="436"/>
      <c r="B44" s="212"/>
      <c r="C44" s="431" t="s">
        <v>1491</v>
      </c>
      <c r="D44" s="432"/>
      <c r="E44" s="432">
        <v>2000</v>
      </c>
      <c r="F44" s="432">
        <v>3196</v>
      </c>
      <c r="G44" s="432">
        <v>3000</v>
      </c>
      <c r="H44" s="433">
        <f t="shared" si="0"/>
        <v>1.5</v>
      </c>
      <c r="I44" s="434"/>
      <c r="J44" s="435"/>
      <c r="K44" s="29"/>
      <c r="L44" s="3"/>
    </row>
    <row r="45" spans="1:12" ht="24">
      <c r="A45" s="436"/>
      <c r="B45" s="212"/>
      <c r="C45" s="431" t="s">
        <v>1691</v>
      </c>
      <c r="D45" s="432"/>
      <c r="E45" s="432">
        <v>800</v>
      </c>
      <c r="F45" s="432"/>
      <c r="G45" s="432"/>
      <c r="H45" s="433"/>
      <c r="I45" s="434"/>
      <c r="J45" s="435"/>
      <c r="K45" s="29"/>
      <c r="L45" s="3"/>
    </row>
    <row r="46" spans="1:12" ht="36">
      <c r="A46" s="436"/>
      <c r="B46" s="212"/>
      <c r="C46" s="431" t="s">
        <v>1257</v>
      </c>
      <c r="D46" s="432">
        <v>200</v>
      </c>
      <c r="E46" s="432">
        <v>200</v>
      </c>
      <c r="F46" s="432">
        <v>500</v>
      </c>
      <c r="G46" s="432">
        <v>250</v>
      </c>
      <c r="H46" s="433">
        <f t="shared" si="0"/>
        <v>1.25</v>
      </c>
      <c r="I46" s="434"/>
      <c r="J46" s="435"/>
      <c r="K46" s="29"/>
      <c r="L46" s="3"/>
    </row>
    <row r="47" spans="1:12" ht="24">
      <c r="A47" s="436"/>
      <c r="B47" s="212"/>
      <c r="C47" s="431" t="s">
        <v>1258</v>
      </c>
      <c r="D47" s="432">
        <v>150</v>
      </c>
      <c r="E47" s="432">
        <v>150</v>
      </c>
      <c r="F47" s="432">
        <v>300</v>
      </c>
      <c r="G47" s="432">
        <v>150</v>
      </c>
      <c r="H47" s="433">
        <f t="shared" si="0"/>
        <v>1</v>
      </c>
      <c r="I47" s="434"/>
      <c r="J47" s="435"/>
      <c r="K47" s="29"/>
      <c r="L47" s="3"/>
    </row>
    <row r="48" spans="1:12" ht="24">
      <c r="A48" s="436"/>
      <c r="B48" s="212"/>
      <c r="C48" s="431" t="s">
        <v>1259</v>
      </c>
      <c r="D48" s="432">
        <v>72</v>
      </c>
      <c r="E48" s="432"/>
      <c r="F48" s="432"/>
      <c r="G48" s="432"/>
      <c r="H48" s="433"/>
      <c r="I48" s="434"/>
      <c r="J48" s="435"/>
      <c r="K48" s="29"/>
      <c r="L48" s="3"/>
    </row>
    <row r="49" spans="1:12" ht="12">
      <c r="A49" s="436"/>
      <c r="B49" s="212"/>
      <c r="C49" s="431" t="s">
        <v>1260</v>
      </c>
      <c r="D49" s="432">
        <v>50</v>
      </c>
      <c r="E49" s="432">
        <v>50</v>
      </c>
      <c r="F49" s="432">
        <v>50</v>
      </c>
      <c r="G49" s="432">
        <v>50</v>
      </c>
      <c r="H49" s="433">
        <f t="shared" si="0"/>
        <v>1</v>
      </c>
      <c r="I49" s="434"/>
      <c r="J49" s="435"/>
      <c r="K49" s="29"/>
      <c r="L49" s="3"/>
    </row>
    <row r="50" spans="1:12" ht="24">
      <c r="A50" s="446"/>
      <c r="B50" s="447"/>
      <c r="C50" s="448" t="s">
        <v>982</v>
      </c>
      <c r="D50" s="449">
        <v>555</v>
      </c>
      <c r="E50" s="449"/>
      <c r="F50" s="449"/>
      <c r="G50" s="449"/>
      <c r="H50" s="450"/>
      <c r="I50" s="451"/>
      <c r="J50" s="435"/>
      <c r="K50" s="29"/>
      <c r="L50" s="3"/>
    </row>
    <row r="51" spans="1:12" ht="24.75" thickBot="1">
      <c r="A51" s="437"/>
      <c r="B51" s="438"/>
      <c r="C51" s="439" t="s">
        <v>1026</v>
      </c>
      <c r="D51" s="440">
        <v>1100</v>
      </c>
      <c r="E51" s="440">
        <v>1100</v>
      </c>
      <c r="F51" s="440">
        <v>1100</v>
      </c>
      <c r="G51" s="440">
        <v>1100</v>
      </c>
      <c r="H51" s="441">
        <f t="shared" si="0"/>
        <v>1</v>
      </c>
      <c r="I51" s="442"/>
      <c r="J51" s="435"/>
      <c r="K51" s="29"/>
      <c r="L51" s="3"/>
    </row>
    <row r="52" spans="1:12" ht="12">
      <c r="A52" s="424" t="s">
        <v>523</v>
      </c>
      <c r="B52" s="425" t="s">
        <v>1027</v>
      </c>
      <c r="C52" s="426"/>
      <c r="D52" s="443">
        <f>SUM(D53:D83)</f>
        <v>8840</v>
      </c>
      <c r="E52" s="443">
        <f>SUM(E53:E83)</f>
        <v>11489</v>
      </c>
      <c r="F52" s="443">
        <f>SUM(F53:F83)</f>
        <v>13570</v>
      </c>
      <c r="G52" s="443">
        <f>SUM(G53:G83)</f>
        <v>11183</v>
      </c>
      <c r="H52" s="444">
        <f t="shared" si="0"/>
        <v>0.9733658281834798</v>
      </c>
      <c r="I52" s="445">
        <f>G52/D52</f>
        <v>1.2650452488687782</v>
      </c>
      <c r="J52" s="435"/>
      <c r="K52" s="29"/>
      <c r="L52" s="3"/>
    </row>
    <row r="53" spans="1:12" ht="24">
      <c r="A53" s="436"/>
      <c r="B53" s="208" t="s">
        <v>525</v>
      </c>
      <c r="C53" s="431" t="s">
        <v>1028</v>
      </c>
      <c r="D53" s="432">
        <v>80</v>
      </c>
      <c r="E53" s="432">
        <v>80</v>
      </c>
      <c r="F53" s="432">
        <v>300</v>
      </c>
      <c r="G53" s="432">
        <v>100</v>
      </c>
      <c r="H53" s="433">
        <f t="shared" si="0"/>
        <v>1.25</v>
      </c>
      <c r="I53" s="434"/>
      <c r="J53" s="435"/>
      <c r="K53" s="29"/>
      <c r="L53" s="3"/>
    </row>
    <row r="54" spans="1:12" ht="48">
      <c r="A54" s="452"/>
      <c r="B54" s="453"/>
      <c r="C54" s="431" t="s">
        <v>1029</v>
      </c>
      <c r="D54" s="454">
        <v>500</v>
      </c>
      <c r="E54" s="454">
        <v>500</v>
      </c>
      <c r="F54" s="454">
        <v>500</v>
      </c>
      <c r="G54" s="454">
        <v>500</v>
      </c>
      <c r="H54" s="455">
        <f t="shared" si="0"/>
        <v>1</v>
      </c>
      <c r="I54" s="456"/>
      <c r="J54" s="435"/>
      <c r="K54" s="29"/>
      <c r="L54" s="3"/>
    </row>
    <row r="55" spans="1:12" ht="24">
      <c r="A55" s="436"/>
      <c r="B55" s="212"/>
      <c r="C55" s="431" t="s">
        <v>1030</v>
      </c>
      <c r="D55" s="432">
        <v>400</v>
      </c>
      <c r="E55" s="432">
        <v>400</v>
      </c>
      <c r="F55" s="432">
        <v>400</v>
      </c>
      <c r="G55" s="432">
        <v>400</v>
      </c>
      <c r="H55" s="433">
        <f t="shared" si="0"/>
        <v>1</v>
      </c>
      <c r="I55" s="434"/>
      <c r="J55" s="435"/>
      <c r="K55" s="29"/>
      <c r="L55" s="3"/>
    </row>
    <row r="56" spans="1:12" ht="24">
      <c r="A56" s="436"/>
      <c r="B56" s="212"/>
      <c r="C56" s="431" t="s">
        <v>935</v>
      </c>
      <c r="D56" s="432">
        <v>300</v>
      </c>
      <c r="E56" s="432">
        <v>300</v>
      </c>
      <c r="F56" s="432">
        <v>300</v>
      </c>
      <c r="G56" s="432">
        <v>300</v>
      </c>
      <c r="H56" s="433">
        <f t="shared" si="0"/>
        <v>1</v>
      </c>
      <c r="I56" s="434"/>
      <c r="J56" s="435"/>
      <c r="K56" s="29"/>
      <c r="L56" s="3"/>
    </row>
    <row r="57" spans="1:12" ht="24">
      <c r="A57" s="436"/>
      <c r="B57" s="212"/>
      <c r="C57" s="431" t="s">
        <v>936</v>
      </c>
      <c r="D57" s="432">
        <v>800</v>
      </c>
      <c r="E57" s="432">
        <v>800</v>
      </c>
      <c r="F57" s="432">
        <v>800</v>
      </c>
      <c r="G57" s="432">
        <v>800</v>
      </c>
      <c r="H57" s="433">
        <f t="shared" si="0"/>
        <v>1</v>
      </c>
      <c r="I57" s="434"/>
      <c r="J57" s="435"/>
      <c r="K57" s="29"/>
      <c r="L57" s="3"/>
    </row>
    <row r="58" spans="1:12" ht="12">
      <c r="A58" s="436"/>
      <c r="B58" s="212"/>
      <c r="C58" s="431" t="s">
        <v>937</v>
      </c>
      <c r="D58" s="432">
        <v>150</v>
      </c>
      <c r="E58" s="432">
        <v>150</v>
      </c>
      <c r="F58" s="432">
        <v>150</v>
      </c>
      <c r="G58" s="432">
        <v>150</v>
      </c>
      <c r="H58" s="433">
        <f t="shared" si="0"/>
        <v>1</v>
      </c>
      <c r="I58" s="434"/>
      <c r="J58" s="435"/>
      <c r="K58" s="29"/>
      <c r="L58" s="3"/>
    </row>
    <row r="59" spans="1:12" ht="12">
      <c r="A59" s="436"/>
      <c r="B59" s="212"/>
      <c r="C59" s="431" t="s">
        <v>1252</v>
      </c>
      <c r="D59" s="432">
        <v>200</v>
      </c>
      <c r="E59" s="432">
        <v>1183</v>
      </c>
      <c r="F59" s="432">
        <v>300</v>
      </c>
      <c r="G59" s="432">
        <v>300</v>
      </c>
      <c r="H59" s="433">
        <f t="shared" si="0"/>
        <v>0.25359256128486896</v>
      </c>
      <c r="I59" s="434"/>
      <c r="J59" s="435"/>
      <c r="K59" s="29"/>
      <c r="L59" s="3"/>
    </row>
    <row r="60" spans="1:12" ht="24">
      <c r="A60" s="436"/>
      <c r="B60" s="212"/>
      <c r="C60" s="431" t="s">
        <v>939</v>
      </c>
      <c r="D60" s="432">
        <v>200</v>
      </c>
      <c r="E60" s="432">
        <v>200</v>
      </c>
      <c r="F60" s="432">
        <v>200</v>
      </c>
      <c r="G60" s="432">
        <v>200</v>
      </c>
      <c r="H60" s="433">
        <f t="shared" si="0"/>
        <v>1</v>
      </c>
      <c r="I60" s="434"/>
      <c r="J60" s="435"/>
      <c r="K60" s="29"/>
      <c r="L60" s="3"/>
    </row>
    <row r="61" spans="1:12" ht="24">
      <c r="A61" s="436"/>
      <c r="B61" s="212"/>
      <c r="C61" s="431" t="s">
        <v>940</v>
      </c>
      <c r="D61" s="432">
        <v>50</v>
      </c>
      <c r="E61" s="432">
        <v>50</v>
      </c>
      <c r="F61" s="432">
        <v>50</v>
      </c>
      <c r="G61" s="432">
        <v>50</v>
      </c>
      <c r="H61" s="433">
        <f t="shared" si="0"/>
        <v>1</v>
      </c>
      <c r="I61" s="434"/>
      <c r="J61" s="435"/>
      <c r="K61" s="29"/>
      <c r="L61" s="3"/>
    </row>
    <row r="62" spans="1:12" ht="24">
      <c r="A62" s="436"/>
      <c r="B62" s="212"/>
      <c r="C62" s="431" t="s">
        <v>941</v>
      </c>
      <c r="D62" s="432">
        <v>50</v>
      </c>
      <c r="E62" s="432">
        <v>100</v>
      </c>
      <c r="F62" s="432">
        <v>100</v>
      </c>
      <c r="G62" s="432">
        <v>100</v>
      </c>
      <c r="H62" s="433">
        <f t="shared" si="0"/>
        <v>1</v>
      </c>
      <c r="I62" s="434"/>
      <c r="J62" s="435"/>
      <c r="K62" s="29"/>
      <c r="L62" s="3"/>
    </row>
    <row r="63" spans="1:12" ht="24">
      <c r="A63" s="436"/>
      <c r="B63" s="212"/>
      <c r="C63" s="431" t="s">
        <v>1405</v>
      </c>
      <c r="D63" s="432">
        <v>100</v>
      </c>
      <c r="E63" s="432">
        <v>100</v>
      </c>
      <c r="F63" s="432">
        <v>290</v>
      </c>
      <c r="G63" s="432">
        <v>133</v>
      </c>
      <c r="H63" s="433">
        <f t="shared" si="0"/>
        <v>1.33</v>
      </c>
      <c r="I63" s="434"/>
      <c r="J63" s="435"/>
      <c r="K63" s="29"/>
      <c r="L63" s="3"/>
    </row>
    <row r="64" spans="1:12" ht="12">
      <c r="A64" s="436"/>
      <c r="B64" s="212"/>
      <c r="C64" s="431" t="s">
        <v>1406</v>
      </c>
      <c r="D64" s="432">
        <v>100</v>
      </c>
      <c r="E64" s="432">
        <v>100</v>
      </c>
      <c r="F64" s="432">
        <v>100</v>
      </c>
      <c r="G64" s="432">
        <v>100</v>
      </c>
      <c r="H64" s="433">
        <f t="shared" si="0"/>
        <v>1</v>
      </c>
      <c r="I64" s="434"/>
      <c r="J64" s="435"/>
      <c r="K64" s="29"/>
      <c r="L64" s="3"/>
    </row>
    <row r="65" spans="1:12" ht="24">
      <c r="A65" s="436"/>
      <c r="B65" s="212"/>
      <c r="C65" s="431" t="s">
        <v>1407</v>
      </c>
      <c r="D65" s="432">
        <v>300</v>
      </c>
      <c r="E65" s="432">
        <v>300</v>
      </c>
      <c r="F65" s="432">
        <v>300</v>
      </c>
      <c r="G65" s="432">
        <v>300</v>
      </c>
      <c r="H65" s="433">
        <f t="shared" si="0"/>
        <v>1</v>
      </c>
      <c r="I65" s="434"/>
      <c r="J65" s="435"/>
      <c r="K65" s="29"/>
      <c r="L65" s="3"/>
    </row>
    <row r="66" spans="1:12" ht="12">
      <c r="A66" s="436"/>
      <c r="B66" s="212"/>
      <c r="C66" s="431" t="s">
        <v>1253</v>
      </c>
      <c r="D66" s="432">
        <v>40</v>
      </c>
      <c r="E66" s="432">
        <v>40</v>
      </c>
      <c r="F66" s="432">
        <v>30</v>
      </c>
      <c r="G66" s="432">
        <v>30</v>
      </c>
      <c r="H66" s="433">
        <f t="shared" si="0"/>
        <v>0.75</v>
      </c>
      <c r="I66" s="434"/>
      <c r="J66" s="435"/>
      <c r="K66" s="29"/>
      <c r="L66" s="3"/>
    </row>
    <row r="67" spans="1:12" ht="12">
      <c r="A67" s="436"/>
      <c r="B67" s="212"/>
      <c r="C67" s="431" t="s">
        <v>1408</v>
      </c>
      <c r="D67" s="432">
        <v>150</v>
      </c>
      <c r="E67" s="432">
        <v>150</v>
      </c>
      <c r="F67" s="432">
        <v>200</v>
      </c>
      <c r="G67" s="432">
        <v>180</v>
      </c>
      <c r="H67" s="433">
        <f t="shared" si="0"/>
        <v>1.2</v>
      </c>
      <c r="I67" s="434"/>
      <c r="J67" s="435"/>
      <c r="K67" s="29"/>
      <c r="L67" s="3"/>
    </row>
    <row r="68" spans="1:12" ht="12">
      <c r="A68" s="436"/>
      <c r="B68" s="212"/>
      <c r="C68" s="431" t="s">
        <v>1505</v>
      </c>
      <c r="D68" s="432">
        <v>30</v>
      </c>
      <c r="E68" s="432">
        <v>30</v>
      </c>
      <c r="F68" s="432">
        <v>30</v>
      </c>
      <c r="G68" s="432">
        <v>30</v>
      </c>
      <c r="H68" s="433">
        <f t="shared" si="0"/>
        <v>1</v>
      </c>
      <c r="I68" s="434"/>
      <c r="J68" s="435"/>
      <c r="K68" s="29"/>
      <c r="L68" s="3"/>
    </row>
    <row r="69" spans="1:12" ht="24">
      <c r="A69" s="436"/>
      <c r="B69" s="212"/>
      <c r="C69" s="431" t="s">
        <v>1506</v>
      </c>
      <c r="D69" s="432">
        <v>30</v>
      </c>
      <c r="E69" s="432">
        <v>30</v>
      </c>
      <c r="F69" s="432">
        <v>30</v>
      </c>
      <c r="G69" s="432">
        <v>30</v>
      </c>
      <c r="H69" s="433">
        <f t="shared" si="0"/>
        <v>1</v>
      </c>
      <c r="I69" s="434"/>
      <c r="J69" s="435"/>
      <c r="K69" s="29"/>
      <c r="L69" s="3"/>
    </row>
    <row r="70" spans="1:12" ht="24">
      <c r="A70" s="436"/>
      <c r="B70" s="212"/>
      <c r="C70" s="431" t="s">
        <v>1507</v>
      </c>
      <c r="D70" s="432">
        <v>2500</v>
      </c>
      <c r="E70" s="432">
        <v>2500</v>
      </c>
      <c r="F70" s="432">
        <v>3000</v>
      </c>
      <c r="G70" s="432">
        <v>3000</v>
      </c>
      <c r="H70" s="433">
        <f t="shared" si="0"/>
        <v>1.2</v>
      </c>
      <c r="I70" s="434"/>
      <c r="J70" s="435"/>
      <c r="K70" s="29"/>
      <c r="L70" s="3"/>
    </row>
    <row r="71" spans="1:12" ht="12">
      <c r="A71" s="436"/>
      <c r="B71" s="212"/>
      <c r="C71" s="431" t="s">
        <v>1508</v>
      </c>
      <c r="D71" s="432">
        <v>300</v>
      </c>
      <c r="E71" s="432">
        <v>1300</v>
      </c>
      <c r="F71" s="432">
        <v>800</v>
      </c>
      <c r="G71" s="432">
        <v>800</v>
      </c>
      <c r="H71" s="433">
        <f t="shared" si="0"/>
        <v>0.6153846153846154</v>
      </c>
      <c r="I71" s="434"/>
      <c r="J71" s="435"/>
      <c r="K71" s="29"/>
      <c r="L71" s="3"/>
    </row>
    <row r="72" spans="1:12" ht="12">
      <c r="A72" s="436"/>
      <c r="B72" s="212"/>
      <c r="C72" s="431" t="s">
        <v>1509</v>
      </c>
      <c r="D72" s="432">
        <v>200</v>
      </c>
      <c r="E72" s="432">
        <v>1100</v>
      </c>
      <c r="F72" s="432">
        <v>550</v>
      </c>
      <c r="G72" s="432">
        <v>550</v>
      </c>
      <c r="H72" s="433">
        <f t="shared" si="0"/>
        <v>0.5</v>
      </c>
      <c r="I72" s="434"/>
      <c r="J72" s="435"/>
      <c r="K72" s="29"/>
      <c r="L72" s="3"/>
    </row>
    <row r="73" spans="1:12" ht="24">
      <c r="A73" s="436"/>
      <c r="B73" s="212"/>
      <c r="C73" s="431" t="s">
        <v>1510</v>
      </c>
      <c r="D73" s="432">
        <v>250</v>
      </c>
      <c r="E73" s="432">
        <v>250</v>
      </c>
      <c r="F73" s="432">
        <v>300</v>
      </c>
      <c r="G73" s="432">
        <v>300</v>
      </c>
      <c r="H73" s="433">
        <f t="shared" si="0"/>
        <v>1.2</v>
      </c>
      <c r="I73" s="434"/>
      <c r="J73" s="435"/>
      <c r="K73" s="29"/>
      <c r="L73" s="3"/>
    </row>
    <row r="74" spans="1:12" ht="12">
      <c r="A74" s="436"/>
      <c r="B74" s="212"/>
      <c r="C74" s="431" t="s">
        <v>1511</v>
      </c>
      <c r="D74" s="432">
        <v>50</v>
      </c>
      <c r="E74" s="432">
        <v>50</v>
      </c>
      <c r="F74" s="432">
        <v>90</v>
      </c>
      <c r="G74" s="432">
        <v>60</v>
      </c>
      <c r="H74" s="433">
        <f>G74/E74</f>
        <v>1.2</v>
      </c>
      <c r="I74" s="434"/>
      <c r="J74" s="435"/>
      <c r="K74" s="29"/>
      <c r="L74" s="3"/>
    </row>
    <row r="75" spans="1:12" ht="36">
      <c r="A75" s="436"/>
      <c r="B75" s="212"/>
      <c r="C75" s="457" t="s">
        <v>1512</v>
      </c>
      <c r="D75" s="432">
        <v>600</v>
      </c>
      <c r="E75" s="432"/>
      <c r="F75" s="432">
        <v>1000</v>
      </c>
      <c r="G75" s="432">
        <v>800</v>
      </c>
      <c r="H75" s="433"/>
      <c r="I75" s="434"/>
      <c r="J75" s="435"/>
      <c r="K75" s="29"/>
      <c r="L75" s="3"/>
    </row>
    <row r="76" spans="1:12" ht="24">
      <c r="A76" s="436"/>
      <c r="B76" s="212"/>
      <c r="C76" s="431" t="s">
        <v>58</v>
      </c>
      <c r="D76" s="432"/>
      <c r="E76" s="432"/>
      <c r="F76" s="432">
        <v>1000</v>
      </c>
      <c r="G76" s="432"/>
      <c r="H76" s="433"/>
      <c r="I76" s="434"/>
      <c r="J76" s="435"/>
      <c r="K76" s="29"/>
      <c r="L76" s="3"/>
    </row>
    <row r="77" spans="1:12" ht="12">
      <c r="A77" s="436"/>
      <c r="B77" s="212"/>
      <c r="C77" s="431" t="s">
        <v>59</v>
      </c>
      <c r="D77" s="432">
        <v>100</v>
      </c>
      <c r="E77" s="432">
        <v>100</v>
      </c>
      <c r="F77" s="432">
        <v>150</v>
      </c>
      <c r="G77" s="432">
        <v>150</v>
      </c>
      <c r="H77" s="433">
        <f>G77/E77</f>
        <v>1.5</v>
      </c>
      <c r="I77" s="434"/>
      <c r="J77" s="435"/>
      <c r="K77" s="29"/>
      <c r="L77" s="3"/>
    </row>
    <row r="78" spans="1:12" ht="24">
      <c r="A78" s="436"/>
      <c r="B78" s="212"/>
      <c r="C78" s="431" t="s">
        <v>1493</v>
      </c>
      <c r="D78" s="432"/>
      <c r="E78" s="432"/>
      <c r="F78" s="432">
        <v>1100</v>
      </c>
      <c r="G78" s="432">
        <v>670</v>
      </c>
      <c r="H78" s="433"/>
      <c r="I78" s="434"/>
      <c r="J78" s="435"/>
      <c r="K78" s="29"/>
      <c r="L78" s="3"/>
    </row>
    <row r="79" spans="1:12" ht="24">
      <c r="A79" s="436"/>
      <c r="B79" s="212"/>
      <c r="C79" s="431" t="s">
        <v>1906</v>
      </c>
      <c r="D79" s="432">
        <v>310</v>
      </c>
      <c r="E79" s="432"/>
      <c r="F79" s="432">
        <v>250</v>
      </c>
      <c r="G79" s="432"/>
      <c r="H79" s="433"/>
      <c r="I79" s="434"/>
      <c r="J79" s="435"/>
      <c r="K79" s="29"/>
      <c r="L79" s="3"/>
    </row>
    <row r="80" spans="1:12" ht="12">
      <c r="A80" s="436"/>
      <c r="B80" s="212"/>
      <c r="C80" s="431" t="s">
        <v>60</v>
      </c>
      <c r="D80" s="432">
        <v>200</v>
      </c>
      <c r="E80" s="432">
        <v>200</v>
      </c>
      <c r="F80" s="432">
        <v>300</v>
      </c>
      <c r="G80" s="432">
        <v>220</v>
      </c>
      <c r="H80" s="433">
        <f>G80/E80</f>
        <v>1.1</v>
      </c>
      <c r="I80" s="434"/>
      <c r="J80" s="435"/>
      <c r="K80" s="29"/>
      <c r="L80" s="3"/>
    </row>
    <row r="81" spans="1:12" ht="12">
      <c r="A81" s="436"/>
      <c r="B81" s="212"/>
      <c r="C81" s="431" t="s">
        <v>985</v>
      </c>
      <c r="D81" s="432">
        <v>300</v>
      </c>
      <c r="E81" s="432">
        <v>300</v>
      </c>
      <c r="F81" s="432">
        <v>150</v>
      </c>
      <c r="G81" s="432">
        <v>150</v>
      </c>
      <c r="H81" s="433">
        <f>G81/E81</f>
        <v>0.5</v>
      </c>
      <c r="I81" s="434"/>
      <c r="J81" s="435"/>
      <c r="K81" s="29"/>
      <c r="L81" s="3"/>
    </row>
    <row r="82" spans="1:12" ht="12">
      <c r="A82" s="436"/>
      <c r="B82" s="212"/>
      <c r="C82" s="431" t="s">
        <v>61</v>
      </c>
      <c r="D82" s="432">
        <v>250</v>
      </c>
      <c r="E82" s="432">
        <v>250</v>
      </c>
      <c r="F82" s="432">
        <v>300</v>
      </c>
      <c r="G82" s="432">
        <v>280</v>
      </c>
      <c r="H82" s="433">
        <f>G82/E82</f>
        <v>1.12</v>
      </c>
      <c r="I82" s="434"/>
      <c r="J82" s="435"/>
      <c r="K82" s="29"/>
      <c r="L82" s="3"/>
    </row>
    <row r="83" spans="1:12" ht="24.75" thickBot="1">
      <c r="A83" s="437"/>
      <c r="B83" s="438"/>
      <c r="C83" s="439" t="s">
        <v>62</v>
      </c>
      <c r="D83" s="440">
        <v>300</v>
      </c>
      <c r="E83" s="440">
        <v>926</v>
      </c>
      <c r="F83" s="440">
        <v>500</v>
      </c>
      <c r="G83" s="440">
        <v>500</v>
      </c>
      <c r="H83" s="441">
        <f>G83/E83</f>
        <v>0.5399568034557235</v>
      </c>
      <c r="I83" s="442"/>
      <c r="J83" s="435"/>
      <c r="K83" s="29"/>
      <c r="L83" s="3"/>
    </row>
    <row r="84" spans="1:12" ht="12">
      <c r="A84" s="424" t="s">
        <v>523</v>
      </c>
      <c r="B84" s="425" t="s">
        <v>63</v>
      </c>
      <c r="C84" s="426"/>
      <c r="D84" s="443">
        <f>SUM(D85:D92)</f>
        <v>4772</v>
      </c>
      <c r="E84" s="443">
        <f>SUM(E85:E92)</f>
        <v>6500</v>
      </c>
      <c r="F84" s="443">
        <f>SUM(F85:F92)</f>
        <v>11480</v>
      </c>
      <c r="G84" s="443">
        <f>SUM(G85:G92)</f>
        <v>8327</v>
      </c>
      <c r="H84" s="444">
        <f>G84/E84</f>
        <v>1.281076923076923</v>
      </c>
      <c r="I84" s="445">
        <f>G84/D84</f>
        <v>1.7449706621961443</v>
      </c>
      <c r="J84" s="435"/>
      <c r="K84" s="29"/>
      <c r="L84" s="3"/>
    </row>
    <row r="85" spans="1:12" ht="12">
      <c r="A85" s="436"/>
      <c r="B85" s="208"/>
      <c r="C85" s="431" t="s">
        <v>64</v>
      </c>
      <c r="D85" s="432">
        <v>1776</v>
      </c>
      <c r="E85" s="432">
        <v>1395</v>
      </c>
      <c r="F85" s="432"/>
      <c r="G85" s="432"/>
      <c r="H85" s="433"/>
      <c r="I85" s="434"/>
      <c r="J85" s="435"/>
      <c r="K85" s="29"/>
      <c r="L85" s="3"/>
    </row>
    <row r="86" spans="1:12" ht="12">
      <c r="A86" s="436"/>
      <c r="B86" s="208"/>
      <c r="C86" s="431" t="s">
        <v>65</v>
      </c>
      <c r="D86" s="432">
        <v>1786</v>
      </c>
      <c r="E86" s="432">
        <v>2193</v>
      </c>
      <c r="F86" s="432"/>
      <c r="G86" s="432"/>
      <c r="H86" s="433"/>
      <c r="I86" s="434"/>
      <c r="J86" s="435"/>
      <c r="K86" s="29"/>
      <c r="L86" s="3"/>
    </row>
    <row r="87" spans="1:12" ht="12">
      <c r="A87" s="436"/>
      <c r="B87" s="208"/>
      <c r="C87" s="431" t="s">
        <v>66</v>
      </c>
      <c r="D87" s="432">
        <v>474</v>
      </c>
      <c r="E87" s="432">
        <v>474</v>
      </c>
      <c r="F87" s="432"/>
      <c r="G87" s="432"/>
      <c r="H87" s="433"/>
      <c r="I87" s="434"/>
      <c r="J87" s="435"/>
      <c r="K87" s="29"/>
      <c r="L87" s="3"/>
    </row>
    <row r="88" spans="1:12" ht="12">
      <c r="A88" s="436"/>
      <c r="B88" s="208"/>
      <c r="C88" s="431" t="s">
        <v>67</v>
      </c>
      <c r="D88" s="432">
        <v>736</v>
      </c>
      <c r="E88" s="432">
        <v>1038</v>
      </c>
      <c r="F88" s="432"/>
      <c r="G88" s="432"/>
      <c r="H88" s="433"/>
      <c r="I88" s="434"/>
      <c r="J88" s="435"/>
      <c r="K88" s="29"/>
      <c r="L88" s="3"/>
    </row>
    <row r="89" spans="1:12" ht="12">
      <c r="A89" s="436"/>
      <c r="B89" s="208"/>
      <c r="C89" s="431" t="s">
        <v>614</v>
      </c>
      <c r="D89" s="432"/>
      <c r="E89" s="432">
        <v>700</v>
      </c>
      <c r="F89" s="432"/>
      <c r="G89" s="432"/>
      <c r="H89" s="433"/>
      <c r="I89" s="434"/>
      <c r="J89" s="435"/>
      <c r="K89" s="29"/>
      <c r="L89" s="3"/>
    </row>
    <row r="90" spans="1:12" ht="12">
      <c r="A90" s="436"/>
      <c r="B90" s="208"/>
      <c r="C90" s="431" t="s">
        <v>615</v>
      </c>
      <c r="D90" s="432"/>
      <c r="E90" s="432">
        <v>700</v>
      </c>
      <c r="F90" s="432"/>
      <c r="G90" s="432"/>
      <c r="H90" s="433"/>
      <c r="I90" s="434"/>
      <c r="J90" s="435"/>
      <c r="K90" s="29"/>
      <c r="L90" s="3"/>
    </row>
    <row r="91" spans="1:12" ht="12">
      <c r="A91" s="436"/>
      <c r="B91" s="212"/>
      <c r="C91" s="431" t="s">
        <v>68</v>
      </c>
      <c r="D91" s="432"/>
      <c r="E91" s="432"/>
      <c r="F91" s="432">
        <v>4000</v>
      </c>
      <c r="G91" s="432">
        <v>3850</v>
      </c>
      <c r="H91" s="433"/>
      <c r="I91" s="434"/>
      <c r="J91" s="435"/>
      <c r="K91" s="29"/>
      <c r="L91" s="3"/>
    </row>
    <row r="92" spans="1:12" ht="24">
      <c r="A92" s="446"/>
      <c r="B92" s="447"/>
      <c r="C92" s="458" t="s">
        <v>1599</v>
      </c>
      <c r="D92" s="449"/>
      <c r="E92" s="449"/>
      <c r="F92" s="449">
        <f>SUM(F93:F95)</f>
        <v>7480</v>
      </c>
      <c r="G92" s="449">
        <f>SUM(G93:G95)</f>
        <v>4477</v>
      </c>
      <c r="H92" s="450"/>
      <c r="I92" s="451"/>
      <c r="J92" s="435"/>
      <c r="K92" s="29"/>
      <c r="L92" s="3"/>
    </row>
    <row r="93" spans="1:12" ht="12">
      <c r="A93" s="446"/>
      <c r="B93" s="447"/>
      <c r="C93" s="448" t="s">
        <v>421</v>
      </c>
      <c r="D93" s="449"/>
      <c r="E93" s="449"/>
      <c r="F93" s="449">
        <v>4580</v>
      </c>
      <c r="G93" s="449">
        <v>2640</v>
      </c>
      <c r="H93" s="450"/>
      <c r="I93" s="451"/>
      <c r="J93" s="435"/>
      <c r="K93" s="29"/>
      <c r="L93" s="3"/>
    </row>
    <row r="94" spans="1:12" ht="12">
      <c r="A94" s="446"/>
      <c r="B94" s="447"/>
      <c r="C94" s="448" t="s">
        <v>422</v>
      </c>
      <c r="D94" s="449"/>
      <c r="E94" s="449"/>
      <c r="F94" s="449">
        <v>2220</v>
      </c>
      <c r="G94" s="449">
        <v>1265</v>
      </c>
      <c r="H94" s="450"/>
      <c r="I94" s="451"/>
      <c r="J94" s="435"/>
      <c r="K94" s="29"/>
      <c r="L94" s="3"/>
    </row>
    <row r="95" spans="1:12" ht="12.75" thickBot="1">
      <c r="A95" s="437"/>
      <c r="B95" s="439"/>
      <c r="C95" s="439" t="s">
        <v>423</v>
      </c>
      <c r="D95" s="440"/>
      <c r="E95" s="440"/>
      <c r="F95" s="459">
        <v>680</v>
      </c>
      <c r="G95" s="440">
        <v>572</v>
      </c>
      <c r="H95" s="460"/>
      <c r="I95" s="461"/>
      <c r="J95" s="435"/>
      <c r="K95" s="29"/>
      <c r="L95" s="3"/>
    </row>
    <row r="96" spans="1:12" ht="22.5" customHeight="1">
      <c r="A96" s="424" t="s">
        <v>523</v>
      </c>
      <c r="B96" s="462" t="s">
        <v>69</v>
      </c>
      <c r="C96" s="426"/>
      <c r="D96" s="443">
        <f>SUM(D97,D99,D100)</f>
        <v>12822</v>
      </c>
      <c r="E96" s="443">
        <f>SUM(E97,E99,E100)</f>
        <v>12822</v>
      </c>
      <c r="F96" s="443">
        <f>SUM(F97,F99,F100)</f>
        <v>18162</v>
      </c>
      <c r="G96" s="443">
        <f>SUM(G97,G99,G100)</f>
        <v>7495</v>
      </c>
      <c r="H96" s="444"/>
      <c r="I96" s="445">
        <f>G96/D96</f>
        <v>0.5845421931055997</v>
      </c>
      <c r="J96" s="435"/>
      <c r="K96" s="29"/>
      <c r="L96" s="3"/>
    </row>
    <row r="97" spans="1:12" ht="12">
      <c r="A97" s="463"/>
      <c r="B97" s="453"/>
      <c r="C97" s="431" t="s">
        <v>1600</v>
      </c>
      <c r="D97" s="432">
        <f>2764+7908</f>
        <v>10672</v>
      </c>
      <c r="E97" s="432">
        <f>2764+7908</f>
        <v>10672</v>
      </c>
      <c r="F97" s="432">
        <v>11130</v>
      </c>
      <c r="G97" s="432">
        <v>3295</v>
      </c>
      <c r="H97" s="433"/>
      <c r="I97" s="434"/>
      <c r="J97" s="435"/>
      <c r="K97" s="29"/>
      <c r="L97" s="3"/>
    </row>
    <row r="98" spans="1:12" ht="36">
      <c r="A98" s="463"/>
      <c r="B98" s="453"/>
      <c r="C98" s="464" t="s">
        <v>70</v>
      </c>
      <c r="D98" s="465">
        <v>7908</v>
      </c>
      <c r="E98" s="465">
        <v>7908</v>
      </c>
      <c r="F98" s="465">
        <v>6000</v>
      </c>
      <c r="G98" s="465">
        <v>6000</v>
      </c>
      <c r="H98" s="466"/>
      <c r="I98" s="467"/>
      <c r="J98" s="435"/>
      <c r="K98" s="29"/>
      <c r="L98" s="3"/>
    </row>
    <row r="99" spans="1:12" ht="12">
      <c r="A99" s="463"/>
      <c r="B99" s="453"/>
      <c r="C99" s="431" t="s">
        <v>71</v>
      </c>
      <c r="D99" s="432">
        <v>1050</v>
      </c>
      <c r="E99" s="432">
        <v>1050</v>
      </c>
      <c r="F99" s="432">
        <v>4455</v>
      </c>
      <c r="G99" s="432">
        <v>2500</v>
      </c>
      <c r="H99" s="433"/>
      <c r="I99" s="434"/>
      <c r="J99" s="435"/>
      <c r="K99" s="29"/>
      <c r="L99" s="3"/>
    </row>
    <row r="100" spans="1:12" ht="12.75" thickBot="1">
      <c r="A100" s="468"/>
      <c r="B100" s="469"/>
      <c r="C100" s="439" t="s">
        <v>72</v>
      </c>
      <c r="D100" s="440">
        <v>1100</v>
      </c>
      <c r="E100" s="440">
        <v>1100</v>
      </c>
      <c r="F100" s="440">
        <v>2577</v>
      </c>
      <c r="G100" s="440">
        <v>1700</v>
      </c>
      <c r="H100" s="441"/>
      <c r="I100" s="442"/>
      <c r="J100" s="435"/>
      <c r="K100" s="29"/>
      <c r="L100" s="3"/>
    </row>
    <row r="101" spans="1:12" ht="24">
      <c r="A101" s="470" t="s">
        <v>523</v>
      </c>
      <c r="B101" s="471" t="s">
        <v>494</v>
      </c>
      <c r="C101" s="472"/>
      <c r="D101" s="473">
        <f>SUM(D102)</f>
        <v>600</v>
      </c>
      <c r="E101" s="473">
        <f>SUM(E102)</f>
        <v>600</v>
      </c>
      <c r="F101" s="473">
        <f>SUM(F102:F108)</f>
        <v>1996</v>
      </c>
      <c r="G101" s="473">
        <f>SUM(G102:G108)</f>
        <v>700</v>
      </c>
      <c r="H101" s="474"/>
      <c r="I101" s="475"/>
      <c r="J101" s="435"/>
      <c r="K101" s="29"/>
      <c r="L101" s="3"/>
    </row>
    <row r="102" spans="1:12" ht="12">
      <c r="A102" s="463"/>
      <c r="B102" s="453"/>
      <c r="C102" s="431" t="s">
        <v>27</v>
      </c>
      <c r="D102" s="726">
        <v>600</v>
      </c>
      <c r="E102" s="726">
        <v>600</v>
      </c>
      <c r="F102" s="432">
        <v>508</v>
      </c>
      <c r="G102" s="432">
        <v>178</v>
      </c>
      <c r="H102" s="433"/>
      <c r="I102" s="434"/>
      <c r="J102" s="435"/>
      <c r="K102" s="29"/>
      <c r="L102" s="3"/>
    </row>
    <row r="103" spans="1:12" ht="12">
      <c r="A103" s="463"/>
      <c r="B103" s="453"/>
      <c r="C103" s="431" t="s">
        <v>28</v>
      </c>
      <c r="D103" s="726"/>
      <c r="E103" s="726"/>
      <c r="F103" s="432">
        <v>350</v>
      </c>
      <c r="G103" s="432">
        <v>123</v>
      </c>
      <c r="H103" s="433"/>
      <c r="I103" s="434"/>
      <c r="J103" s="435"/>
      <c r="K103" s="29"/>
      <c r="L103" s="3"/>
    </row>
    <row r="104" spans="1:12" ht="12">
      <c r="A104" s="463"/>
      <c r="B104" s="453"/>
      <c r="C104" s="431" t="s">
        <v>29</v>
      </c>
      <c r="D104" s="726"/>
      <c r="E104" s="726"/>
      <c r="F104" s="432">
        <v>380</v>
      </c>
      <c r="G104" s="432">
        <v>133</v>
      </c>
      <c r="H104" s="433"/>
      <c r="I104" s="434"/>
      <c r="J104" s="435"/>
      <c r="K104" s="29"/>
      <c r="L104" s="3"/>
    </row>
    <row r="105" spans="1:12" ht="12">
      <c r="A105" s="463"/>
      <c r="B105" s="453"/>
      <c r="C105" s="431" t="s">
        <v>30</v>
      </c>
      <c r="D105" s="726"/>
      <c r="E105" s="726"/>
      <c r="F105" s="432">
        <v>272</v>
      </c>
      <c r="G105" s="432">
        <v>95</v>
      </c>
      <c r="H105" s="433"/>
      <c r="I105" s="434"/>
      <c r="J105" s="435"/>
      <c r="K105" s="29"/>
      <c r="L105" s="3"/>
    </row>
    <row r="106" spans="1:12" ht="12">
      <c r="A106" s="463"/>
      <c r="B106" s="453"/>
      <c r="C106" s="431" t="s">
        <v>31</v>
      </c>
      <c r="D106" s="726"/>
      <c r="E106" s="726"/>
      <c r="F106" s="432">
        <v>145</v>
      </c>
      <c r="G106" s="432">
        <v>51</v>
      </c>
      <c r="H106" s="433"/>
      <c r="I106" s="434"/>
      <c r="J106" s="435"/>
      <c r="K106" s="29"/>
      <c r="L106" s="3"/>
    </row>
    <row r="107" spans="1:12" ht="12">
      <c r="A107" s="463"/>
      <c r="B107" s="453"/>
      <c r="C107" s="431" t="s">
        <v>32</v>
      </c>
      <c r="D107" s="726"/>
      <c r="E107" s="726"/>
      <c r="F107" s="432">
        <v>326</v>
      </c>
      <c r="G107" s="432">
        <v>115</v>
      </c>
      <c r="H107" s="433"/>
      <c r="I107" s="434"/>
      <c r="J107" s="435"/>
      <c r="K107" s="29"/>
      <c r="L107" s="3"/>
    </row>
    <row r="108" spans="1:12" ht="12.75" thickBot="1">
      <c r="A108" s="476"/>
      <c r="B108" s="477"/>
      <c r="C108" s="448" t="s">
        <v>33</v>
      </c>
      <c r="D108" s="727"/>
      <c r="E108" s="727"/>
      <c r="F108" s="449">
        <v>15</v>
      </c>
      <c r="G108" s="449">
        <v>5</v>
      </c>
      <c r="H108" s="450"/>
      <c r="I108" s="451"/>
      <c r="J108" s="435"/>
      <c r="K108" s="29"/>
      <c r="L108" s="3"/>
    </row>
    <row r="109" spans="1:13" ht="24">
      <c r="A109" s="470" t="s">
        <v>523</v>
      </c>
      <c r="B109" s="478" t="s">
        <v>73</v>
      </c>
      <c r="C109" s="472" t="s">
        <v>74</v>
      </c>
      <c r="D109" s="479">
        <f>SUM(D110:D161)</f>
        <v>57274</v>
      </c>
      <c r="E109" s="479">
        <f>SUM(E110:E161)</f>
        <v>74052</v>
      </c>
      <c r="F109" s="479">
        <f>SUM(F110:F161)</f>
        <v>112989</v>
      </c>
      <c r="G109" s="479">
        <f>SUM(G110:G168)</f>
        <v>108939</v>
      </c>
      <c r="H109" s="480">
        <f>G109/E109</f>
        <v>1.471114892237887</v>
      </c>
      <c r="I109" s="481">
        <f>G109/D109</f>
        <v>1.9020672556482872</v>
      </c>
      <c r="J109" s="435"/>
      <c r="K109" s="29"/>
      <c r="L109" s="3"/>
      <c r="M109" s="30"/>
    </row>
    <row r="110" spans="1:13" ht="24">
      <c r="A110" s="436"/>
      <c r="B110" s="212"/>
      <c r="C110" s="431" t="s">
        <v>983</v>
      </c>
      <c r="D110" s="432">
        <v>3000</v>
      </c>
      <c r="E110" s="432">
        <v>2750</v>
      </c>
      <c r="F110" s="432"/>
      <c r="G110" s="432"/>
      <c r="H110" s="433"/>
      <c r="I110" s="434"/>
      <c r="J110" s="435"/>
      <c r="K110" s="29"/>
      <c r="L110" s="3"/>
      <c r="M110" s="30"/>
    </row>
    <row r="111" spans="1:13" ht="24">
      <c r="A111" s="436"/>
      <c r="B111" s="212"/>
      <c r="C111" s="431" t="s">
        <v>1573</v>
      </c>
      <c r="D111" s="432"/>
      <c r="E111" s="432"/>
      <c r="F111" s="432"/>
      <c r="G111" s="432">
        <v>5000</v>
      </c>
      <c r="H111" s="433"/>
      <c r="I111" s="434"/>
      <c r="J111" s="435"/>
      <c r="K111" s="29"/>
      <c r="L111" s="3"/>
      <c r="M111" s="30"/>
    </row>
    <row r="112" spans="1:13" ht="48">
      <c r="A112" s="436"/>
      <c r="B112" s="212"/>
      <c r="C112" s="431" t="s">
        <v>1574</v>
      </c>
      <c r="D112" s="432"/>
      <c r="E112" s="432"/>
      <c r="F112" s="432"/>
      <c r="G112" s="432">
        <v>4300</v>
      </c>
      <c r="H112" s="433"/>
      <c r="I112" s="434"/>
      <c r="J112" s="435"/>
      <c r="K112" s="29"/>
      <c r="L112" s="3"/>
      <c r="M112" s="30"/>
    </row>
    <row r="113" spans="1:13" ht="24">
      <c r="A113" s="436"/>
      <c r="B113" s="212"/>
      <c r="C113" s="431" t="s">
        <v>1659</v>
      </c>
      <c r="D113" s="432"/>
      <c r="E113" s="432"/>
      <c r="F113" s="432">
        <v>3500</v>
      </c>
      <c r="G113" s="432">
        <v>3000</v>
      </c>
      <c r="H113" s="433"/>
      <c r="I113" s="434"/>
      <c r="J113" s="435"/>
      <c r="K113" s="29"/>
      <c r="L113" s="3"/>
      <c r="M113" s="30"/>
    </row>
    <row r="114" spans="1:13" ht="12">
      <c r="A114" s="436"/>
      <c r="B114" s="212"/>
      <c r="C114" s="431" t="s">
        <v>307</v>
      </c>
      <c r="D114" s="432">
        <v>450</v>
      </c>
      <c r="E114" s="432">
        <v>300</v>
      </c>
      <c r="F114" s="432">
        <v>400</v>
      </c>
      <c r="G114" s="432">
        <v>400</v>
      </c>
      <c r="H114" s="433">
        <f>G114/E114</f>
        <v>1.3333333333333333</v>
      </c>
      <c r="I114" s="434"/>
      <c r="J114" s="435"/>
      <c r="K114" s="29"/>
      <c r="L114" s="3"/>
      <c r="M114" s="30"/>
    </row>
    <row r="115" spans="1:13" ht="12">
      <c r="A115" s="436"/>
      <c r="B115" s="212"/>
      <c r="C115" s="431" t="s">
        <v>838</v>
      </c>
      <c r="D115" s="432">
        <v>500</v>
      </c>
      <c r="E115" s="432">
        <v>150</v>
      </c>
      <c r="F115" s="432">
        <v>500</v>
      </c>
      <c r="G115" s="432">
        <v>350</v>
      </c>
      <c r="H115" s="433">
        <f>G115/E115</f>
        <v>2.3333333333333335</v>
      </c>
      <c r="I115" s="434"/>
      <c r="J115" s="435"/>
      <c r="K115" s="29"/>
      <c r="L115" s="3"/>
      <c r="M115" s="30"/>
    </row>
    <row r="116" spans="1:13" ht="36">
      <c r="A116" s="436"/>
      <c r="B116" s="212"/>
      <c r="C116" s="431" t="s">
        <v>1239</v>
      </c>
      <c r="D116" s="432">
        <v>150</v>
      </c>
      <c r="E116" s="432">
        <v>150</v>
      </c>
      <c r="F116" s="432">
        <v>150</v>
      </c>
      <c r="G116" s="432"/>
      <c r="H116" s="433"/>
      <c r="I116" s="434"/>
      <c r="J116" s="482" t="s">
        <v>725</v>
      </c>
      <c r="K116" s="29"/>
      <c r="L116" s="3"/>
      <c r="M116" s="30"/>
    </row>
    <row r="117" spans="1:13" ht="12">
      <c r="A117" s="436"/>
      <c r="B117" s="212"/>
      <c r="C117" s="431" t="s">
        <v>306</v>
      </c>
      <c r="D117" s="432">
        <v>250</v>
      </c>
      <c r="E117" s="432">
        <v>455</v>
      </c>
      <c r="F117" s="432">
        <v>500</v>
      </c>
      <c r="G117" s="432">
        <v>500</v>
      </c>
      <c r="H117" s="433">
        <f>G117/E117</f>
        <v>1.098901098901099</v>
      </c>
      <c r="I117" s="434"/>
      <c r="J117" s="435"/>
      <c r="K117" s="29"/>
      <c r="L117" s="3"/>
      <c r="M117" s="30"/>
    </row>
    <row r="118" spans="1:13" ht="12">
      <c r="A118" s="436"/>
      <c r="B118" s="212"/>
      <c r="C118" s="431" t="s">
        <v>839</v>
      </c>
      <c r="D118" s="432">
        <v>11500</v>
      </c>
      <c r="E118" s="432">
        <v>11533</v>
      </c>
      <c r="F118" s="432">
        <v>15000</v>
      </c>
      <c r="G118" s="432">
        <v>13000</v>
      </c>
      <c r="H118" s="433">
        <f>G118/E118</f>
        <v>1.1272002080985</v>
      </c>
      <c r="I118" s="434"/>
      <c r="J118" s="483" t="s">
        <v>1513</v>
      </c>
      <c r="K118" s="29"/>
      <c r="L118" s="3"/>
      <c r="M118" s="30"/>
    </row>
    <row r="119" spans="1:13" ht="24">
      <c r="A119" s="436"/>
      <c r="B119" s="212"/>
      <c r="C119" s="431" t="s">
        <v>1912</v>
      </c>
      <c r="D119" s="432">
        <f>450+600</f>
        <v>1050</v>
      </c>
      <c r="E119" s="432">
        <v>1000</v>
      </c>
      <c r="F119" s="432">
        <v>1200</v>
      </c>
      <c r="G119" s="432">
        <v>1100</v>
      </c>
      <c r="H119" s="433">
        <f>G119/E119</f>
        <v>1.1</v>
      </c>
      <c r="I119" s="434"/>
      <c r="J119" s="435"/>
      <c r="K119" s="29"/>
      <c r="L119" s="3"/>
      <c r="M119" s="30"/>
    </row>
    <row r="120" spans="1:13" ht="12">
      <c r="A120" s="436"/>
      <c r="B120" s="212"/>
      <c r="C120" s="431" t="s">
        <v>1911</v>
      </c>
      <c r="D120" s="432">
        <f>600+450</f>
        <v>1050</v>
      </c>
      <c r="E120" s="432">
        <v>1057</v>
      </c>
      <c r="F120" s="432">
        <v>1200</v>
      </c>
      <c r="G120" s="432">
        <v>1200</v>
      </c>
      <c r="H120" s="433">
        <f>G120/E120</f>
        <v>1.1352885525070955</v>
      </c>
      <c r="I120" s="434"/>
      <c r="J120" s="435"/>
      <c r="K120" s="29"/>
      <c r="L120" s="3"/>
      <c r="M120" s="30"/>
    </row>
    <row r="121" spans="1:13" ht="12">
      <c r="A121" s="436"/>
      <c r="B121" s="212"/>
      <c r="C121" s="431" t="s">
        <v>308</v>
      </c>
      <c r="D121" s="432">
        <v>70</v>
      </c>
      <c r="E121" s="432"/>
      <c r="F121" s="432"/>
      <c r="G121" s="432"/>
      <c r="H121" s="433"/>
      <c r="I121" s="434"/>
      <c r="J121" s="435"/>
      <c r="K121" s="29"/>
      <c r="L121" s="3"/>
      <c r="M121" s="30"/>
    </row>
    <row r="122" spans="1:13" ht="12">
      <c r="A122" s="436"/>
      <c r="B122" s="212"/>
      <c r="C122" s="431" t="s">
        <v>309</v>
      </c>
      <c r="D122" s="432">
        <v>120</v>
      </c>
      <c r="E122" s="432">
        <v>56</v>
      </c>
      <c r="F122" s="432"/>
      <c r="G122" s="432"/>
      <c r="H122" s="433"/>
      <c r="I122" s="434"/>
      <c r="J122" s="435"/>
      <c r="K122" s="29"/>
      <c r="L122" s="3"/>
      <c r="M122" s="30"/>
    </row>
    <row r="123" spans="1:13" ht="24">
      <c r="A123" s="436"/>
      <c r="B123" s="212"/>
      <c r="C123" s="431" t="s">
        <v>1660</v>
      </c>
      <c r="D123" s="432"/>
      <c r="E123" s="432">
        <v>1800</v>
      </c>
      <c r="F123" s="432">
        <v>2000</v>
      </c>
      <c r="G123" s="432"/>
      <c r="H123" s="433">
        <f aca="true" t="shared" si="1" ref="H123:H128">G123/E123</f>
        <v>0</v>
      </c>
      <c r="I123" s="434"/>
      <c r="J123" s="435" t="s">
        <v>1514</v>
      </c>
      <c r="K123" s="29"/>
      <c r="L123" s="3"/>
      <c r="M123" s="30"/>
    </row>
    <row r="124" spans="1:13" ht="24">
      <c r="A124" s="436"/>
      <c r="B124" s="212"/>
      <c r="C124" s="431" t="s">
        <v>840</v>
      </c>
      <c r="D124" s="432">
        <v>150</v>
      </c>
      <c r="E124" s="432">
        <v>150</v>
      </c>
      <c r="F124" s="432">
        <v>250</v>
      </c>
      <c r="G124" s="432"/>
      <c r="H124" s="433">
        <f t="shared" si="1"/>
        <v>0</v>
      </c>
      <c r="I124" s="434"/>
      <c r="J124" s="435"/>
      <c r="K124" s="29"/>
      <c r="L124" s="3"/>
      <c r="M124" s="30"/>
    </row>
    <row r="125" spans="1:13" ht="12">
      <c r="A125" s="436"/>
      <c r="B125" s="212"/>
      <c r="C125" s="431" t="s">
        <v>841</v>
      </c>
      <c r="D125" s="432">
        <v>500</v>
      </c>
      <c r="E125" s="432">
        <v>568</v>
      </c>
      <c r="F125" s="432">
        <v>1500</v>
      </c>
      <c r="G125" s="432">
        <v>1500</v>
      </c>
      <c r="H125" s="433">
        <f t="shared" si="1"/>
        <v>2.640845070422535</v>
      </c>
      <c r="I125" s="434"/>
      <c r="J125" s="435"/>
      <c r="K125" s="29"/>
      <c r="L125" s="3"/>
      <c r="M125" s="30"/>
    </row>
    <row r="126" spans="1:13" ht="12">
      <c r="A126" s="436"/>
      <c r="B126" s="212"/>
      <c r="C126" s="431" t="s">
        <v>842</v>
      </c>
      <c r="D126" s="432">
        <v>300</v>
      </c>
      <c r="E126" s="432">
        <v>600</v>
      </c>
      <c r="F126" s="432">
        <v>700</v>
      </c>
      <c r="G126" s="432">
        <v>400</v>
      </c>
      <c r="H126" s="433">
        <f t="shared" si="1"/>
        <v>0.6666666666666666</v>
      </c>
      <c r="I126" s="434"/>
      <c r="J126" s="435"/>
      <c r="K126" s="29"/>
      <c r="L126" s="3"/>
      <c r="M126" s="30"/>
    </row>
    <row r="127" spans="1:13" ht="24">
      <c r="A127" s="436"/>
      <c r="B127" s="212"/>
      <c r="C127" s="431" t="s">
        <v>843</v>
      </c>
      <c r="D127" s="432">
        <v>1000</v>
      </c>
      <c r="E127" s="432">
        <v>615</v>
      </c>
      <c r="F127" s="432">
        <v>1000</v>
      </c>
      <c r="G127" s="432">
        <v>700</v>
      </c>
      <c r="H127" s="433">
        <f t="shared" si="1"/>
        <v>1.1382113821138211</v>
      </c>
      <c r="I127" s="434"/>
      <c r="J127" s="435"/>
      <c r="K127" s="29"/>
      <c r="L127" s="3"/>
      <c r="M127" s="30"/>
    </row>
    <row r="128" spans="1:13" ht="24">
      <c r="A128" s="436"/>
      <c r="B128" s="212"/>
      <c r="C128" s="431" t="s">
        <v>844</v>
      </c>
      <c r="D128" s="432">
        <v>5500</v>
      </c>
      <c r="E128" s="432">
        <v>2660</v>
      </c>
      <c r="F128" s="432">
        <v>5000</v>
      </c>
      <c r="G128" s="432">
        <v>3000</v>
      </c>
      <c r="H128" s="433">
        <f t="shared" si="1"/>
        <v>1.1278195488721805</v>
      </c>
      <c r="I128" s="434"/>
      <c r="J128" s="435"/>
      <c r="K128" s="29"/>
      <c r="L128" s="3"/>
      <c r="M128" s="30"/>
    </row>
    <row r="129" spans="1:13" ht="12">
      <c r="A129" s="436"/>
      <c r="B129" s="212"/>
      <c r="C129" s="431" t="s">
        <v>1661</v>
      </c>
      <c r="D129" s="432"/>
      <c r="E129" s="432">
        <v>250</v>
      </c>
      <c r="F129" s="432"/>
      <c r="G129" s="432"/>
      <c r="H129" s="433"/>
      <c r="I129" s="434"/>
      <c r="J129" s="435"/>
      <c r="K129" s="29"/>
      <c r="L129" s="3"/>
      <c r="M129" s="30"/>
    </row>
    <row r="130" spans="1:13" ht="12">
      <c r="A130" s="436"/>
      <c r="B130" s="212"/>
      <c r="C130" s="431" t="s">
        <v>1662</v>
      </c>
      <c r="D130" s="432"/>
      <c r="E130" s="432">
        <v>70</v>
      </c>
      <c r="F130" s="432">
        <v>100</v>
      </c>
      <c r="G130" s="432">
        <v>70</v>
      </c>
      <c r="H130" s="433">
        <f>G130/E130</f>
        <v>1</v>
      </c>
      <c r="I130" s="434"/>
      <c r="J130" s="435"/>
      <c r="K130" s="29"/>
      <c r="L130" s="3"/>
      <c r="M130" s="30"/>
    </row>
    <row r="131" spans="1:13" ht="36">
      <c r="A131" s="436"/>
      <c r="B131" s="212"/>
      <c r="C131" s="431" t="s">
        <v>1663</v>
      </c>
      <c r="D131" s="432"/>
      <c r="E131" s="432">
        <v>102</v>
      </c>
      <c r="F131" s="432">
        <v>150</v>
      </c>
      <c r="G131" s="432"/>
      <c r="H131" s="433"/>
      <c r="I131" s="434"/>
      <c r="J131" s="435"/>
      <c r="K131" s="29"/>
      <c r="L131" s="3"/>
      <c r="M131" s="30"/>
    </row>
    <row r="132" spans="1:13" ht="24">
      <c r="A132" s="436"/>
      <c r="B132" s="212"/>
      <c r="C132" s="431" t="s">
        <v>1664</v>
      </c>
      <c r="D132" s="432"/>
      <c r="E132" s="432">
        <v>300</v>
      </c>
      <c r="F132" s="432"/>
      <c r="G132" s="432"/>
      <c r="H132" s="433"/>
      <c r="I132" s="434"/>
      <c r="J132" s="435"/>
      <c r="K132" s="29"/>
      <c r="L132" s="3"/>
      <c r="M132" s="30"/>
    </row>
    <row r="133" spans="1:13" ht="24">
      <c r="A133" s="436"/>
      <c r="B133" s="212"/>
      <c r="C133" s="431" t="s">
        <v>1665</v>
      </c>
      <c r="D133" s="432"/>
      <c r="E133" s="432">
        <v>175</v>
      </c>
      <c r="F133" s="432">
        <v>300</v>
      </c>
      <c r="G133" s="432">
        <v>200</v>
      </c>
      <c r="H133" s="433">
        <f>G133/E133</f>
        <v>1.1428571428571428</v>
      </c>
      <c r="I133" s="434"/>
      <c r="J133" s="435"/>
      <c r="K133" s="29"/>
      <c r="L133" s="3"/>
      <c r="M133" s="30"/>
    </row>
    <row r="134" spans="1:13" ht="36">
      <c r="A134" s="436"/>
      <c r="B134" s="212"/>
      <c r="C134" s="431" t="s">
        <v>1666</v>
      </c>
      <c r="D134" s="432"/>
      <c r="E134" s="432">
        <v>1607</v>
      </c>
      <c r="F134" s="432"/>
      <c r="G134" s="432"/>
      <c r="H134" s="433"/>
      <c r="I134" s="434"/>
      <c r="J134" s="435"/>
      <c r="K134" s="29"/>
      <c r="L134" s="3"/>
      <c r="M134" s="30"/>
    </row>
    <row r="135" spans="1:13" ht="24">
      <c r="A135" s="436"/>
      <c r="B135" s="212"/>
      <c r="C135" s="431" t="s">
        <v>1667</v>
      </c>
      <c r="D135" s="432"/>
      <c r="E135" s="432">
        <v>162</v>
      </c>
      <c r="F135" s="432"/>
      <c r="G135" s="432"/>
      <c r="H135" s="433"/>
      <c r="I135" s="434"/>
      <c r="J135" s="435"/>
      <c r="K135" s="29"/>
      <c r="L135" s="3"/>
      <c r="M135" s="30"/>
    </row>
    <row r="136" spans="1:13" ht="24">
      <c r="A136" s="436"/>
      <c r="B136" s="212"/>
      <c r="C136" s="431" t="s">
        <v>1668</v>
      </c>
      <c r="D136" s="432"/>
      <c r="E136" s="432">
        <v>8592</v>
      </c>
      <c r="F136" s="432"/>
      <c r="G136" s="432"/>
      <c r="H136" s="433"/>
      <c r="I136" s="434"/>
      <c r="J136" s="435"/>
      <c r="K136" s="29"/>
      <c r="L136" s="3"/>
      <c r="M136" s="30"/>
    </row>
    <row r="137" spans="1:13" ht="24">
      <c r="A137" s="436"/>
      <c r="B137" s="212"/>
      <c r="C137" s="431" t="s">
        <v>1669</v>
      </c>
      <c r="D137" s="432"/>
      <c r="E137" s="432">
        <v>640</v>
      </c>
      <c r="F137" s="432"/>
      <c r="G137" s="432"/>
      <c r="H137" s="433"/>
      <c r="I137" s="434"/>
      <c r="J137" s="435"/>
      <c r="K137" s="29"/>
      <c r="L137" s="3"/>
      <c r="M137" s="30"/>
    </row>
    <row r="138" spans="1:13" ht="24">
      <c r="A138" s="436"/>
      <c r="B138" s="212"/>
      <c r="C138" s="431" t="s">
        <v>1670</v>
      </c>
      <c r="D138" s="432"/>
      <c r="E138" s="432">
        <v>4000</v>
      </c>
      <c r="F138" s="432">
        <v>5000</v>
      </c>
      <c r="G138" s="432">
        <v>4000</v>
      </c>
      <c r="H138" s="433">
        <f>G138/E138</f>
        <v>1</v>
      </c>
      <c r="I138" s="434"/>
      <c r="J138" s="435"/>
      <c r="K138" s="29"/>
      <c r="L138" s="3"/>
      <c r="M138" s="30"/>
    </row>
    <row r="139" spans="1:13" ht="60">
      <c r="A139" s="436"/>
      <c r="B139" s="212"/>
      <c r="C139" s="431" t="s">
        <v>845</v>
      </c>
      <c r="D139" s="432">
        <v>2500</v>
      </c>
      <c r="E139" s="432">
        <v>3350</v>
      </c>
      <c r="F139" s="432">
        <v>3800</v>
      </c>
      <c r="G139" s="432">
        <v>3500</v>
      </c>
      <c r="H139" s="433">
        <f>G139/E139</f>
        <v>1.044776119402985</v>
      </c>
      <c r="I139" s="434"/>
      <c r="J139" s="435"/>
      <c r="K139" s="29"/>
      <c r="L139" s="3"/>
      <c r="M139" s="30"/>
    </row>
    <row r="140" spans="1:13" ht="12">
      <c r="A140" s="436"/>
      <c r="B140" s="212"/>
      <c r="C140" s="431" t="s">
        <v>305</v>
      </c>
      <c r="D140" s="432">
        <v>1300</v>
      </c>
      <c r="E140" s="432">
        <v>1341</v>
      </c>
      <c r="F140" s="432">
        <v>1600</v>
      </c>
      <c r="G140" s="432">
        <v>1400</v>
      </c>
      <c r="H140" s="433">
        <f>G140/E140</f>
        <v>1.0439970171513795</v>
      </c>
      <c r="I140" s="434"/>
      <c r="J140" s="435"/>
      <c r="K140" s="29"/>
      <c r="L140" s="3"/>
      <c r="M140" s="30"/>
    </row>
    <row r="141" spans="1:13" ht="24">
      <c r="A141" s="436"/>
      <c r="B141" s="212"/>
      <c r="C141" s="431" t="s">
        <v>846</v>
      </c>
      <c r="D141" s="432">
        <v>1100</v>
      </c>
      <c r="E141" s="432">
        <v>4026</v>
      </c>
      <c r="F141" s="432">
        <v>4500</v>
      </c>
      <c r="G141" s="432">
        <v>4100</v>
      </c>
      <c r="H141" s="433">
        <f>G141/E141</f>
        <v>1.0183805265772479</v>
      </c>
      <c r="I141" s="434"/>
      <c r="J141" s="435"/>
      <c r="K141" s="29"/>
      <c r="L141" s="3"/>
      <c r="M141" s="30"/>
    </row>
    <row r="142" spans="1:13" ht="36">
      <c r="A142" s="436"/>
      <c r="B142" s="212"/>
      <c r="C142" s="431" t="s">
        <v>984</v>
      </c>
      <c r="D142" s="432">
        <v>1856</v>
      </c>
      <c r="E142" s="432"/>
      <c r="F142" s="432">
        <v>2000</v>
      </c>
      <c r="G142" s="432"/>
      <c r="H142" s="433"/>
      <c r="I142" s="434"/>
      <c r="J142" s="435"/>
      <c r="K142" s="29"/>
      <c r="L142" s="3"/>
      <c r="M142" s="30"/>
    </row>
    <row r="143" spans="1:13" ht="24">
      <c r="A143" s="436"/>
      <c r="B143" s="212"/>
      <c r="C143" s="431" t="s">
        <v>1466</v>
      </c>
      <c r="D143" s="432"/>
      <c r="E143" s="432">
        <v>788</v>
      </c>
      <c r="F143" s="432">
        <v>790</v>
      </c>
      <c r="G143" s="432">
        <v>790</v>
      </c>
      <c r="H143" s="433">
        <f>G143/E143</f>
        <v>1.00253807106599</v>
      </c>
      <c r="I143" s="434"/>
      <c r="J143" s="435"/>
      <c r="K143" s="29"/>
      <c r="L143" s="3"/>
      <c r="M143" s="30"/>
    </row>
    <row r="144" spans="1:13" ht="36">
      <c r="A144" s="436"/>
      <c r="B144" s="212"/>
      <c r="C144" s="431" t="s">
        <v>54</v>
      </c>
      <c r="D144" s="432">
        <v>2500</v>
      </c>
      <c r="E144" s="432">
        <v>2000</v>
      </c>
      <c r="F144" s="432">
        <v>5000</v>
      </c>
      <c r="G144" s="432">
        <v>12500</v>
      </c>
      <c r="H144" s="433">
        <f>G144/E144</f>
        <v>6.25</v>
      </c>
      <c r="I144" s="434"/>
      <c r="J144" s="435"/>
      <c r="K144" s="29"/>
      <c r="L144" s="3"/>
      <c r="M144" s="30"/>
    </row>
    <row r="145" spans="1:13" ht="36">
      <c r="A145" s="436"/>
      <c r="B145" s="212"/>
      <c r="C145" s="431" t="s">
        <v>1226</v>
      </c>
      <c r="D145" s="432">
        <v>472</v>
      </c>
      <c r="E145" s="432">
        <v>472</v>
      </c>
      <c r="F145" s="432">
        <v>1500</v>
      </c>
      <c r="G145" s="432">
        <v>550</v>
      </c>
      <c r="H145" s="433">
        <f>G145/E145</f>
        <v>1.1652542372881356</v>
      </c>
      <c r="I145" s="434"/>
      <c r="J145" s="435"/>
      <c r="K145" s="29"/>
      <c r="L145" s="3"/>
      <c r="M145" s="30"/>
    </row>
    <row r="146" spans="1:13" ht="36">
      <c r="A146" s="436"/>
      <c r="B146" s="212"/>
      <c r="C146" s="431" t="s">
        <v>1227</v>
      </c>
      <c r="D146" s="432">
        <v>2000</v>
      </c>
      <c r="E146" s="432">
        <v>1500</v>
      </c>
      <c r="F146" s="432">
        <v>2500</v>
      </c>
      <c r="G146" s="432">
        <v>1650</v>
      </c>
      <c r="H146" s="433">
        <f>G146/E146</f>
        <v>1.1</v>
      </c>
      <c r="I146" s="434"/>
      <c r="J146" s="435"/>
      <c r="K146" s="29"/>
      <c r="L146" s="3"/>
      <c r="M146" s="30"/>
    </row>
    <row r="147" spans="1:13" ht="24">
      <c r="A147" s="436"/>
      <c r="B147" s="212"/>
      <c r="C147" s="431" t="s">
        <v>1907</v>
      </c>
      <c r="D147" s="432">
        <v>3570</v>
      </c>
      <c r="E147" s="432">
        <v>3338</v>
      </c>
      <c r="F147" s="432">
        <v>3570</v>
      </c>
      <c r="G147" s="432">
        <v>4900</v>
      </c>
      <c r="H147" s="433">
        <f>G147/E147</f>
        <v>1.4679448771719592</v>
      </c>
      <c r="I147" s="434"/>
      <c r="J147" s="435"/>
      <c r="K147" s="29"/>
      <c r="L147" s="3"/>
      <c r="M147" s="30"/>
    </row>
    <row r="148" spans="1:13" ht="12">
      <c r="A148" s="436"/>
      <c r="B148" s="212"/>
      <c r="C148" s="431" t="s">
        <v>310</v>
      </c>
      <c r="D148" s="432">
        <v>800</v>
      </c>
      <c r="E148" s="432">
        <v>1069</v>
      </c>
      <c r="F148" s="432">
        <v>1500</v>
      </c>
      <c r="G148" s="432">
        <v>1000</v>
      </c>
      <c r="H148" s="433">
        <f aca="true" t="shared" si="2" ref="H148:H169">G148/E148</f>
        <v>0.9354536950420954</v>
      </c>
      <c r="I148" s="434"/>
      <c r="J148" s="435"/>
      <c r="K148" s="29"/>
      <c r="L148" s="3"/>
      <c r="M148" s="30"/>
    </row>
    <row r="149" spans="1:13" ht="12">
      <c r="A149" s="436"/>
      <c r="B149" s="212"/>
      <c r="C149" s="431" t="s">
        <v>311</v>
      </c>
      <c r="D149" s="432">
        <v>1000</v>
      </c>
      <c r="E149" s="432">
        <v>995</v>
      </c>
      <c r="F149" s="432">
        <v>1200</v>
      </c>
      <c r="G149" s="432">
        <v>1100</v>
      </c>
      <c r="H149" s="433">
        <f t="shared" si="2"/>
        <v>1.1055276381909547</v>
      </c>
      <c r="I149" s="434"/>
      <c r="J149" s="435"/>
      <c r="K149" s="29"/>
      <c r="L149" s="3"/>
      <c r="M149" s="30"/>
    </row>
    <row r="150" spans="1:13" ht="12">
      <c r="A150" s="436"/>
      <c r="B150" s="212"/>
      <c r="C150" s="431" t="s">
        <v>312</v>
      </c>
      <c r="D150" s="432">
        <v>1000</v>
      </c>
      <c r="E150" s="432">
        <v>4130</v>
      </c>
      <c r="F150" s="432">
        <v>7000</v>
      </c>
      <c r="G150" s="432">
        <v>2200</v>
      </c>
      <c r="H150" s="433">
        <f t="shared" si="2"/>
        <v>0.5326876513317191</v>
      </c>
      <c r="I150" s="434"/>
      <c r="J150" s="435"/>
      <c r="K150" s="29"/>
      <c r="L150" s="3"/>
      <c r="M150" s="30"/>
    </row>
    <row r="151" spans="1:13" ht="12">
      <c r="A151" s="436"/>
      <c r="B151" s="212"/>
      <c r="C151" s="431" t="s">
        <v>313</v>
      </c>
      <c r="D151" s="432">
        <v>800</v>
      </c>
      <c r="E151" s="432">
        <v>553</v>
      </c>
      <c r="F151" s="432">
        <v>800</v>
      </c>
      <c r="G151" s="432">
        <v>600</v>
      </c>
      <c r="H151" s="433">
        <f t="shared" si="2"/>
        <v>1.0849909584086799</v>
      </c>
      <c r="I151" s="434"/>
      <c r="J151" s="435"/>
      <c r="K151" s="29"/>
      <c r="L151" s="3"/>
      <c r="M151" s="30"/>
    </row>
    <row r="152" spans="1:13" ht="12">
      <c r="A152" s="436"/>
      <c r="B152" s="212"/>
      <c r="C152" s="431" t="s">
        <v>1265</v>
      </c>
      <c r="D152" s="432">
        <v>2000</v>
      </c>
      <c r="E152" s="432">
        <v>1800</v>
      </c>
      <c r="F152" s="432">
        <v>2500</v>
      </c>
      <c r="G152" s="432"/>
      <c r="H152" s="433">
        <f t="shared" si="2"/>
        <v>0</v>
      </c>
      <c r="I152" s="434"/>
      <c r="J152" s="435"/>
      <c r="K152" s="29"/>
      <c r="L152" s="3"/>
      <c r="M152" s="30"/>
    </row>
    <row r="153" spans="1:13" ht="12">
      <c r="A153" s="436"/>
      <c r="B153" s="212"/>
      <c r="C153" s="431" t="s">
        <v>1266</v>
      </c>
      <c r="D153" s="432">
        <v>900</v>
      </c>
      <c r="E153" s="432">
        <v>900</v>
      </c>
      <c r="F153" s="432">
        <v>1500</v>
      </c>
      <c r="G153" s="432">
        <v>1500</v>
      </c>
      <c r="H153" s="433">
        <f t="shared" si="2"/>
        <v>1.6666666666666667</v>
      </c>
      <c r="I153" s="434"/>
      <c r="J153" s="435"/>
      <c r="K153" s="29"/>
      <c r="L153" s="3"/>
      <c r="M153" s="30"/>
    </row>
    <row r="154" spans="1:13" ht="24">
      <c r="A154" s="436"/>
      <c r="B154" s="212"/>
      <c r="C154" s="431" t="s">
        <v>1267</v>
      </c>
      <c r="D154" s="432">
        <v>1200</v>
      </c>
      <c r="E154" s="432">
        <v>1200</v>
      </c>
      <c r="F154" s="432">
        <v>1500</v>
      </c>
      <c r="G154" s="432">
        <v>1200</v>
      </c>
      <c r="H154" s="433">
        <f t="shared" si="2"/>
        <v>1</v>
      </c>
      <c r="I154" s="434"/>
      <c r="J154" s="435"/>
      <c r="K154" s="29"/>
      <c r="L154" s="3"/>
      <c r="M154" s="30"/>
    </row>
    <row r="155" spans="1:13" ht="24">
      <c r="A155" s="436"/>
      <c r="B155" s="212"/>
      <c r="C155" s="431" t="s">
        <v>1268</v>
      </c>
      <c r="D155" s="432">
        <v>586</v>
      </c>
      <c r="E155" s="432">
        <v>998</v>
      </c>
      <c r="F155" s="432">
        <v>1500</v>
      </c>
      <c r="G155" s="432">
        <v>1000</v>
      </c>
      <c r="H155" s="433">
        <f t="shared" si="2"/>
        <v>1.002004008016032</v>
      </c>
      <c r="I155" s="434"/>
      <c r="J155" s="435"/>
      <c r="K155" s="29"/>
      <c r="L155" s="3"/>
      <c r="M155" s="30"/>
    </row>
    <row r="156" spans="1:13" ht="12">
      <c r="A156" s="436"/>
      <c r="B156" s="212"/>
      <c r="C156" s="431" t="s">
        <v>1269</v>
      </c>
      <c r="D156" s="432">
        <v>3500</v>
      </c>
      <c r="E156" s="432">
        <v>3500</v>
      </c>
      <c r="F156" s="432"/>
      <c r="G156" s="432"/>
      <c r="H156" s="433"/>
      <c r="I156" s="434"/>
      <c r="J156" s="435" t="s">
        <v>1687</v>
      </c>
      <c r="K156" s="29"/>
      <c r="L156" s="3"/>
      <c r="M156" s="30"/>
    </row>
    <row r="157" spans="1:13" ht="36">
      <c r="A157" s="436"/>
      <c r="B157" s="212"/>
      <c r="C157" s="431" t="s">
        <v>1270</v>
      </c>
      <c r="D157" s="432">
        <v>2000</v>
      </c>
      <c r="E157" s="432">
        <v>2000</v>
      </c>
      <c r="F157" s="432"/>
      <c r="G157" s="432"/>
      <c r="H157" s="433"/>
      <c r="I157" s="434"/>
      <c r="J157" s="484" t="s">
        <v>1688</v>
      </c>
      <c r="K157" s="29"/>
      <c r="L157" s="3"/>
      <c r="M157" s="30"/>
    </row>
    <row r="158" spans="1:13" ht="36">
      <c r="A158" s="436"/>
      <c r="B158" s="212"/>
      <c r="C158" s="431" t="s">
        <v>1217</v>
      </c>
      <c r="D158" s="432"/>
      <c r="E158" s="432"/>
      <c r="F158" s="432"/>
      <c r="G158" s="432">
        <v>1500</v>
      </c>
      <c r="H158" s="433"/>
      <c r="I158" s="434"/>
      <c r="J158" s="484"/>
      <c r="K158" s="29"/>
      <c r="L158" s="3"/>
      <c r="M158" s="30"/>
    </row>
    <row r="159" spans="1:13" ht="24">
      <c r="A159" s="436"/>
      <c r="B159" s="212"/>
      <c r="C159" s="431" t="s">
        <v>1504</v>
      </c>
      <c r="D159" s="432"/>
      <c r="E159" s="432"/>
      <c r="F159" s="432">
        <v>28329</v>
      </c>
      <c r="G159" s="432"/>
      <c r="H159" s="433"/>
      <c r="I159" s="434"/>
      <c r="J159" s="484"/>
      <c r="K159" s="29"/>
      <c r="L159" s="3"/>
      <c r="M159" s="30"/>
    </row>
    <row r="160" spans="1:13" ht="12">
      <c r="A160" s="436"/>
      <c r="B160" s="212"/>
      <c r="C160" s="431" t="s">
        <v>1228</v>
      </c>
      <c r="D160" s="432">
        <v>2000</v>
      </c>
      <c r="E160" s="432"/>
      <c r="F160" s="432">
        <v>3000</v>
      </c>
      <c r="G160" s="432">
        <v>2000</v>
      </c>
      <c r="H160" s="433"/>
      <c r="I160" s="434"/>
      <c r="J160" s="435"/>
      <c r="K160" s="29"/>
      <c r="L160" s="3"/>
      <c r="M160" s="30"/>
    </row>
    <row r="161" spans="1:13" ht="24">
      <c r="A161" s="436"/>
      <c r="B161" s="212"/>
      <c r="C161" s="431" t="s">
        <v>304</v>
      </c>
      <c r="D161" s="432">
        <v>600</v>
      </c>
      <c r="E161" s="432">
        <v>350</v>
      </c>
      <c r="F161" s="432">
        <v>450</v>
      </c>
      <c r="G161" s="432">
        <v>400</v>
      </c>
      <c r="H161" s="433">
        <f t="shared" si="2"/>
        <v>1.1428571428571428</v>
      </c>
      <c r="I161" s="434"/>
      <c r="J161" s="435"/>
      <c r="K161" s="29"/>
      <c r="L161" s="3"/>
      <c r="M161" s="30"/>
    </row>
    <row r="162" spans="1:13" ht="24.75" hidden="1" thickTop="1">
      <c r="A162" s="485"/>
      <c r="B162" s="486"/>
      <c r="C162" s="487" t="s">
        <v>1229</v>
      </c>
      <c r="D162" s="488"/>
      <c r="E162" s="488"/>
      <c r="F162" s="488"/>
      <c r="G162" s="488"/>
      <c r="H162" s="489" t="e">
        <f t="shared" si="2"/>
        <v>#DIV/0!</v>
      </c>
      <c r="I162" s="490"/>
      <c r="J162" s="435"/>
      <c r="K162" s="29"/>
      <c r="L162" s="3"/>
      <c r="M162" s="30"/>
    </row>
    <row r="163" spans="1:13" ht="12.75" hidden="1" thickTop="1">
      <c r="A163" s="436"/>
      <c r="B163" s="212"/>
      <c r="C163" s="491" t="s">
        <v>1897</v>
      </c>
      <c r="D163" s="432"/>
      <c r="E163" s="432"/>
      <c r="F163" s="432"/>
      <c r="G163" s="432"/>
      <c r="H163" s="433" t="e">
        <f t="shared" si="2"/>
        <v>#DIV/0!</v>
      </c>
      <c r="I163" s="434"/>
      <c r="J163" s="435"/>
      <c r="K163" s="29"/>
      <c r="L163" s="3"/>
      <c r="M163" s="30"/>
    </row>
    <row r="164" spans="1:13" ht="12.75" hidden="1" thickTop="1">
      <c r="A164" s="436"/>
      <c r="B164" s="212"/>
      <c r="C164" s="491" t="s">
        <v>1898</v>
      </c>
      <c r="D164" s="432"/>
      <c r="E164" s="432"/>
      <c r="F164" s="432"/>
      <c r="G164" s="432"/>
      <c r="H164" s="433" t="e">
        <f t="shared" si="2"/>
        <v>#DIV/0!</v>
      </c>
      <c r="I164" s="434"/>
      <c r="J164" s="435"/>
      <c r="K164" s="29"/>
      <c r="L164" s="3"/>
      <c r="M164" s="30"/>
    </row>
    <row r="165" spans="1:13" ht="12.75" hidden="1" thickTop="1">
      <c r="A165" s="436"/>
      <c r="B165" s="212"/>
      <c r="C165" s="491" t="s">
        <v>1899</v>
      </c>
      <c r="D165" s="432"/>
      <c r="E165" s="432"/>
      <c r="F165" s="432"/>
      <c r="G165" s="432"/>
      <c r="H165" s="433" t="e">
        <f t="shared" si="2"/>
        <v>#DIV/0!</v>
      </c>
      <c r="I165" s="434"/>
      <c r="J165" s="435"/>
      <c r="K165" s="29"/>
      <c r="L165" s="3"/>
      <c r="M165" s="30"/>
    </row>
    <row r="166" spans="1:13" ht="12.75" hidden="1" thickTop="1">
      <c r="A166" s="436"/>
      <c r="B166" s="212"/>
      <c r="C166" s="491" t="s">
        <v>1900</v>
      </c>
      <c r="D166" s="432"/>
      <c r="E166" s="432"/>
      <c r="F166" s="432"/>
      <c r="G166" s="432"/>
      <c r="H166" s="433" t="e">
        <f t="shared" si="2"/>
        <v>#DIV/0!</v>
      </c>
      <c r="I166" s="434"/>
      <c r="J166" s="435"/>
      <c r="K166" s="29"/>
      <c r="L166" s="3"/>
      <c r="M166" s="30"/>
    </row>
    <row r="167" spans="1:13" ht="12.75" hidden="1" thickTop="1">
      <c r="A167" s="436"/>
      <c r="B167" s="212"/>
      <c r="C167" s="491" t="s">
        <v>1901</v>
      </c>
      <c r="D167" s="432"/>
      <c r="E167" s="432"/>
      <c r="F167" s="432"/>
      <c r="G167" s="432"/>
      <c r="H167" s="433" t="e">
        <f t="shared" si="2"/>
        <v>#DIV/0!</v>
      </c>
      <c r="I167" s="434"/>
      <c r="J167" s="435"/>
      <c r="K167" s="29"/>
      <c r="L167" s="3"/>
      <c r="M167" s="30"/>
    </row>
    <row r="168" spans="1:13" ht="24">
      <c r="A168" s="446"/>
      <c r="B168" s="447"/>
      <c r="C168" s="492" t="s">
        <v>1504</v>
      </c>
      <c r="D168" s="449"/>
      <c r="E168" s="449"/>
      <c r="F168" s="449"/>
      <c r="G168" s="449">
        <v>28329</v>
      </c>
      <c r="H168" s="450"/>
      <c r="I168" s="451"/>
      <c r="J168" s="435"/>
      <c r="K168" s="29"/>
      <c r="L168" s="3"/>
      <c r="M168" s="30"/>
    </row>
    <row r="169" spans="1:13" ht="24.75" thickBot="1">
      <c r="A169" s="468" t="s">
        <v>523</v>
      </c>
      <c r="B169" s="493" t="s">
        <v>1902</v>
      </c>
      <c r="C169" s="439" t="s">
        <v>734</v>
      </c>
      <c r="D169" s="494">
        <v>20000</v>
      </c>
      <c r="E169" s="494">
        <v>2602</v>
      </c>
      <c r="F169" s="494">
        <v>25000</v>
      </c>
      <c r="G169" s="494">
        <v>20000</v>
      </c>
      <c r="H169" s="495">
        <f t="shared" si="2"/>
        <v>7.686395080707149</v>
      </c>
      <c r="I169" s="496">
        <f>G169/D169</f>
        <v>1</v>
      </c>
      <c r="J169" s="435"/>
      <c r="K169" s="29"/>
      <c r="L169" s="3"/>
      <c r="M169" s="30"/>
    </row>
    <row r="170" spans="1:13" ht="24" hidden="1">
      <c r="A170" s="497"/>
      <c r="B170" s="498" t="s">
        <v>1850</v>
      </c>
      <c r="C170" s="499"/>
      <c r="D170" s="500"/>
      <c r="E170" s="500"/>
      <c r="F170" s="500">
        <f>SUM(F171:F172)</f>
        <v>0</v>
      </c>
      <c r="G170" s="500">
        <f>SUM(G171:G172)</f>
        <v>0</v>
      </c>
      <c r="H170" s="501"/>
      <c r="I170" s="502"/>
      <c r="J170" s="435"/>
      <c r="M170" s="30"/>
    </row>
    <row r="171" spans="1:13" ht="24" hidden="1">
      <c r="A171" s="503"/>
      <c r="B171" s="504"/>
      <c r="C171" s="505" t="s">
        <v>1851</v>
      </c>
      <c r="D171" s="506"/>
      <c r="E171" s="506"/>
      <c r="F171" s="507"/>
      <c r="G171" s="507"/>
      <c r="H171" s="508"/>
      <c r="I171" s="502"/>
      <c r="J171" s="435"/>
      <c r="M171" s="30"/>
    </row>
    <row r="172" spans="1:13" ht="24" hidden="1">
      <c r="A172" s="503"/>
      <c r="B172" s="504"/>
      <c r="C172" s="505" t="s">
        <v>1852</v>
      </c>
      <c r="D172" s="506"/>
      <c r="E172" s="506"/>
      <c r="F172" s="507"/>
      <c r="G172" s="507"/>
      <c r="H172" s="508"/>
      <c r="I172" s="502"/>
      <c r="J172" s="484"/>
      <c r="M172" s="30"/>
    </row>
    <row r="173" spans="1:10" ht="12">
      <c r="A173" s="509"/>
      <c r="B173" s="510"/>
      <c r="C173" s="510"/>
      <c r="D173" s="511"/>
      <c r="E173" s="511"/>
      <c r="F173" s="511"/>
      <c r="G173" s="511"/>
      <c r="H173" s="511"/>
      <c r="I173" s="511"/>
      <c r="J173" s="435"/>
    </row>
    <row r="174" spans="1:10" ht="12">
      <c r="A174" s="509"/>
      <c r="B174" s="510"/>
      <c r="C174" s="510"/>
      <c r="D174" s="511"/>
      <c r="E174" s="511"/>
      <c r="F174" s="511"/>
      <c r="G174" s="511"/>
      <c r="H174" s="511"/>
      <c r="I174" s="511"/>
      <c r="J174" s="435"/>
    </row>
    <row r="175" spans="1:10" ht="12">
      <c r="A175" s="509"/>
      <c r="B175" s="510"/>
      <c r="C175" s="510"/>
      <c r="D175" s="511"/>
      <c r="E175" s="511"/>
      <c r="F175" s="511"/>
      <c r="G175" s="511"/>
      <c r="H175" s="511"/>
      <c r="I175" s="511"/>
      <c r="J175" s="435"/>
    </row>
    <row r="176" spans="1:10" ht="12">
      <c r="A176" s="509"/>
      <c r="B176" s="510"/>
      <c r="C176" s="510"/>
      <c r="D176" s="511"/>
      <c r="E176" s="511"/>
      <c r="F176" s="511"/>
      <c r="G176" s="511"/>
      <c r="H176" s="511"/>
      <c r="I176" s="511"/>
      <c r="J176" s="435"/>
    </row>
    <row r="177" spans="1:10" ht="12">
      <c r="A177" s="509"/>
      <c r="B177" s="510"/>
      <c r="C177" s="510"/>
      <c r="D177" s="511"/>
      <c r="E177" s="511"/>
      <c r="F177" s="511"/>
      <c r="G177" s="511"/>
      <c r="H177" s="511"/>
      <c r="I177" s="511"/>
      <c r="J177" s="435"/>
    </row>
    <row r="178" spans="1:10" ht="12">
      <c r="A178" s="509"/>
      <c r="B178" s="510"/>
      <c r="C178" s="510"/>
      <c r="D178" s="511"/>
      <c r="E178" s="511"/>
      <c r="F178" s="511"/>
      <c r="G178" s="511"/>
      <c r="H178" s="511"/>
      <c r="I178" s="511"/>
      <c r="J178" s="435"/>
    </row>
    <row r="179" spans="1:10" ht="12">
      <c r="A179" s="509"/>
      <c r="B179" s="510"/>
      <c r="C179" s="510"/>
      <c r="D179" s="511"/>
      <c r="E179" s="511"/>
      <c r="F179" s="511"/>
      <c r="G179" s="511"/>
      <c r="H179" s="511"/>
      <c r="I179" s="511"/>
      <c r="J179" s="435"/>
    </row>
    <row r="180" spans="1:10" ht="12">
      <c r="A180" s="509"/>
      <c r="B180" s="510"/>
      <c r="C180" s="510"/>
      <c r="D180" s="511"/>
      <c r="E180" s="511"/>
      <c r="F180" s="511"/>
      <c r="G180" s="511"/>
      <c r="H180" s="511"/>
      <c r="I180" s="511"/>
      <c r="J180" s="435"/>
    </row>
    <row r="181" spans="1:10" ht="12">
      <c r="A181" s="509"/>
      <c r="B181" s="510"/>
      <c r="C181" s="510"/>
      <c r="D181" s="511"/>
      <c r="E181" s="511"/>
      <c r="F181" s="511"/>
      <c r="G181" s="511"/>
      <c r="H181" s="511"/>
      <c r="I181" s="511"/>
      <c r="J181" s="435"/>
    </row>
    <row r="182" spans="1:10" ht="12">
      <c r="A182" s="509"/>
      <c r="B182" s="510"/>
      <c r="C182" s="510"/>
      <c r="D182" s="511"/>
      <c r="E182" s="511"/>
      <c r="F182" s="511"/>
      <c r="G182" s="511"/>
      <c r="H182" s="511"/>
      <c r="I182" s="511"/>
      <c r="J182" s="435"/>
    </row>
    <row r="183" spans="1:10" ht="12">
      <c r="A183" s="509"/>
      <c r="B183" s="510"/>
      <c r="C183" s="510"/>
      <c r="D183" s="511"/>
      <c r="E183" s="511"/>
      <c r="F183" s="511"/>
      <c r="G183" s="511"/>
      <c r="H183" s="511"/>
      <c r="I183" s="511"/>
      <c r="J183" s="435"/>
    </row>
    <row r="184" spans="1:10" ht="12">
      <c r="A184" s="509"/>
      <c r="B184" s="510"/>
      <c r="C184" s="510"/>
      <c r="D184" s="511"/>
      <c r="E184" s="511"/>
      <c r="F184" s="511"/>
      <c r="G184" s="511"/>
      <c r="H184" s="511"/>
      <c r="I184" s="511"/>
      <c r="J184" s="435"/>
    </row>
    <row r="185" spans="1:10" ht="12">
      <c r="A185" s="509"/>
      <c r="B185" s="510"/>
      <c r="C185" s="510"/>
      <c r="D185" s="511"/>
      <c r="E185" s="511"/>
      <c r="F185" s="511"/>
      <c r="G185" s="511"/>
      <c r="H185" s="511"/>
      <c r="I185" s="511"/>
      <c r="J185" s="435"/>
    </row>
    <row r="186" spans="1:10" ht="12">
      <c r="A186" s="509"/>
      <c r="B186" s="510"/>
      <c r="C186" s="510"/>
      <c r="D186" s="511"/>
      <c r="E186" s="511"/>
      <c r="F186" s="511"/>
      <c r="G186" s="511"/>
      <c r="H186" s="511"/>
      <c r="I186" s="511"/>
      <c r="J186" s="435"/>
    </row>
    <row r="187" spans="1:10" ht="12">
      <c r="A187" s="509"/>
      <c r="B187" s="510"/>
      <c r="C187" s="510"/>
      <c r="D187" s="511"/>
      <c r="E187" s="511"/>
      <c r="F187" s="511"/>
      <c r="G187" s="511"/>
      <c r="H187" s="511"/>
      <c r="I187" s="511"/>
      <c r="J187" s="435"/>
    </row>
    <row r="188" spans="1:10" ht="12">
      <c r="A188" s="509"/>
      <c r="B188" s="510"/>
      <c r="C188" s="510"/>
      <c r="D188" s="511"/>
      <c r="E188" s="511"/>
      <c r="F188" s="511"/>
      <c r="G188" s="511"/>
      <c r="H188" s="511"/>
      <c r="I188" s="511"/>
      <c r="J188" s="435"/>
    </row>
    <row r="189" spans="1:10" ht="12">
      <c r="A189" s="509"/>
      <c r="B189" s="510"/>
      <c r="C189" s="510"/>
      <c r="D189" s="511"/>
      <c r="E189" s="511"/>
      <c r="F189" s="511"/>
      <c r="G189" s="511"/>
      <c r="H189" s="511"/>
      <c r="I189" s="511"/>
      <c r="J189" s="435"/>
    </row>
    <row r="190" spans="1:10" ht="12">
      <c r="A190" s="509"/>
      <c r="B190" s="510"/>
      <c r="C190" s="510"/>
      <c r="D190" s="511"/>
      <c r="E190" s="511"/>
      <c r="F190" s="511"/>
      <c r="G190" s="511"/>
      <c r="H190" s="511"/>
      <c r="I190" s="511"/>
      <c r="J190" s="435"/>
    </row>
    <row r="191" spans="1:10" ht="12">
      <c r="A191" s="509"/>
      <c r="B191" s="510"/>
      <c r="C191" s="510"/>
      <c r="D191" s="511"/>
      <c r="E191" s="511"/>
      <c r="F191" s="511"/>
      <c r="G191" s="511"/>
      <c r="H191" s="511"/>
      <c r="I191" s="511"/>
      <c r="J191" s="435"/>
    </row>
    <row r="192" spans="1:10" ht="12">
      <c r="A192" s="509"/>
      <c r="B192" s="510"/>
      <c r="C192" s="510"/>
      <c r="D192" s="511"/>
      <c r="E192" s="511"/>
      <c r="F192" s="511"/>
      <c r="G192" s="511"/>
      <c r="H192" s="511"/>
      <c r="I192" s="511"/>
      <c r="J192" s="435"/>
    </row>
    <row r="193" spans="1:10" ht="12">
      <c r="A193" s="509"/>
      <c r="B193" s="510"/>
      <c r="C193" s="510"/>
      <c r="D193" s="511"/>
      <c r="E193" s="511"/>
      <c r="F193" s="511"/>
      <c r="G193" s="511"/>
      <c r="H193" s="511"/>
      <c r="I193" s="511"/>
      <c r="J193" s="435"/>
    </row>
    <row r="194" spans="1:10" ht="12">
      <c r="A194" s="509"/>
      <c r="B194" s="510"/>
      <c r="C194" s="510"/>
      <c r="D194" s="511"/>
      <c r="E194" s="511"/>
      <c r="F194" s="511"/>
      <c r="G194" s="511"/>
      <c r="H194" s="511"/>
      <c r="I194" s="511"/>
      <c r="J194" s="435"/>
    </row>
    <row r="195" spans="1:10" ht="12">
      <c r="A195" s="509"/>
      <c r="B195" s="510"/>
      <c r="C195" s="510"/>
      <c r="D195" s="511"/>
      <c r="E195" s="511"/>
      <c r="F195" s="511"/>
      <c r="G195" s="511"/>
      <c r="H195" s="511"/>
      <c r="I195" s="511"/>
      <c r="J195" s="435"/>
    </row>
    <row r="196" spans="1:10" ht="12">
      <c r="A196" s="509"/>
      <c r="B196" s="510"/>
      <c r="C196" s="510"/>
      <c r="D196" s="511"/>
      <c r="E196" s="511"/>
      <c r="F196" s="511"/>
      <c r="G196" s="511"/>
      <c r="H196" s="511"/>
      <c r="I196" s="511"/>
      <c r="J196" s="435"/>
    </row>
    <row r="197" spans="1:10" ht="12">
      <c r="A197" s="509"/>
      <c r="B197" s="510"/>
      <c r="C197" s="510"/>
      <c r="D197" s="511"/>
      <c r="E197" s="511"/>
      <c r="F197" s="511"/>
      <c r="G197" s="511"/>
      <c r="H197" s="511"/>
      <c r="I197" s="511"/>
      <c r="J197" s="435"/>
    </row>
    <row r="198" spans="1:10" ht="12">
      <c r="A198" s="509"/>
      <c r="B198" s="510"/>
      <c r="C198" s="510"/>
      <c r="D198" s="511"/>
      <c r="E198" s="511"/>
      <c r="F198" s="511"/>
      <c r="G198" s="511"/>
      <c r="H198" s="511"/>
      <c r="I198" s="511"/>
      <c r="J198" s="435"/>
    </row>
    <row r="199" spans="1:10" ht="12">
      <c r="A199" s="509"/>
      <c r="B199" s="510"/>
      <c r="C199" s="510"/>
      <c r="D199" s="511"/>
      <c r="E199" s="511"/>
      <c r="F199" s="511"/>
      <c r="G199" s="511"/>
      <c r="H199" s="511"/>
      <c r="I199" s="511"/>
      <c r="J199" s="435"/>
    </row>
    <row r="200" spans="1:10" ht="12">
      <c r="A200" s="509"/>
      <c r="B200" s="510"/>
      <c r="C200" s="510"/>
      <c r="D200" s="511"/>
      <c r="E200" s="511"/>
      <c r="F200" s="511"/>
      <c r="G200" s="511"/>
      <c r="H200" s="511"/>
      <c r="I200" s="511"/>
      <c r="J200" s="435"/>
    </row>
    <row r="201" spans="1:10" ht="12">
      <c r="A201" s="509"/>
      <c r="B201" s="510"/>
      <c r="C201" s="510"/>
      <c r="D201" s="511"/>
      <c r="E201" s="511"/>
      <c r="F201" s="511"/>
      <c r="G201" s="511"/>
      <c r="H201" s="511"/>
      <c r="I201" s="511"/>
      <c r="J201" s="435"/>
    </row>
    <row r="202" spans="1:10" ht="12">
      <c r="A202" s="509"/>
      <c r="B202" s="510"/>
      <c r="C202" s="510"/>
      <c r="D202" s="511"/>
      <c r="E202" s="511"/>
      <c r="F202" s="511"/>
      <c r="G202" s="511"/>
      <c r="H202" s="511"/>
      <c r="I202" s="511"/>
      <c r="J202" s="435"/>
    </row>
    <row r="203" spans="1:10" ht="12">
      <c r="A203" s="509"/>
      <c r="B203" s="510"/>
      <c r="C203" s="510"/>
      <c r="D203" s="511"/>
      <c r="E203" s="511"/>
      <c r="F203" s="511"/>
      <c r="G203" s="511"/>
      <c r="H203" s="511"/>
      <c r="I203" s="511"/>
      <c r="J203" s="435"/>
    </row>
    <row r="204" spans="1:10" ht="12">
      <c r="A204" s="509"/>
      <c r="B204" s="510"/>
      <c r="C204" s="510"/>
      <c r="D204" s="511"/>
      <c r="E204" s="511"/>
      <c r="F204" s="511"/>
      <c r="G204" s="511"/>
      <c r="H204" s="511"/>
      <c r="I204" s="511"/>
      <c r="J204" s="435"/>
    </row>
    <row r="205" spans="1:10" ht="12">
      <c r="A205" s="509"/>
      <c r="B205" s="510"/>
      <c r="C205" s="510"/>
      <c r="D205" s="511"/>
      <c r="E205" s="511"/>
      <c r="F205" s="511"/>
      <c r="G205" s="511"/>
      <c r="H205" s="511"/>
      <c r="I205" s="511"/>
      <c r="J205" s="435"/>
    </row>
    <row r="206" spans="1:10" ht="12">
      <c r="A206" s="509"/>
      <c r="B206" s="510"/>
      <c r="C206" s="510"/>
      <c r="D206" s="511"/>
      <c r="E206" s="511"/>
      <c r="F206" s="511"/>
      <c r="G206" s="511"/>
      <c r="H206" s="511"/>
      <c r="I206" s="511"/>
      <c r="J206" s="435"/>
    </row>
    <row r="207" spans="1:10" ht="12">
      <c r="A207" s="509"/>
      <c r="B207" s="510"/>
      <c r="C207" s="510"/>
      <c r="D207" s="511"/>
      <c r="E207" s="511"/>
      <c r="F207" s="511"/>
      <c r="G207" s="511"/>
      <c r="H207" s="511"/>
      <c r="I207" s="511"/>
      <c r="J207" s="435"/>
    </row>
    <row r="208" spans="1:10" ht="12">
      <c r="A208" s="509"/>
      <c r="B208" s="510"/>
      <c r="C208" s="510"/>
      <c r="D208" s="511"/>
      <c r="E208" s="511"/>
      <c r="F208" s="511"/>
      <c r="G208" s="511"/>
      <c r="H208" s="511"/>
      <c r="I208" s="511"/>
      <c r="J208" s="435"/>
    </row>
    <row r="209" spans="1:10" ht="12">
      <c r="A209" s="509"/>
      <c r="B209" s="510"/>
      <c r="C209" s="510"/>
      <c r="D209" s="511"/>
      <c r="E209" s="511"/>
      <c r="F209" s="511"/>
      <c r="G209" s="511"/>
      <c r="H209" s="511"/>
      <c r="I209" s="511"/>
      <c r="J209" s="435"/>
    </row>
    <row r="210" spans="1:10" ht="12">
      <c r="A210" s="509"/>
      <c r="B210" s="510"/>
      <c r="C210" s="510"/>
      <c r="D210" s="511"/>
      <c r="E210" s="511"/>
      <c r="F210" s="511"/>
      <c r="G210" s="511"/>
      <c r="H210" s="511"/>
      <c r="I210" s="511"/>
      <c r="J210" s="435"/>
    </row>
    <row r="211" spans="1:10" ht="12">
      <c r="A211" s="509"/>
      <c r="B211" s="510"/>
      <c r="C211" s="510"/>
      <c r="D211" s="511"/>
      <c r="E211" s="511"/>
      <c r="F211" s="511"/>
      <c r="G211" s="511"/>
      <c r="H211" s="511"/>
      <c r="I211" s="511"/>
      <c r="J211" s="435"/>
    </row>
    <row r="212" spans="1:10" ht="12">
      <c r="A212" s="509"/>
      <c r="B212" s="510"/>
      <c r="C212" s="510"/>
      <c r="D212" s="511"/>
      <c r="E212" s="511"/>
      <c r="F212" s="511"/>
      <c r="G212" s="511"/>
      <c r="H212" s="511"/>
      <c r="I212" s="511"/>
      <c r="J212" s="435"/>
    </row>
    <row r="213" spans="1:10" ht="12">
      <c r="A213" s="509"/>
      <c r="B213" s="510"/>
      <c r="C213" s="510"/>
      <c r="D213" s="511"/>
      <c r="E213" s="511"/>
      <c r="F213" s="511"/>
      <c r="G213" s="511"/>
      <c r="H213" s="511"/>
      <c r="I213" s="511"/>
      <c r="J213" s="435"/>
    </row>
    <row r="214" spans="1:10" ht="12">
      <c r="A214" s="509"/>
      <c r="B214" s="510"/>
      <c r="C214" s="510"/>
      <c r="D214" s="511"/>
      <c r="E214" s="511"/>
      <c r="F214" s="511"/>
      <c r="G214" s="511"/>
      <c r="H214" s="511"/>
      <c r="I214" s="511"/>
      <c r="J214" s="435"/>
    </row>
    <row r="215" spans="1:10" ht="12">
      <c r="A215" s="509"/>
      <c r="B215" s="510"/>
      <c r="C215" s="510"/>
      <c r="D215" s="511"/>
      <c r="E215" s="511"/>
      <c r="F215" s="511"/>
      <c r="G215" s="511"/>
      <c r="H215" s="511"/>
      <c r="I215" s="511"/>
      <c r="J215" s="435"/>
    </row>
    <row r="216" spans="1:10" ht="12">
      <c r="A216" s="509"/>
      <c r="B216" s="510"/>
      <c r="C216" s="510"/>
      <c r="D216" s="511"/>
      <c r="E216" s="511"/>
      <c r="F216" s="511"/>
      <c r="G216" s="511"/>
      <c r="H216" s="511"/>
      <c r="I216" s="511"/>
      <c r="J216" s="435"/>
    </row>
    <row r="217" spans="1:10" ht="12">
      <c r="A217" s="509"/>
      <c r="B217" s="510"/>
      <c r="C217" s="510"/>
      <c r="D217" s="511"/>
      <c r="E217" s="511"/>
      <c r="F217" s="511"/>
      <c r="G217" s="511"/>
      <c r="H217" s="511"/>
      <c r="I217" s="511"/>
      <c r="J217" s="435"/>
    </row>
    <row r="218" spans="1:10" ht="12">
      <c r="A218" s="509"/>
      <c r="B218" s="510"/>
      <c r="C218" s="510"/>
      <c r="D218" s="511"/>
      <c r="E218" s="511"/>
      <c r="F218" s="511"/>
      <c r="G218" s="511"/>
      <c r="H218" s="511"/>
      <c r="I218" s="511"/>
      <c r="J218" s="435"/>
    </row>
    <row r="219" spans="1:10" ht="12">
      <c r="A219" s="509"/>
      <c r="B219" s="510"/>
      <c r="C219" s="510"/>
      <c r="D219" s="511"/>
      <c r="E219" s="511"/>
      <c r="F219" s="511"/>
      <c r="G219" s="511"/>
      <c r="H219" s="511"/>
      <c r="I219" s="511"/>
      <c r="J219" s="435"/>
    </row>
    <row r="220" spans="1:10" ht="12">
      <c r="A220" s="509"/>
      <c r="B220" s="510"/>
      <c r="C220" s="510"/>
      <c r="D220" s="511"/>
      <c r="E220" s="511"/>
      <c r="F220" s="511"/>
      <c r="G220" s="511"/>
      <c r="H220" s="511"/>
      <c r="I220" s="511"/>
      <c r="J220" s="435"/>
    </row>
    <row r="221" spans="1:10" ht="12">
      <c r="A221" s="509"/>
      <c r="B221" s="510"/>
      <c r="C221" s="510"/>
      <c r="D221" s="511"/>
      <c r="E221" s="511"/>
      <c r="F221" s="511"/>
      <c r="G221" s="511"/>
      <c r="H221" s="511"/>
      <c r="I221" s="511"/>
      <c r="J221" s="435"/>
    </row>
    <row r="222" spans="1:10" ht="12">
      <c r="A222" s="509"/>
      <c r="B222" s="510"/>
      <c r="C222" s="510"/>
      <c r="D222" s="511"/>
      <c r="E222" s="511"/>
      <c r="F222" s="511"/>
      <c r="G222" s="511"/>
      <c r="H222" s="511"/>
      <c r="I222" s="511"/>
      <c r="J222" s="435"/>
    </row>
    <row r="223" spans="1:10" ht="12">
      <c r="A223" s="509"/>
      <c r="B223" s="510"/>
      <c r="C223" s="510"/>
      <c r="D223" s="511"/>
      <c r="E223" s="511"/>
      <c r="F223" s="511"/>
      <c r="G223" s="511"/>
      <c r="H223" s="511"/>
      <c r="I223" s="511"/>
      <c r="J223" s="435"/>
    </row>
    <row r="224" spans="1:10" ht="12">
      <c r="A224" s="509"/>
      <c r="B224" s="510"/>
      <c r="C224" s="510"/>
      <c r="D224" s="511"/>
      <c r="E224" s="511"/>
      <c r="F224" s="511"/>
      <c r="G224" s="511"/>
      <c r="H224" s="511"/>
      <c r="I224" s="511"/>
      <c r="J224" s="435"/>
    </row>
    <row r="225" spans="1:10" ht="12">
      <c r="A225" s="509"/>
      <c r="B225" s="510"/>
      <c r="C225" s="510"/>
      <c r="D225" s="511"/>
      <c r="E225" s="511"/>
      <c r="F225" s="511"/>
      <c r="G225" s="511"/>
      <c r="H225" s="511"/>
      <c r="I225" s="511"/>
      <c r="J225" s="435"/>
    </row>
    <row r="226" spans="1:10" ht="12">
      <c r="A226" s="509"/>
      <c r="B226" s="510"/>
      <c r="C226" s="510"/>
      <c r="D226" s="511"/>
      <c r="E226" s="511"/>
      <c r="F226" s="511"/>
      <c r="G226" s="511"/>
      <c r="H226" s="511"/>
      <c r="I226" s="511"/>
      <c r="J226" s="435"/>
    </row>
    <row r="227" spans="1:10" ht="12">
      <c r="A227" s="509"/>
      <c r="B227" s="510"/>
      <c r="C227" s="510"/>
      <c r="D227" s="511"/>
      <c r="E227" s="511"/>
      <c r="F227" s="511"/>
      <c r="G227" s="511"/>
      <c r="H227" s="511"/>
      <c r="I227" s="511"/>
      <c r="J227" s="435"/>
    </row>
    <row r="228" spans="1:10" ht="12">
      <c r="A228" s="509"/>
      <c r="B228" s="510"/>
      <c r="C228" s="510"/>
      <c r="D228" s="511"/>
      <c r="E228" s="511"/>
      <c r="F228" s="511"/>
      <c r="G228" s="511"/>
      <c r="H228" s="511"/>
      <c r="I228" s="511"/>
      <c r="J228" s="435"/>
    </row>
    <row r="229" spans="1:10" ht="12">
      <c r="A229" s="509"/>
      <c r="B229" s="510"/>
      <c r="C229" s="510"/>
      <c r="D229" s="511"/>
      <c r="E229" s="511"/>
      <c r="F229" s="511"/>
      <c r="G229" s="511"/>
      <c r="H229" s="511"/>
      <c r="I229" s="511"/>
      <c r="J229" s="435"/>
    </row>
    <row r="230" spans="1:10" ht="12">
      <c r="A230" s="509"/>
      <c r="B230" s="510"/>
      <c r="C230" s="510"/>
      <c r="D230" s="511"/>
      <c r="E230" s="511"/>
      <c r="F230" s="511"/>
      <c r="G230" s="511"/>
      <c r="H230" s="511"/>
      <c r="I230" s="511"/>
      <c r="J230" s="435"/>
    </row>
    <row r="231" spans="1:10" ht="12">
      <c r="A231" s="509"/>
      <c r="B231" s="510"/>
      <c r="C231" s="510"/>
      <c r="D231" s="511"/>
      <c r="E231" s="511"/>
      <c r="F231" s="511"/>
      <c r="G231" s="511"/>
      <c r="H231" s="511"/>
      <c r="I231" s="511"/>
      <c r="J231" s="435"/>
    </row>
    <row r="232" spans="1:10" ht="12">
      <c r="A232" s="509"/>
      <c r="B232" s="510"/>
      <c r="C232" s="510"/>
      <c r="D232" s="511"/>
      <c r="E232" s="511"/>
      <c r="F232" s="511"/>
      <c r="G232" s="511"/>
      <c r="H232" s="511"/>
      <c r="I232" s="511"/>
      <c r="J232" s="435"/>
    </row>
    <row r="233" spans="1:10" ht="12">
      <c r="A233" s="509"/>
      <c r="B233" s="510"/>
      <c r="C233" s="510"/>
      <c r="D233" s="511"/>
      <c r="E233" s="511"/>
      <c r="F233" s="511"/>
      <c r="G233" s="511"/>
      <c r="H233" s="511"/>
      <c r="I233" s="511"/>
      <c r="J233" s="435"/>
    </row>
    <row r="234" spans="1:10" ht="12">
      <c r="A234" s="509"/>
      <c r="B234" s="510"/>
      <c r="C234" s="510"/>
      <c r="D234" s="511"/>
      <c r="E234" s="511"/>
      <c r="F234" s="511"/>
      <c r="G234" s="511"/>
      <c r="H234" s="511"/>
      <c r="I234" s="511"/>
      <c r="J234" s="435"/>
    </row>
    <row r="235" spans="1:10" ht="12">
      <c r="A235" s="509"/>
      <c r="B235" s="510"/>
      <c r="C235" s="510"/>
      <c r="D235" s="511"/>
      <c r="E235" s="511"/>
      <c r="F235" s="511"/>
      <c r="G235" s="511"/>
      <c r="H235" s="511"/>
      <c r="I235" s="511"/>
      <c r="J235" s="435"/>
    </row>
    <row r="236" spans="1:10" ht="12">
      <c r="A236" s="509"/>
      <c r="B236" s="510"/>
      <c r="C236" s="510"/>
      <c r="D236" s="511"/>
      <c r="E236" s="511"/>
      <c r="F236" s="511"/>
      <c r="G236" s="511"/>
      <c r="H236" s="511"/>
      <c r="I236" s="511"/>
      <c r="J236" s="435"/>
    </row>
    <row r="237" spans="1:10" ht="12">
      <c r="A237" s="509"/>
      <c r="B237" s="510"/>
      <c r="C237" s="510"/>
      <c r="D237" s="511"/>
      <c r="E237" s="511"/>
      <c r="F237" s="511"/>
      <c r="G237" s="511"/>
      <c r="H237" s="511"/>
      <c r="I237" s="511"/>
      <c r="J237" s="435"/>
    </row>
    <row r="238" spans="1:10" ht="12">
      <c r="A238" s="509"/>
      <c r="B238" s="510"/>
      <c r="C238" s="510"/>
      <c r="D238" s="511"/>
      <c r="E238" s="511"/>
      <c r="F238" s="511"/>
      <c r="G238" s="511"/>
      <c r="H238" s="511"/>
      <c r="I238" s="511"/>
      <c r="J238" s="435"/>
    </row>
    <row r="239" spans="1:10" ht="12">
      <c r="A239" s="509"/>
      <c r="B239" s="510"/>
      <c r="C239" s="510"/>
      <c r="D239" s="511"/>
      <c r="E239" s="511"/>
      <c r="F239" s="511"/>
      <c r="G239" s="511"/>
      <c r="H239" s="511"/>
      <c r="I239" s="511"/>
      <c r="J239" s="435"/>
    </row>
    <row r="240" spans="1:10" ht="12">
      <c r="A240" s="509"/>
      <c r="B240" s="510"/>
      <c r="C240" s="510"/>
      <c r="D240" s="511"/>
      <c r="E240" s="511"/>
      <c r="F240" s="511"/>
      <c r="G240" s="511"/>
      <c r="H240" s="511"/>
      <c r="I240" s="511"/>
      <c r="J240" s="435"/>
    </row>
    <row r="241" spans="1:10" ht="12">
      <c r="A241" s="509"/>
      <c r="B241" s="510"/>
      <c r="C241" s="510"/>
      <c r="D241" s="511"/>
      <c r="E241" s="511"/>
      <c r="F241" s="511"/>
      <c r="G241" s="511"/>
      <c r="H241" s="511"/>
      <c r="I241" s="511"/>
      <c r="J241" s="435"/>
    </row>
    <row r="242" spans="1:10" ht="12">
      <c r="A242" s="509"/>
      <c r="B242" s="510"/>
      <c r="C242" s="510"/>
      <c r="D242" s="511"/>
      <c r="E242" s="511"/>
      <c r="F242" s="511"/>
      <c r="G242" s="511"/>
      <c r="H242" s="511"/>
      <c r="I242" s="511"/>
      <c r="J242" s="435"/>
    </row>
    <row r="243" spans="1:10" ht="12">
      <c r="A243" s="509"/>
      <c r="B243" s="510"/>
      <c r="C243" s="510"/>
      <c r="D243" s="511"/>
      <c r="E243" s="511"/>
      <c r="F243" s="511"/>
      <c r="G243" s="511"/>
      <c r="H243" s="511"/>
      <c r="I243" s="511"/>
      <c r="J243" s="435"/>
    </row>
    <row r="244" spans="1:10" ht="12">
      <c r="A244" s="509"/>
      <c r="B244" s="510"/>
      <c r="C244" s="510"/>
      <c r="D244" s="511"/>
      <c r="E244" s="511"/>
      <c r="F244" s="511"/>
      <c r="G244" s="511"/>
      <c r="H244" s="511"/>
      <c r="I244" s="511"/>
      <c r="J244" s="435"/>
    </row>
    <row r="245" spans="1:10" ht="12">
      <c r="A245" s="509"/>
      <c r="B245" s="510"/>
      <c r="C245" s="510"/>
      <c r="D245" s="511"/>
      <c r="E245" s="511"/>
      <c r="F245" s="511"/>
      <c r="G245" s="511"/>
      <c r="H245" s="511"/>
      <c r="I245" s="511"/>
      <c r="J245" s="435"/>
    </row>
    <row r="246" spans="1:10" ht="12">
      <c r="A246" s="509"/>
      <c r="B246" s="510"/>
      <c r="C246" s="510"/>
      <c r="D246" s="511"/>
      <c r="E246" s="511"/>
      <c r="F246" s="511"/>
      <c r="G246" s="511"/>
      <c r="H246" s="511"/>
      <c r="I246" s="511"/>
      <c r="J246" s="435"/>
    </row>
    <row r="247" spans="1:10" ht="12">
      <c r="A247" s="509"/>
      <c r="B247" s="510"/>
      <c r="C247" s="510"/>
      <c r="D247" s="511"/>
      <c r="E247" s="511"/>
      <c r="F247" s="511"/>
      <c r="G247" s="511"/>
      <c r="H247" s="511"/>
      <c r="I247" s="511"/>
      <c r="J247" s="435"/>
    </row>
    <row r="248" spans="1:10" ht="12">
      <c r="A248" s="509"/>
      <c r="B248" s="510"/>
      <c r="C248" s="510"/>
      <c r="D248" s="511"/>
      <c r="E248" s="511"/>
      <c r="F248" s="511"/>
      <c r="G248" s="511"/>
      <c r="H248" s="511"/>
      <c r="I248" s="511"/>
      <c r="J248" s="435"/>
    </row>
    <row r="249" spans="1:10" ht="12">
      <c r="A249" s="509"/>
      <c r="B249" s="510"/>
      <c r="C249" s="510"/>
      <c r="D249" s="511"/>
      <c r="E249" s="511"/>
      <c r="F249" s="511"/>
      <c r="G249" s="511"/>
      <c r="H249" s="511"/>
      <c r="I249" s="511"/>
      <c r="J249" s="435"/>
    </row>
    <row r="250" spans="1:10" ht="12">
      <c r="A250" s="509"/>
      <c r="B250" s="510"/>
      <c r="C250" s="510"/>
      <c r="D250" s="511"/>
      <c r="E250" s="511"/>
      <c r="F250" s="511"/>
      <c r="G250" s="511"/>
      <c r="H250" s="511"/>
      <c r="I250" s="511"/>
      <c r="J250" s="435"/>
    </row>
    <row r="251" spans="1:10" ht="12">
      <c r="A251" s="509"/>
      <c r="B251" s="510"/>
      <c r="C251" s="510"/>
      <c r="D251" s="511"/>
      <c r="E251" s="511"/>
      <c r="F251" s="511"/>
      <c r="G251" s="511"/>
      <c r="H251" s="511"/>
      <c r="I251" s="511"/>
      <c r="J251" s="435"/>
    </row>
    <row r="252" spans="1:10" ht="12">
      <c r="A252" s="509"/>
      <c r="B252" s="510"/>
      <c r="C252" s="510"/>
      <c r="D252" s="511"/>
      <c r="E252" s="511"/>
      <c r="F252" s="511"/>
      <c r="G252" s="511"/>
      <c r="H252" s="511"/>
      <c r="I252" s="511"/>
      <c r="J252" s="435"/>
    </row>
    <row r="253" spans="1:10" ht="12">
      <c r="A253" s="509"/>
      <c r="B253" s="510"/>
      <c r="C253" s="510"/>
      <c r="D253" s="511"/>
      <c r="E253" s="511"/>
      <c r="F253" s="511"/>
      <c r="G253" s="511"/>
      <c r="H253" s="511"/>
      <c r="I253" s="511"/>
      <c r="J253" s="435"/>
    </row>
    <row r="254" spans="1:10" ht="12">
      <c r="A254" s="509"/>
      <c r="B254" s="510"/>
      <c r="C254" s="510"/>
      <c r="D254" s="511"/>
      <c r="E254" s="511"/>
      <c r="F254" s="511"/>
      <c r="G254" s="511"/>
      <c r="H254" s="511"/>
      <c r="I254" s="511"/>
      <c r="J254" s="435"/>
    </row>
    <row r="255" spans="1:10" ht="12">
      <c r="A255" s="509"/>
      <c r="B255" s="510"/>
      <c r="C255" s="510"/>
      <c r="D255" s="511"/>
      <c r="E255" s="511"/>
      <c r="F255" s="511"/>
      <c r="G255" s="511"/>
      <c r="H255" s="511"/>
      <c r="I255" s="511"/>
      <c r="J255" s="435"/>
    </row>
    <row r="256" spans="1:10" ht="12">
      <c r="A256" s="509"/>
      <c r="B256" s="510"/>
      <c r="C256" s="510"/>
      <c r="D256" s="511"/>
      <c r="E256" s="511"/>
      <c r="F256" s="511"/>
      <c r="G256" s="511"/>
      <c r="H256" s="511"/>
      <c r="I256" s="511"/>
      <c r="J256" s="435"/>
    </row>
    <row r="257" spans="1:10" ht="12">
      <c r="A257" s="509"/>
      <c r="B257" s="510"/>
      <c r="C257" s="510"/>
      <c r="D257" s="511"/>
      <c r="E257" s="511"/>
      <c r="F257" s="511"/>
      <c r="G257" s="511"/>
      <c r="H257" s="511"/>
      <c r="I257" s="511"/>
      <c r="J257" s="435"/>
    </row>
    <row r="258" spans="1:10" ht="12">
      <c r="A258" s="509"/>
      <c r="B258" s="510"/>
      <c r="C258" s="510"/>
      <c r="D258" s="511"/>
      <c r="E258" s="511"/>
      <c r="F258" s="511"/>
      <c r="G258" s="511"/>
      <c r="H258" s="511"/>
      <c r="I258" s="511"/>
      <c r="J258" s="435"/>
    </row>
    <row r="259" spans="1:10" ht="12">
      <c r="A259" s="509"/>
      <c r="B259" s="510"/>
      <c r="C259" s="510"/>
      <c r="D259" s="511"/>
      <c r="E259" s="511"/>
      <c r="F259" s="511"/>
      <c r="G259" s="511"/>
      <c r="H259" s="511"/>
      <c r="I259" s="511"/>
      <c r="J259" s="435"/>
    </row>
    <row r="260" spans="1:10" ht="12">
      <c r="A260" s="509"/>
      <c r="B260" s="510"/>
      <c r="C260" s="510"/>
      <c r="D260" s="511"/>
      <c r="E260" s="511"/>
      <c r="F260" s="511"/>
      <c r="G260" s="511"/>
      <c r="H260" s="511"/>
      <c r="I260" s="511"/>
      <c r="J260" s="435"/>
    </row>
    <row r="261" spans="1:10" ht="12">
      <c r="A261" s="509"/>
      <c r="B261" s="510"/>
      <c r="C261" s="510"/>
      <c r="D261" s="511"/>
      <c r="E261" s="511"/>
      <c r="F261" s="511"/>
      <c r="G261" s="511"/>
      <c r="H261" s="511"/>
      <c r="I261" s="511"/>
      <c r="J261" s="435"/>
    </row>
    <row r="262" spans="1:10" ht="12">
      <c r="A262" s="509"/>
      <c r="B262" s="510"/>
      <c r="C262" s="510"/>
      <c r="D262" s="511"/>
      <c r="E262" s="511"/>
      <c r="F262" s="511"/>
      <c r="G262" s="511"/>
      <c r="H262" s="511"/>
      <c r="I262" s="511"/>
      <c r="J262" s="435"/>
    </row>
    <row r="263" spans="1:10" ht="12">
      <c r="A263" s="509"/>
      <c r="B263" s="510"/>
      <c r="C263" s="510"/>
      <c r="D263" s="511"/>
      <c r="E263" s="511"/>
      <c r="F263" s="511"/>
      <c r="G263" s="511"/>
      <c r="H263" s="511"/>
      <c r="I263" s="511"/>
      <c r="J263" s="435"/>
    </row>
    <row r="264" spans="1:10" ht="12">
      <c r="A264" s="509"/>
      <c r="B264" s="510"/>
      <c r="C264" s="510"/>
      <c r="D264" s="511"/>
      <c r="E264" s="511"/>
      <c r="F264" s="511"/>
      <c r="G264" s="511"/>
      <c r="H264" s="511"/>
      <c r="I264" s="511"/>
      <c r="J264" s="435"/>
    </row>
    <row r="265" spans="1:10" ht="12">
      <c r="A265" s="509"/>
      <c r="B265" s="510"/>
      <c r="C265" s="510"/>
      <c r="D265" s="511"/>
      <c r="E265" s="511"/>
      <c r="F265" s="511"/>
      <c r="G265" s="511"/>
      <c r="H265" s="511"/>
      <c r="I265" s="511"/>
      <c r="J265" s="435"/>
    </row>
    <row r="266" spans="1:10" ht="12">
      <c r="A266" s="509"/>
      <c r="B266" s="510"/>
      <c r="C266" s="510"/>
      <c r="D266" s="511"/>
      <c r="E266" s="511"/>
      <c r="F266" s="511"/>
      <c r="G266" s="511"/>
      <c r="H266" s="511"/>
      <c r="I266" s="511"/>
      <c r="J266" s="435"/>
    </row>
    <row r="267" spans="1:10" ht="12">
      <c r="A267" s="509"/>
      <c r="B267" s="510"/>
      <c r="C267" s="510"/>
      <c r="D267" s="511"/>
      <c r="E267" s="511"/>
      <c r="F267" s="511"/>
      <c r="G267" s="511"/>
      <c r="H267" s="511"/>
      <c r="I267" s="511"/>
      <c r="J267" s="435"/>
    </row>
    <row r="268" spans="1:10" ht="12">
      <c r="A268" s="509"/>
      <c r="B268" s="510"/>
      <c r="C268" s="510"/>
      <c r="D268" s="511"/>
      <c r="E268" s="511"/>
      <c r="F268" s="511"/>
      <c r="G268" s="511"/>
      <c r="H268" s="511"/>
      <c r="I268" s="511"/>
      <c r="J268" s="435"/>
    </row>
    <row r="269" spans="1:10" ht="12">
      <c r="A269" s="509"/>
      <c r="B269" s="510"/>
      <c r="C269" s="510"/>
      <c r="D269" s="511"/>
      <c r="E269" s="511"/>
      <c r="F269" s="511"/>
      <c r="G269" s="511"/>
      <c r="H269" s="511"/>
      <c r="I269" s="511"/>
      <c r="J269" s="435"/>
    </row>
    <row r="270" spans="1:10" ht="12">
      <c r="A270" s="509"/>
      <c r="B270" s="510"/>
      <c r="C270" s="510"/>
      <c r="D270" s="511"/>
      <c r="E270" s="511"/>
      <c r="F270" s="511"/>
      <c r="G270" s="511"/>
      <c r="H270" s="511"/>
      <c r="I270" s="511"/>
      <c r="J270" s="435"/>
    </row>
    <row r="271" spans="1:10" ht="12">
      <c r="A271" s="509"/>
      <c r="B271" s="510"/>
      <c r="C271" s="510"/>
      <c r="D271" s="511"/>
      <c r="E271" s="511"/>
      <c r="F271" s="511"/>
      <c r="G271" s="511"/>
      <c r="H271" s="511"/>
      <c r="I271" s="511"/>
      <c r="J271" s="435"/>
    </row>
    <row r="272" spans="1:10" ht="12">
      <c r="A272" s="509"/>
      <c r="B272" s="510"/>
      <c r="C272" s="510"/>
      <c r="D272" s="511"/>
      <c r="E272" s="511"/>
      <c r="F272" s="511"/>
      <c r="G272" s="511"/>
      <c r="H272" s="511"/>
      <c r="I272" s="511"/>
      <c r="J272" s="435"/>
    </row>
    <row r="273" spans="1:10" ht="12">
      <c r="A273" s="509"/>
      <c r="B273" s="510"/>
      <c r="C273" s="510"/>
      <c r="D273" s="511"/>
      <c r="E273" s="511"/>
      <c r="F273" s="511"/>
      <c r="G273" s="511"/>
      <c r="H273" s="511"/>
      <c r="I273" s="511"/>
      <c r="J273" s="435"/>
    </row>
    <row r="274" spans="1:10" ht="12">
      <c r="A274" s="509"/>
      <c r="B274" s="510"/>
      <c r="C274" s="510"/>
      <c r="D274" s="511"/>
      <c r="E274" s="511"/>
      <c r="F274" s="511"/>
      <c r="G274" s="511"/>
      <c r="H274" s="511"/>
      <c r="I274" s="511"/>
      <c r="J274" s="435"/>
    </row>
    <row r="275" spans="1:10" ht="12">
      <c r="A275" s="509"/>
      <c r="B275" s="510"/>
      <c r="C275" s="510"/>
      <c r="D275" s="511"/>
      <c r="E275" s="511"/>
      <c r="F275" s="511"/>
      <c r="G275" s="511"/>
      <c r="H275" s="511"/>
      <c r="I275" s="511"/>
      <c r="J275" s="435"/>
    </row>
    <row r="276" spans="1:10" ht="12">
      <c r="A276" s="509"/>
      <c r="B276" s="510"/>
      <c r="C276" s="510"/>
      <c r="D276" s="511"/>
      <c r="E276" s="511"/>
      <c r="F276" s="511"/>
      <c r="G276" s="511"/>
      <c r="H276" s="511"/>
      <c r="I276" s="511"/>
      <c r="J276" s="435"/>
    </row>
    <row r="277" spans="1:10" ht="12">
      <c r="A277" s="509"/>
      <c r="B277" s="510"/>
      <c r="C277" s="510"/>
      <c r="D277" s="511"/>
      <c r="E277" s="511"/>
      <c r="F277" s="511"/>
      <c r="G277" s="511"/>
      <c r="H277" s="511"/>
      <c r="I277" s="511"/>
      <c r="J277" s="435"/>
    </row>
    <row r="278" spans="1:10" ht="12">
      <c r="A278" s="509"/>
      <c r="B278" s="510"/>
      <c r="C278" s="510"/>
      <c r="D278" s="511"/>
      <c r="E278" s="511"/>
      <c r="F278" s="511"/>
      <c r="G278" s="511"/>
      <c r="H278" s="511"/>
      <c r="I278" s="511"/>
      <c r="J278" s="435"/>
    </row>
    <row r="279" spans="1:10" ht="12">
      <c r="A279" s="509"/>
      <c r="B279" s="510"/>
      <c r="C279" s="510"/>
      <c r="D279" s="511"/>
      <c r="E279" s="511"/>
      <c r="F279" s="511"/>
      <c r="G279" s="511"/>
      <c r="H279" s="511"/>
      <c r="I279" s="511"/>
      <c r="J279" s="435"/>
    </row>
    <row r="280" spans="1:10" ht="12">
      <c r="A280" s="509"/>
      <c r="B280" s="510"/>
      <c r="C280" s="510"/>
      <c r="D280" s="511"/>
      <c r="E280" s="511"/>
      <c r="F280" s="511"/>
      <c r="G280" s="511"/>
      <c r="H280" s="511"/>
      <c r="I280" s="511"/>
      <c r="J280" s="435"/>
    </row>
    <row r="281" spans="1:10" ht="12">
      <c r="A281" s="509"/>
      <c r="B281" s="510"/>
      <c r="C281" s="510"/>
      <c r="D281" s="511"/>
      <c r="E281" s="511"/>
      <c r="F281" s="511"/>
      <c r="G281" s="511"/>
      <c r="H281" s="511"/>
      <c r="I281" s="511"/>
      <c r="J281" s="435"/>
    </row>
    <row r="282" spans="1:10" ht="12">
      <c r="A282" s="509"/>
      <c r="B282" s="510"/>
      <c r="C282" s="510"/>
      <c r="D282" s="511"/>
      <c r="E282" s="511"/>
      <c r="F282" s="511"/>
      <c r="G282" s="511"/>
      <c r="H282" s="511"/>
      <c r="I282" s="511"/>
      <c r="J282" s="435"/>
    </row>
    <row r="283" spans="1:10" ht="12">
      <c r="A283" s="509"/>
      <c r="B283" s="510"/>
      <c r="C283" s="510"/>
      <c r="D283" s="511"/>
      <c r="E283" s="511"/>
      <c r="F283" s="511"/>
      <c r="G283" s="511"/>
      <c r="H283" s="511"/>
      <c r="I283" s="511"/>
      <c r="J283" s="435"/>
    </row>
    <row r="284" spans="1:10" ht="12">
      <c r="A284" s="509"/>
      <c r="B284" s="510"/>
      <c r="C284" s="510"/>
      <c r="D284" s="511"/>
      <c r="E284" s="511"/>
      <c r="F284" s="511"/>
      <c r="G284" s="511"/>
      <c r="H284" s="511"/>
      <c r="I284" s="511"/>
      <c r="J284" s="435"/>
    </row>
    <row r="285" spans="1:10" ht="12">
      <c r="A285" s="509"/>
      <c r="B285" s="510"/>
      <c r="C285" s="510"/>
      <c r="D285" s="511"/>
      <c r="E285" s="511"/>
      <c r="F285" s="511"/>
      <c r="G285" s="511"/>
      <c r="H285" s="511"/>
      <c r="I285" s="511"/>
      <c r="J285" s="435"/>
    </row>
    <row r="286" spans="1:10" ht="12">
      <c r="A286" s="509"/>
      <c r="B286" s="510"/>
      <c r="C286" s="510"/>
      <c r="D286" s="511"/>
      <c r="E286" s="511"/>
      <c r="F286" s="511"/>
      <c r="G286" s="511"/>
      <c r="H286" s="511"/>
      <c r="I286" s="511"/>
      <c r="J286" s="435"/>
    </row>
    <row r="287" spans="1:10" ht="12">
      <c r="A287" s="509"/>
      <c r="B287" s="510"/>
      <c r="C287" s="510"/>
      <c r="D287" s="511"/>
      <c r="E287" s="511"/>
      <c r="F287" s="511"/>
      <c r="G287" s="511"/>
      <c r="H287" s="511"/>
      <c r="I287" s="511"/>
      <c r="J287" s="435"/>
    </row>
    <row r="288" spans="1:10" ht="12">
      <c r="A288" s="509"/>
      <c r="B288" s="510"/>
      <c r="C288" s="510"/>
      <c r="D288" s="511"/>
      <c r="E288" s="511"/>
      <c r="F288" s="511"/>
      <c r="G288" s="511"/>
      <c r="H288" s="511"/>
      <c r="I288" s="511"/>
      <c r="J288" s="435"/>
    </row>
    <row r="289" spans="1:10" ht="12">
      <c r="A289" s="509"/>
      <c r="B289" s="510"/>
      <c r="C289" s="510"/>
      <c r="D289" s="511"/>
      <c r="E289" s="511"/>
      <c r="F289" s="511"/>
      <c r="G289" s="511"/>
      <c r="H289" s="511"/>
      <c r="I289" s="511"/>
      <c r="J289" s="435"/>
    </row>
    <row r="290" spans="1:10" ht="12">
      <c r="A290" s="509"/>
      <c r="B290" s="510"/>
      <c r="C290" s="510"/>
      <c r="D290" s="511"/>
      <c r="E290" s="511"/>
      <c r="F290" s="511"/>
      <c r="G290" s="511"/>
      <c r="H290" s="511"/>
      <c r="I290" s="511"/>
      <c r="J290" s="435"/>
    </row>
    <row r="291" spans="1:10" ht="12">
      <c r="A291" s="509"/>
      <c r="B291" s="510"/>
      <c r="C291" s="510"/>
      <c r="D291" s="511"/>
      <c r="E291" s="511"/>
      <c r="F291" s="511"/>
      <c r="G291" s="511"/>
      <c r="H291" s="511"/>
      <c r="I291" s="511"/>
      <c r="J291" s="435"/>
    </row>
    <row r="292" spans="1:10" ht="12">
      <c r="A292" s="509"/>
      <c r="B292" s="510"/>
      <c r="C292" s="510"/>
      <c r="D292" s="511"/>
      <c r="E292" s="511"/>
      <c r="F292" s="511"/>
      <c r="G292" s="511"/>
      <c r="H292" s="511"/>
      <c r="I292" s="511"/>
      <c r="J292" s="435"/>
    </row>
    <row r="293" spans="1:10" ht="12">
      <c r="A293" s="509"/>
      <c r="B293" s="510"/>
      <c r="C293" s="510"/>
      <c r="D293" s="511"/>
      <c r="E293" s="511"/>
      <c r="F293" s="511"/>
      <c r="G293" s="511"/>
      <c r="H293" s="511"/>
      <c r="I293" s="511"/>
      <c r="J293" s="435"/>
    </row>
    <row r="294" spans="1:10" ht="12">
      <c r="A294" s="509"/>
      <c r="B294" s="510"/>
      <c r="C294" s="510"/>
      <c r="D294" s="511"/>
      <c r="E294" s="511"/>
      <c r="F294" s="511"/>
      <c r="G294" s="511"/>
      <c r="H294" s="511"/>
      <c r="I294" s="511"/>
      <c r="J294" s="435"/>
    </row>
    <row r="295" spans="1:10" ht="12">
      <c r="A295" s="509"/>
      <c r="B295" s="510"/>
      <c r="C295" s="510"/>
      <c r="D295" s="511"/>
      <c r="E295" s="511"/>
      <c r="F295" s="511"/>
      <c r="G295" s="511"/>
      <c r="H295" s="511"/>
      <c r="I295" s="511"/>
      <c r="J295" s="435"/>
    </row>
    <row r="296" spans="1:10" ht="12">
      <c r="A296" s="509"/>
      <c r="B296" s="510"/>
      <c r="C296" s="510"/>
      <c r="D296" s="511"/>
      <c r="E296" s="511"/>
      <c r="F296" s="511"/>
      <c r="G296" s="511"/>
      <c r="H296" s="511"/>
      <c r="I296" s="511"/>
      <c r="J296" s="435"/>
    </row>
    <row r="297" spans="1:10" ht="12">
      <c r="A297" s="509"/>
      <c r="B297" s="510"/>
      <c r="C297" s="510"/>
      <c r="D297" s="511"/>
      <c r="E297" s="511"/>
      <c r="F297" s="511"/>
      <c r="G297" s="511"/>
      <c r="H297" s="511"/>
      <c r="I297" s="511"/>
      <c r="J297" s="435"/>
    </row>
    <row r="298" spans="1:10" ht="12">
      <c r="A298" s="509"/>
      <c r="B298" s="510"/>
      <c r="C298" s="510"/>
      <c r="D298" s="511"/>
      <c r="E298" s="511"/>
      <c r="F298" s="511"/>
      <c r="G298" s="511"/>
      <c r="H298" s="511"/>
      <c r="I298" s="511"/>
      <c r="J298" s="435"/>
    </row>
    <row r="299" spans="1:10" ht="12">
      <c r="A299" s="509"/>
      <c r="B299" s="510"/>
      <c r="C299" s="510"/>
      <c r="D299" s="511"/>
      <c r="E299" s="511"/>
      <c r="F299" s="511"/>
      <c r="G299" s="511"/>
      <c r="H299" s="511"/>
      <c r="I299" s="511"/>
      <c r="J299" s="435"/>
    </row>
    <row r="300" spans="1:10" ht="12">
      <c r="A300" s="509"/>
      <c r="B300" s="510"/>
      <c r="C300" s="510"/>
      <c r="D300" s="511"/>
      <c r="E300" s="511"/>
      <c r="F300" s="511"/>
      <c r="G300" s="511"/>
      <c r="H300" s="511"/>
      <c r="I300" s="511"/>
      <c r="J300" s="435"/>
    </row>
    <row r="301" spans="1:10" ht="12">
      <c r="A301" s="509"/>
      <c r="B301" s="510"/>
      <c r="C301" s="510"/>
      <c r="D301" s="511"/>
      <c r="E301" s="511"/>
      <c r="F301" s="511"/>
      <c r="G301" s="511"/>
      <c r="H301" s="511"/>
      <c r="I301" s="511"/>
      <c r="J301" s="435"/>
    </row>
    <row r="302" spans="1:10" ht="12">
      <c r="A302" s="509"/>
      <c r="B302" s="510"/>
      <c r="C302" s="510"/>
      <c r="D302" s="511"/>
      <c r="E302" s="511"/>
      <c r="F302" s="511"/>
      <c r="G302" s="511"/>
      <c r="H302" s="511"/>
      <c r="I302" s="511"/>
      <c r="J302" s="435"/>
    </row>
    <row r="303" spans="1:10" ht="12">
      <c r="A303" s="509"/>
      <c r="B303" s="510"/>
      <c r="C303" s="510"/>
      <c r="D303" s="511"/>
      <c r="E303" s="511"/>
      <c r="F303" s="511"/>
      <c r="G303" s="511"/>
      <c r="H303" s="511"/>
      <c r="I303" s="511"/>
      <c r="J303" s="435"/>
    </row>
    <row r="304" spans="1:10" ht="12">
      <c r="A304" s="509"/>
      <c r="B304" s="510"/>
      <c r="C304" s="510"/>
      <c r="D304" s="511"/>
      <c r="E304" s="511"/>
      <c r="F304" s="511"/>
      <c r="G304" s="511"/>
      <c r="H304" s="511"/>
      <c r="I304" s="511"/>
      <c r="J304" s="435"/>
    </row>
    <row r="305" spans="1:10" ht="12">
      <c r="A305" s="509"/>
      <c r="B305" s="510"/>
      <c r="C305" s="510"/>
      <c r="D305" s="511"/>
      <c r="E305" s="511"/>
      <c r="F305" s="511"/>
      <c r="G305" s="511"/>
      <c r="H305" s="511"/>
      <c r="I305" s="511"/>
      <c r="J305" s="435"/>
    </row>
    <row r="306" spans="1:10" ht="12">
      <c r="A306" s="509"/>
      <c r="B306" s="510"/>
      <c r="C306" s="510"/>
      <c r="D306" s="511"/>
      <c r="E306" s="511"/>
      <c r="F306" s="511"/>
      <c r="G306" s="511"/>
      <c r="H306" s="511"/>
      <c r="I306" s="511"/>
      <c r="J306" s="435"/>
    </row>
    <row r="307" spans="1:10" ht="12">
      <c r="A307" s="509"/>
      <c r="B307" s="510"/>
      <c r="C307" s="510"/>
      <c r="D307" s="511"/>
      <c r="E307" s="511"/>
      <c r="F307" s="511"/>
      <c r="G307" s="511"/>
      <c r="H307" s="511"/>
      <c r="I307" s="511"/>
      <c r="J307" s="435"/>
    </row>
    <row r="308" spans="1:10" ht="12">
      <c r="A308" s="509"/>
      <c r="B308" s="510"/>
      <c r="C308" s="510"/>
      <c r="D308" s="511"/>
      <c r="E308" s="511"/>
      <c r="F308" s="511"/>
      <c r="G308" s="511"/>
      <c r="H308" s="511"/>
      <c r="I308" s="511"/>
      <c r="J308" s="435"/>
    </row>
    <row r="309" spans="1:10" ht="12">
      <c r="A309" s="509"/>
      <c r="B309" s="510"/>
      <c r="C309" s="510"/>
      <c r="D309" s="511"/>
      <c r="E309" s="511"/>
      <c r="F309" s="511"/>
      <c r="G309" s="511"/>
      <c r="H309" s="511"/>
      <c r="I309" s="511"/>
      <c r="J309" s="435"/>
    </row>
    <row r="310" spans="1:10" ht="12">
      <c r="A310" s="509"/>
      <c r="B310" s="510"/>
      <c r="C310" s="510"/>
      <c r="D310" s="511"/>
      <c r="E310" s="511"/>
      <c r="F310" s="511"/>
      <c r="G310" s="511"/>
      <c r="H310" s="511"/>
      <c r="I310" s="511"/>
      <c r="J310" s="435"/>
    </row>
    <row r="311" spans="1:10" ht="12">
      <c r="A311" s="509"/>
      <c r="B311" s="510"/>
      <c r="C311" s="510"/>
      <c r="D311" s="511"/>
      <c r="E311" s="511"/>
      <c r="F311" s="511"/>
      <c r="G311" s="511"/>
      <c r="H311" s="511"/>
      <c r="I311" s="511"/>
      <c r="J311" s="435"/>
    </row>
    <row r="312" spans="1:10" ht="12">
      <c r="A312" s="509"/>
      <c r="B312" s="510"/>
      <c r="C312" s="510"/>
      <c r="D312" s="511"/>
      <c r="E312" s="511"/>
      <c r="F312" s="511"/>
      <c r="G312" s="511"/>
      <c r="H312" s="511"/>
      <c r="I312" s="511"/>
      <c r="J312" s="435"/>
    </row>
    <row r="313" spans="1:10" ht="12">
      <c r="A313" s="509"/>
      <c r="B313" s="510"/>
      <c r="C313" s="510"/>
      <c r="D313" s="511"/>
      <c r="E313" s="511"/>
      <c r="F313" s="511"/>
      <c r="G313" s="511"/>
      <c r="H313" s="511"/>
      <c r="I313" s="511"/>
      <c r="J313" s="435"/>
    </row>
    <row r="314" spans="1:10" ht="12">
      <c r="A314" s="509"/>
      <c r="B314" s="510"/>
      <c r="C314" s="510"/>
      <c r="D314" s="511"/>
      <c r="E314" s="511"/>
      <c r="F314" s="511"/>
      <c r="G314" s="511"/>
      <c r="H314" s="511"/>
      <c r="I314" s="511"/>
      <c r="J314" s="435"/>
    </row>
    <row r="315" spans="1:10" ht="12">
      <c r="A315" s="509"/>
      <c r="B315" s="510"/>
      <c r="C315" s="510"/>
      <c r="D315" s="511"/>
      <c r="E315" s="511"/>
      <c r="F315" s="511"/>
      <c r="G315" s="511"/>
      <c r="H315" s="511"/>
      <c r="I315" s="511"/>
      <c r="J315" s="435"/>
    </row>
    <row r="316" spans="1:10" ht="12">
      <c r="A316" s="509"/>
      <c r="B316" s="510"/>
      <c r="C316" s="510"/>
      <c r="D316" s="511"/>
      <c r="E316" s="511"/>
      <c r="F316" s="511"/>
      <c r="G316" s="511"/>
      <c r="H316" s="511"/>
      <c r="I316" s="511"/>
      <c r="J316" s="435"/>
    </row>
    <row r="317" spans="1:10" ht="12">
      <c r="A317" s="509"/>
      <c r="B317" s="510"/>
      <c r="C317" s="510"/>
      <c r="D317" s="511"/>
      <c r="E317" s="511"/>
      <c r="F317" s="511"/>
      <c r="G317" s="511"/>
      <c r="H317" s="511"/>
      <c r="I317" s="511"/>
      <c r="J317" s="435"/>
    </row>
    <row r="318" spans="1:10" ht="12">
      <c r="A318" s="509"/>
      <c r="B318" s="510"/>
      <c r="C318" s="510"/>
      <c r="D318" s="511"/>
      <c r="E318" s="511"/>
      <c r="F318" s="511"/>
      <c r="G318" s="511"/>
      <c r="H318" s="511"/>
      <c r="I318" s="511"/>
      <c r="J318" s="435"/>
    </row>
    <row r="319" spans="1:10" ht="12">
      <c r="A319" s="509"/>
      <c r="B319" s="510"/>
      <c r="C319" s="510"/>
      <c r="D319" s="511"/>
      <c r="E319" s="511"/>
      <c r="F319" s="511"/>
      <c r="G319" s="511"/>
      <c r="H319" s="511"/>
      <c r="I319" s="511"/>
      <c r="J319" s="435"/>
    </row>
    <row r="320" spans="1:10" ht="12">
      <c r="A320" s="509"/>
      <c r="B320" s="510"/>
      <c r="C320" s="510"/>
      <c r="D320" s="511"/>
      <c r="E320" s="511"/>
      <c r="F320" s="511"/>
      <c r="G320" s="511"/>
      <c r="H320" s="511"/>
      <c r="I320" s="511"/>
      <c r="J320" s="435"/>
    </row>
    <row r="321" spans="1:10" ht="12">
      <c r="A321" s="509"/>
      <c r="B321" s="510"/>
      <c r="C321" s="510"/>
      <c r="D321" s="511"/>
      <c r="E321" s="511"/>
      <c r="F321" s="511"/>
      <c r="G321" s="511"/>
      <c r="H321" s="511"/>
      <c r="I321" s="511"/>
      <c r="J321" s="435"/>
    </row>
    <row r="322" spans="1:10" ht="12">
      <c r="A322" s="509"/>
      <c r="B322" s="510"/>
      <c r="C322" s="510"/>
      <c r="D322" s="511"/>
      <c r="E322" s="511"/>
      <c r="F322" s="511"/>
      <c r="G322" s="511"/>
      <c r="H322" s="511"/>
      <c r="I322" s="511"/>
      <c r="J322" s="435"/>
    </row>
    <row r="323" spans="1:10" ht="12">
      <c r="A323" s="509"/>
      <c r="B323" s="510"/>
      <c r="C323" s="510"/>
      <c r="D323" s="511"/>
      <c r="E323" s="511"/>
      <c r="F323" s="511"/>
      <c r="G323" s="511"/>
      <c r="H323" s="511"/>
      <c r="I323" s="511"/>
      <c r="J323" s="435"/>
    </row>
    <row r="324" spans="1:10" ht="12">
      <c r="A324" s="509"/>
      <c r="B324" s="510"/>
      <c r="C324" s="510"/>
      <c r="D324" s="511"/>
      <c r="E324" s="511"/>
      <c r="F324" s="511"/>
      <c r="G324" s="511"/>
      <c r="H324" s="511"/>
      <c r="I324" s="511"/>
      <c r="J324" s="435"/>
    </row>
    <row r="325" spans="1:10" ht="12">
      <c r="A325" s="509"/>
      <c r="B325" s="510"/>
      <c r="C325" s="510"/>
      <c r="D325" s="511"/>
      <c r="E325" s="511"/>
      <c r="F325" s="511"/>
      <c r="G325" s="511"/>
      <c r="H325" s="511"/>
      <c r="I325" s="511"/>
      <c r="J325" s="435"/>
    </row>
    <row r="326" spans="1:10" ht="12">
      <c r="A326" s="509"/>
      <c r="B326" s="510"/>
      <c r="C326" s="510"/>
      <c r="D326" s="511"/>
      <c r="E326" s="511"/>
      <c r="F326" s="511"/>
      <c r="G326" s="511"/>
      <c r="H326" s="511"/>
      <c r="I326" s="511"/>
      <c r="J326" s="435"/>
    </row>
    <row r="327" spans="1:10" ht="12">
      <c r="A327" s="509"/>
      <c r="B327" s="510"/>
      <c r="C327" s="510"/>
      <c r="D327" s="511"/>
      <c r="E327" s="511"/>
      <c r="F327" s="511"/>
      <c r="G327" s="511"/>
      <c r="H327" s="511"/>
      <c r="I327" s="511"/>
      <c r="J327" s="435"/>
    </row>
    <row r="328" spans="1:10" ht="12">
      <c r="A328" s="509"/>
      <c r="B328" s="510"/>
      <c r="C328" s="510"/>
      <c r="D328" s="511"/>
      <c r="E328" s="511"/>
      <c r="F328" s="511"/>
      <c r="G328" s="511"/>
      <c r="H328" s="511"/>
      <c r="I328" s="511"/>
      <c r="J328" s="435"/>
    </row>
    <row r="329" spans="1:10" ht="12">
      <c r="A329" s="509"/>
      <c r="B329" s="510"/>
      <c r="C329" s="510"/>
      <c r="D329" s="511"/>
      <c r="E329" s="511"/>
      <c r="F329" s="511"/>
      <c r="G329" s="511"/>
      <c r="H329" s="511"/>
      <c r="I329" s="511"/>
      <c r="J329" s="435"/>
    </row>
    <row r="330" spans="1:10" ht="12">
      <c r="A330" s="509"/>
      <c r="B330" s="510"/>
      <c r="C330" s="510"/>
      <c r="D330" s="511"/>
      <c r="E330" s="511"/>
      <c r="F330" s="511"/>
      <c r="G330" s="511"/>
      <c r="H330" s="511"/>
      <c r="I330" s="511"/>
      <c r="J330" s="435"/>
    </row>
    <row r="331" spans="1:10" ht="12">
      <c r="A331" s="509"/>
      <c r="B331" s="510"/>
      <c r="C331" s="510"/>
      <c r="D331" s="511"/>
      <c r="E331" s="511"/>
      <c r="F331" s="511"/>
      <c r="G331" s="511"/>
      <c r="H331" s="511"/>
      <c r="I331" s="511"/>
      <c r="J331" s="435"/>
    </row>
    <row r="332" spans="1:10" ht="12">
      <c r="A332" s="509"/>
      <c r="B332" s="510"/>
      <c r="C332" s="510"/>
      <c r="D332" s="511"/>
      <c r="E332" s="511"/>
      <c r="F332" s="511"/>
      <c r="G332" s="511"/>
      <c r="H332" s="511"/>
      <c r="I332" s="511"/>
      <c r="J332" s="435"/>
    </row>
    <row r="333" spans="1:10" ht="12">
      <c r="A333" s="509"/>
      <c r="B333" s="510"/>
      <c r="C333" s="510"/>
      <c r="D333" s="511"/>
      <c r="E333" s="511"/>
      <c r="F333" s="511"/>
      <c r="G333" s="511"/>
      <c r="H333" s="511"/>
      <c r="I333" s="511"/>
      <c r="J333" s="435"/>
    </row>
    <row r="334" spans="1:10" ht="12">
      <c r="A334" s="509"/>
      <c r="B334" s="510"/>
      <c r="C334" s="510"/>
      <c r="D334" s="511"/>
      <c r="E334" s="511"/>
      <c r="F334" s="511"/>
      <c r="G334" s="511"/>
      <c r="H334" s="511"/>
      <c r="I334" s="511"/>
      <c r="J334" s="435"/>
    </row>
    <row r="335" spans="1:10" ht="12">
      <c r="A335" s="509"/>
      <c r="B335" s="510"/>
      <c r="C335" s="510"/>
      <c r="D335" s="511"/>
      <c r="E335" s="511"/>
      <c r="F335" s="511"/>
      <c r="G335" s="511"/>
      <c r="H335" s="511"/>
      <c r="I335" s="511"/>
      <c r="J335" s="435"/>
    </row>
    <row r="336" spans="1:10" ht="12">
      <c r="A336" s="509"/>
      <c r="B336" s="510"/>
      <c r="C336" s="510"/>
      <c r="D336" s="511"/>
      <c r="E336" s="511"/>
      <c r="F336" s="511"/>
      <c r="G336" s="511"/>
      <c r="H336" s="511"/>
      <c r="I336" s="511"/>
      <c r="J336" s="435"/>
    </row>
    <row r="337" spans="1:10" ht="12">
      <c r="A337" s="509"/>
      <c r="B337" s="510"/>
      <c r="C337" s="510"/>
      <c r="D337" s="511"/>
      <c r="E337" s="511"/>
      <c r="F337" s="511"/>
      <c r="G337" s="511"/>
      <c r="H337" s="511"/>
      <c r="I337" s="511"/>
      <c r="J337" s="435"/>
    </row>
    <row r="338" spans="1:10" ht="12">
      <c r="A338" s="509"/>
      <c r="B338" s="510"/>
      <c r="C338" s="510"/>
      <c r="D338" s="511"/>
      <c r="E338" s="511"/>
      <c r="F338" s="511"/>
      <c r="G338" s="511"/>
      <c r="H338" s="511"/>
      <c r="I338" s="511"/>
      <c r="J338" s="435"/>
    </row>
    <row r="339" spans="1:10" ht="12">
      <c r="A339" s="509"/>
      <c r="B339" s="510"/>
      <c r="C339" s="510"/>
      <c r="D339" s="511"/>
      <c r="E339" s="511"/>
      <c r="F339" s="511"/>
      <c r="G339" s="511"/>
      <c r="H339" s="511"/>
      <c r="I339" s="511"/>
      <c r="J339" s="435"/>
    </row>
  </sheetData>
  <mergeCells count="5">
    <mergeCell ref="A6:J6"/>
    <mergeCell ref="E102:E108"/>
    <mergeCell ref="D102:D108"/>
    <mergeCell ref="G8:H8"/>
    <mergeCell ref="A7:J7"/>
  </mergeCells>
  <printOptions horizontalCentered="1"/>
  <pageMargins left="0.9055118110236221" right="0.31496062992125984" top="0.7874015748031497" bottom="0.3937007874015748" header="0.5905511811023623" footer="0.36"/>
  <pageSetup horizontalDpi="600" verticalDpi="600" orientation="portrait" paperSize="9" scale="85" r:id="rId1"/>
  <headerFooter alignWithMargins="0">
    <oddFooter>&amp;C&amp;7&amp;P no &amp;N</oddFooter>
  </headerFooter>
</worksheet>
</file>

<file path=xl/worksheets/sheet11.xml><?xml version="1.0" encoding="utf-8"?>
<worksheet xmlns="http://schemas.openxmlformats.org/spreadsheetml/2006/main" xmlns:r="http://schemas.openxmlformats.org/officeDocument/2006/relationships">
  <dimension ref="A1:K49"/>
  <sheetViews>
    <sheetView zoomScaleSheetLayoutView="100" workbookViewId="0" topLeftCell="A37">
      <selection activeCell="F7" sqref="F7"/>
    </sheetView>
  </sheetViews>
  <sheetFormatPr defaultColWidth="9.140625" defaultRowHeight="12.75"/>
  <cols>
    <col min="1" max="1" width="5.140625" style="514" customWidth="1"/>
    <col min="2" max="2" width="29.28125" style="513" customWidth="1"/>
    <col min="3" max="3" width="11.8515625" style="513" customWidth="1"/>
    <col min="4" max="4" width="11.140625" style="513" customWidth="1"/>
    <col min="5" max="5" width="10.8515625" style="513" customWidth="1"/>
    <col min="6" max="6" width="10.7109375" style="513" customWidth="1"/>
    <col min="7" max="7" width="11.00390625" style="513" customWidth="1"/>
    <col min="8" max="8" width="10.57421875" style="513" customWidth="1"/>
    <col min="9" max="16384" width="9.140625" style="4" customWidth="1"/>
  </cols>
  <sheetData>
    <row r="1" spans="1:8" s="123" customFormat="1" ht="12.75" customHeight="1">
      <c r="A1" s="512"/>
      <c r="B1" s="122"/>
      <c r="C1" s="122"/>
      <c r="D1" s="132"/>
      <c r="E1" s="132"/>
      <c r="F1" s="132" t="s">
        <v>514</v>
      </c>
      <c r="G1" s="132"/>
      <c r="H1" s="132"/>
    </row>
    <row r="2" spans="1:8" s="123" customFormat="1" ht="12.75" customHeight="1">
      <c r="A2" s="122"/>
      <c r="B2" s="122"/>
      <c r="C2" s="122"/>
      <c r="D2" s="132"/>
      <c r="E2" s="132"/>
      <c r="F2" s="121" t="s">
        <v>503</v>
      </c>
      <c r="G2" s="121"/>
      <c r="H2" s="121"/>
    </row>
    <row r="3" spans="1:8" ht="11.25">
      <c r="A3" s="114"/>
      <c r="B3" s="114"/>
      <c r="C3" s="114"/>
      <c r="D3" s="131"/>
      <c r="E3" s="131"/>
      <c r="F3" s="121" t="s">
        <v>504</v>
      </c>
      <c r="G3" s="121"/>
      <c r="H3" s="121"/>
    </row>
    <row r="4" spans="1:8" ht="11.25">
      <c r="A4" s="114"/>
      <c r="B4" s="114"/>
      <c r="C4" s="114"/>
      <c r="D4" s="131"/>
      <c r="E4" s="131"/>
      <c r="F4" s="121" t="s">
        <v>505</v>
      </c>
      <c r="G4" s="121"/>
      <c r="H4" s="121"/>
    </row>
    <row r="5" spans="1:8" ht="15.75">
      <c r="A5" s="725" t="s">
        <v>705</v>
      </c>
      <c r="B5" s="725"/>
      <c r="C5" s="725"/>
      <c r="D5" s="725"/>
      <c r="E5" s="725"/>
      <c r="F5" s="725"/>
      <c r="G5" s="725"/>
      <c r="H5" s="725"/>
    </row>
    <row r="6" spans="1:8" ht="15.75">
      <c r="A6" s="725" t="s">
        <v>706</v>
      </c>
      <c r="B6" s="725"/>
      <c r="C6" s="725"/>
      <c r="D6" s="725"/>
      <c r="E6" s="725"/>
      <c r="F6" s="725"/>
      <c r="G6" s="725"/>
      <c r="H6" s="725"/>
    </row>
    <row r="7" ht="12" thickBot="1">
      <c r="H7" s="515"/>
    </row>
    <row r="8" spans="1:8" s="3" customFormat="1" ht="36.75" thickBot="1">
      <c r="A8" s="516" t="s">
        <v>1644</v>
      </c>
      <c r="B8" s="517" t="s">
        <v>1645</v>
      </c>
      <c r="C8" s="518" t="s">
        <v>901</v>
      </c>
      <c r="D8" s="518" t="s">
        <v>428</v>
      </c>
      <c r="E8" s="518" t="s">
        <v>429</v>
      </c>
      <c r="F8" s="518" t="s">
        <v>712</v>
      </c>
      <c r="G8" s="518" t="s">
        <v>754</v>
      </c>
      <c r="H8" s="518" t="s">
        <v>1272</v>
      </c>
    </row>
    <row r="9" spans="1:8" s="9" customFormat="1" ht="12.75" thickBot="1">
      <c r="A9" s="519"/>
      <c r="B9" s="520" t="s">
        <v>1646</v>
      </c>
      <c r="C9" s="521">
        <v>106193</v>
      </c>
      <c r="D9" s="521">
        <v>106193</v>
      </c>
      <c r="E9" s="521">
        <f>SUM(E10:E49)</f>
        <v>205886</v>
      </c>
      <c r="F9" s="521"/>
      <c r="G9" s="521">
        <f>SUM(G10:G49)</f>
        <v>89291</v>
      </c>
      <c r="H9" s="522">
        <f>G9/D9</f>
        <v>0.8408369666550526</v>
      </c>
    </row>
    <row r="10" spans="1:11" ht="12">
      <c r="A10" s="523"/>
      <c r="B10" s="524" t="s">
        <v>1647</v>
      </c>
      <c r="C10" s="525">
        <v>2000</v>
      </c>
      <c r="D10" s="525">
        <v>2000</v>
      </c>
      <c r="E10" s="525">
        <v>36000</v>
      </c>
      <c r="F10" s="525">
        <v>1412</v>
      </c>
      <c r="G10" s="525">
        <v>2000</v>
      </c>
      <c r="H10" s="526">
        <f aca="true" t="shared" si="0" ref="H10:H28">G10/D10</f>
        <v>1</v>
      </c>
      <c r="I10" s="10"/>
      <c r="J10" s="21">
        <v>1412</v>
      </c>
      <c r="K10" s="21"/>
    </row>
    <row r="11" spans="1:11" ht="12">
      <c r="A11" s="527"/>
      <c r="B11" s="528" t="s">
        <v>1125</v>
      </c>
      <c r="C11" s="529">
        <v>3000</v>
      </c>
      <c r="D11" s="529"/>
      <c r="E11" s="529"/>
      <c r="F11" s="529">
        <v>1415</v>
      </c>
      <c r="G11" s="529"/>
      <c r="H11" s="530"/>
      <c r="J11" s="21">
        <v>1415</v>
      </c>
      <c r="K11" s="21"/>
    </row>
    <row r="12" spans="1:11" ht="12">
      <c r="A12" s="527"/>
      <c r="B12" s="528" t="s">
        <v>1126</v>
      </c>
      <c r="C12" s="529">
        <v>3500</v>
      </c>
      <c r="D12" s="529">
        <v>3500</v>
      </c>
      <c r="E12" s="529">
        <v>3500</v>
      </c>
      <c r="F12" s="529">
        <v>1415</v>
      </c>
      <c r="G12" s="529">
        <v>3500</v>
      </c>
      <c r="H12" s="530">
        <f t="shared" si="0"/>
        <v>1</v>
      </c>
      <c r="J12" s="21">
        <v>1441</v>
      </c>
      <c r="K12" s="21"/>
    </row>
    <row r="13" spans="1:11" ht="12">
      <c r="A13" s="527"/>
      <c r="B13" s="528" t="s">
        <v>1127</v>
      </c>
      <c r="C13" s="529">
        <v>36000</v>
      </c>
      <c r="D13" s="529">
        <v>36000</v>
      </c>
      <c r="E13" s="529">
        <v>36000</v>
      </c>
      <c r="F13" s="529">
        <v>1441</v>
      </c>
      <c r="G13" s="529">
        <v>36000</v>
      </c>
      <c r="H13" s="530">
        <f t="shared" si="0"/>
        <v>1</v>
      </c>
      <c r="J13" s="21">
        <v>1590</v>
      </c>
      <c r="K13" s="21"/>
    </row>
    <row r="14" spans="1:11" ht="12">
      <c r="A14" s="527"/>
      <c r="B14" s="528" t="s">
        <v>1018</v>
      </c>
      <c r="C14" s="529">
        <v>3800</v>
      </c>
      <c r="D14" s="531"/>
      <c r="E14" s="529"/>
      <c r="F14" s="529">
        <v>1412</v>
      </c>
      <c r="G14" s="529"/>
      <c r="H14" s="530"/>
      <c r="J14" s="21">
        <v>1482</v>
      </c>
      <c r="K14" s="21"/>
    </row>
    <row r="15" spans="1:11" ht="24">
      <c r="A15" s="527"/>
      <c r="B15" s="528" t="s">
        <v>631</v>
      </c>
      <c r="C15" s="529">
        <v>7000</v>
      </c>
      <c r="D15" s="529">
        <v>7000</v>
      </c>
      <c r="E15" s="529">
        <v>7000</v>
      </c>
      <c r="F15" s="529">
        <v>1441</v>
      </c>
      <c r="G15" s="529">
        <v>7000</v>
      </c>
      <c r="H15" s="530">
        <f t="shared" si="0"/>
        <v>1</v>
      </c>
      <c r="J15" s="21">
        <v>1170</v>
      </c>
      <c r="K15" s="21"/>
    </row>
    <row r="16" spans="1:11" ht="12">
      <c r="A16" s="527"/>
      <c r="B16" s="528" t="s">
        <v>632</v>
      </c>
      <c r="C16" s="529">
        <v>1400</v>
      </c>
      <c r="D16" s="529"/>
      <c r="E16" s="529"/>
      <c r="F16" s="529">
        <v>1415</v>
      </c>
      <c r="G16" s="529"/>
      <c r="H16" s="530"/>
      <c r="J16" s="21">
        <v>1200</v>
      </c>
      <c r="K16" s="21"/>
    </row>
    <row r="17" spans="1:11" ht="36">
      <c r="A17" s="527"/>
      <c r="B17" s="528" t="s">
        <v>321</v>
      </c>
      <c r="C17" s="529">
        <v>6500</v>
      </c>
      <c r="D17" s="529"/>
      <c r="E17" s="532"/>
      <c r="F17" s="529">
        <v>1590</v>
      </c>
      <c r="G17" s="529"/>
      <c r="H17" s="530"/>
      <c r="J17" s="21">
        <v>1443</v>
      </c>
      <c r="K17" s="21"/>
    </row>
    <row r="18" spans="1:11" ht="36">
      <c r="A18" s="527"/>
      <c r="B18" s="528" t="s">
        <v>633</v>
      </c>
      <c r="C18" s="529">
        <v>3000</v>
      </c>
      <c r="D18" s="529">
        <v>3000</v>
      </c>
      <c r="E18" s="529">
        <v>12000</v>
      </c>
      <c r="F18" s="529">
        <v>1441</v>
      </c>
      <c r="G18" s="529">
        <v>3000</v>
      </c>
      <c r="H18" s="530">
        <f t="shared" si="0"/>
        <v>1</v>
      </c>
      <c r="J18" s="22"/>
      <c r="K18" s="22">
        <f>SUM(K10:K17)</f>
        <v>0</v>
      </c>
    </row>
    <row r="19" spans="1:8" ht="36">
      <c r="A19" s="527"/>
      <c r="B19" s="528" t="s">
        <v>634</v>
      </c>
      <c r="C19" s="529">
        <v>5000</v>
      </c>
      <c r="D19" s="529">
        <v>5000</v>
      </c>
      <c r="E19" s="529">
        <v>6000</v>
      </c>
      <c r="F19" s="529">
        <v>1482</v>
      </c>
      <c r="G19" s="529">
        <v>3000</v>
      </c>
      <c r="H19" s="530">
        <f t="shared" si="0"/>
        <v>0.6</v>
      </c>
    </row>
    <row r="20" spans="1:8" ht="12">
      <c r="A20" s="527"/>
      <c r="B20" s="528" t="s">
        <v>635</v>
      </c>
      <c r="C20" s="529">
        <v>12000</v>
      </c>
      <c r="D20" s="529">
        <v>12000</v>
      </c>
      <c r="E20" s="529">
        <v>12000</v>
      </c>
      <c r="F20" s="529">
        <v>1441</v>
      </c>
      <c r="G20" s="529">
        <v>12000</v>
      </c>
      <c r="H20" s="530">
        <f t="shared" si="0"/>
        <v>1</v>
      </c>
    </row>
    <row r="21" spans="1:8" ht="24">
      <c r="A21" s="527"/>
      <c r="B21" s="528" t="s">
        <v>636</v>
      </c>
      <c r="C21" s="529">
        <v>1900</v>
      </c>
      <c r="D21" s="529">
        <v>1900</v>
      </c>
      <c r="E21" s="529">
        <v>3000</v>
      </c>
      <c r="F21" s="529">
        <v>1482</v>
      </c>
      <c r="G21" s="529">
        <v>1000</v>
      </c>
      <c r="H21" s="530">
        <f t="shared" si="0"/>
        <v>0.5263157894736842</v>
      </c>
    </row>
    <row r="22" spans="1:8" ht="24">
      <c r="A22" s="527"/>
      <c r="B22" s="528" t="s">
        <v>637</v>
      </c>
      <c r="C22" s="529">
        <v>450</v>
      </c>
      <c r="D22" s="529">
        <v>450</v>
      </c>
      <c r="E22" s="529">
        <v>400</v>
      </c>
      <c r="F22" s="529">
        <v>1590</v>
      </c>
      <c r="G22" s="529">
        <v>250</v>
      </c>
      <c r="H22" s="530">
        <f t="shared" si="0"/>
        <v>0.5555555555555556</v>
      </c>
    </row>
    <row r="23" spans="1:8" ht="24">
      <c r="A23" s="527"/>
      <c r="B23" s="528" t="s">
        <v>638</v>
      </c>
      <c r="C23" s="529">
        <v>2800</v>
      </c>
      <c r="D23" s="529">
        <v>2800</v>
      </c>
      <c r="E23" s="529">
        <v>2800</v>
      </c>
      <c r="F23" s="529">
        <v>1482</v>
      </c>
      <c r="G23" s="730">
        <v>3300</v>
      </c>
      <c r="H23" s="530">
        <f t="shared" si="0"/>
        <v>1.1785714285714286</v>
      </c>
    </row>
    <row r="24" spans="1:8" ht="24">
      <c r="A24" s="527"/>
      <c r="B24" s="528" t="s">
        <v>639</v>
      </c>
      <c r="C24" s="529">
        <v>1000</v>
      </c>
      <c r="D24" s="529">
        <v>1000</v>
      </c>
      <c r="E24" s="529">
        <v>1000</v>
      </c>
      <c r="F24" s="529">
        <v>1482</v>
      </c>
      <c r="G24" s="731"/>
      <c r="H24" s="530">
        <f t="shared" si="0"/>
        <v>0</v>
      </c>
    </row>
    <row r="25" spans="1:8" ht="24">
      <c r="A25" s="527"/>
      <c r="B25" s="528" t="s">
        <v>640</v>
      </c>
      <c r="C25" s="529">
        <v>1000</v>
      </c>
      <c r="D25" s="529">
        <v>1000</v>
      </c>
      <c r="E25" s="529">
        <v>1000</v>
      </c>
      <c r="F25" s="529">
        <v>1441</v>
      </c>
      <c r="G25" s="529">
        <v>1000</v>
      </c>
      <c r="H25" s="530">
        <f t="shared" si="0"/>
        <v>1</v>
      </c>
    </row>
    <row r="26" spans="1:8" ht="12">
      <c r="A26" s="527"/>
      <c r="B26" s="528" t="s">
        <v>641</v>
      </c>
      <c r="C26" s="529">
        <v>800</v>
      </c>
      <c r="D26" s="529">
        <v>800</v>
      </c>
      <c r="E26" s="529">
        <v>3000</v>
      </c>
      <c r="F26" s="529">
        <v>1170</v>
      </c>
      <c r="G26" s="529">
        <v>1000</v>
      </c>
      <c r="H26" s="530">
        <f t="shared" si="0"/>
        <v>1.25</v>
      </c>
    </row>
    <row r="27" spans="1:8" ht="12">
      <c r="A27" s="527"/>
      <c r="B27" s="528" t="s">
        <v>642</v>
      </c>
      <c r="C27" s="529">
        <v>193</v>
      </c>
      <c r="D27" s="529"/>
      <c r="E27" s="529"/>
      <c r="F27" s="529">
        <v>1200</v>
      </c>
      <c r="G27" s="529">
        <v>241</v>
      </c>
      <c r="H27" s="530"/>
    </row>
    <row r="28" spans="1:8" ht="12">
      <c r="A28" s="527"/>
      <c r="B28" s="528" t="s">
        <v>733</v>
      </c>
      <c r="C28" s="529">
        <v>3500</v>
      </c>
      <c r="D28" s="529">
        <v>3500</v>
      </c>
      <c r="E28" s="529">
        <v>4000</v>
      </c>
      <c r="F28" s="529">
        <v>1443</v>
      </c>
      <c r="G28" s="529">
        <v>4000</v>
      </c>
      <c r="H28" s="530">
        <f t="shared" si="0"/>
        <v>1.1428571428571428</v>
      </c>
    </row>
    <row r="29" spans="1:8" ht="12">
      <c r="A29" s="527"/>
      <c r="B29" s="528" t="s">
        <v>1576</v>
      </c>
      <c r="C29" s="529">
        <v>300</v>
      </c>
      <c r="D29" s="529">
        <v>300</v>
      </c>
      <c r="E29" s="529">
        <v>10000</v>
      </c>
      <c r="F29" s="529">
        <v>1590</v>
      </c>
      <c r="G29" s="529"/>
      <c r="H29" s="530"/>
    </row>
    <row r="30" spans="1:8" ht="24">
      <c r="A30" s="527"/>
      <c r="B30" s="528" t="s">
        <v>1577</v>
      </c>
      <c r="C30" s="529">
        <v>800</v>
      </c>
      <c r="D30" s="529"/>
      <c r="E30" s="529"/>
      <c r="F30" s="529">
        <v>1441</v>
      </c>
      <c r="G30" s="529"/>
      <c r="H30" s="530"/>
    </row>
    <row r="31" spans="1:8" ht="36">
      <c r="A31" s="527"/>
      <c r="B31" s="528" t="s">
        <v>8</v>
      </c>
      <c r="C31" s="529">
        <v>16000</v>
      </c>
      <c r="D31" s="529">
        <v>16000</v>
      </c>
      <c r="E31" s="529">
        <v>12000</v>
      </c>
      <c r="F31" s="529">
        <v>1482</v>
      </c>
      <c r="G31" s="529">
        <v>10000</v>
      </c>
      <c r="H31" s="530">
        <f>G31/D31</f>
        <v>0.625</v>
      </c>
    </row>
    <row r="32" spans="1:8" ht="12">
      <c r="A32" s="527"/>
      <c r="B32" s="528" t="s">
        <v>1141</v>
      </c>
      <c r="C32" s="529"/>
      <c r="D32" s="529"/>
      <c r="E32" s="529"/>
      <c r="F32" s="529"/>
      <c r="G32" s="529"/>
      <c r="H32" s="530"/>
    </row>
    <row r="33" spans="1:8" ht="12">
      <c r="A33" s="527"/>
      <c r="B33" s="533" t="s">
        <v>1142</v>
      </c>
      <c r="C33" s="529"/>
      <c r="D33" s="529"/>
      <c r="E33" s="529">
        <v>3000</v>
      </c>
      <c r="F33" s="529">
        <v>1482</v>
      </c>
      <c r="G33" s="529"/>
      <c r="H33" s="530"/>
    </row>
    <row r="34" spans="1:8" ht="12">
      <c r="A34" s="527"/>
      <c r="B34" s="533" t="s">
        <v>1143</v>
      </c>
      <c r="C34" s="529"/>
      <c r="D34" s="529"/>
      <c r="E34" s="529">
        <v>3000</v>
      </c>
      <c r="F34" s="529">
        <v>1441</v>
      </c>
      <c r="G34" s="529"/>
      <c r="H34" s="530"/>
    </row>
    <row r="35" spans="1:8" ht="12">
      <c r="A35" s="527"/>
      <c r="B35" s="533" t="s">
        <v>1144</v>
      </c>
      <c r="C35" s="529"/>
      <c r="D35" s="529"/>
      <c r="E35" s="529">
        <v>2400</v>
      </c>
      <c r="F35" s="529">
        <v>1482</v>
      </c>
      <c r="G35" s="529"/>
      <c r="H35" s="530"/>
    </row>
    <row r="36" spans="1:8" ht="12">
      <c r="A36" s="527"/>
      <c r="B36" s="528" t="s">
        <v>1145</v>
      </c>
      <c r="C36" s="529"/>
      <c r="D36" s="529"/>
      <c r="E36" s="529"/>
      <c r="F36" s="529"/>
      <c r="G36" s="529"/>
      <c r="H36" s="530"/>
    </row>
    <row r="37" spans="1:8" ht="12">
      <c r="A37" s="527"/>
      <c r="B37" s="533" t="s">
        <v>1146</v>
      </c>
      <c r="C37" s="529"/>
      <c r="D37" s="529"/>
      <c r="E37" s="529">
        <v>10000</v>
      </c>
      <c r="F37" s="529">
        <v>1441</v>
      </c>
      <c r="G37" s="529"/>
      <c r="H37" s="530"/>
    </row>
    <row r="38" spans="1:8" ht="12">
      <c r="A38" s="527"/>
      <c r="B38" s="533" t="s">
        <v>1147</v>
      </c>
      <c r="C38" s="529"/>
      <c r="D38" s="529"/>
      <c r="E38" s="529">
        <v>300</v>
      </c>
      <c r="F38" s="529">
        <v>1441</v>
      </c>
      <c r="G38" s="529"/>
      <c r="H38" s="530"/>
    </row>
    <row r="39" spans="1:8" ht="12">
      <c r="A39" s="527"/>
      <c r="B39" s="528" t="s">
        <v>1148</v>
      </c>
      <c r="C39" s="529"/>
      <c r="D39" s="529"/>
      <c r="E39" s="529">
        <v>8000</v>
      </c>
      <c r="F39" s="529">
        <v>1462</v>
      </c>
      <c r="G39" s="529"/>
      <c r="H39" s="530"/>
    </row>
    <row r="40" spans="1:8" ht="12">
      <c r="A40" s="527"/>
      <c r="B40" s="528" t="s">
        <v>1149</v>
      </c>
      <c r="C40" s="529"/>
      <c r="D40" s="529"/>
      <c r="E40" s="529"/>
      <c r="F40" s="529"/>
      <c r="G40" s="529"/>
      <c r="H40" s="530"/>
    </row>
    <row r="41" spans="1:8" ht="12">
      <c r="A41" s="527"/>
      <c r="B41" s="533" t="s">
        <v>1150</v>
      </c>
      <c r="C41" s="529"/>
      <c r="D41" s="529"/>
      <c r="E41" s="529">
        <v>5000</v>
      </c>
      <c r="F41" s="529">
        <v>1482</v>
      </c>
      <c r="G41" s="529"/>
      <c r="H41" s="530"/>
    </row>
    <row r="42" spans="1:8" ht="12">
      <c r="A42" s="527"/>
      <c r="B42" s="533" t="s">
        <v>1151</v>
      </c>
      <c r="C42" s="529"/>
      <c r="D42" s="529"/>
      <c r="E42" s="529">
        <v>10000</v>
      </c>
      <c r="F42" s="529">
        <v>4180</v>
      </c>
      <c r="G42" s="529"/>
      <c r="H42" s="530"/>
    </row>
    <row r="43" spans="1:8" ht="24">
      <c r="A43" s="527"/>
      <c r="B43" s="534" t="s">
        <v>1152</v>
      </c>
      <c r="C43" s="529"/>
      <c r="D43" s="529"/>
      <c r="E43" s="529">
        <v>3000</v>
      </c>
      <c r="F43" s="529">
        <v>1445</v>
      </c>
      <c r="G43" s="529">
        <v>2000</v>
      </c>
      <c r="H43" s="530"/>
    </row>
    <row r="44" spans="1:8" ht="12">
      <c r="A44" s="527"/>
      <c r="B44" s="534" t="s">
        <v>842</v>
      </c>
      <c r="C44" s="529"/>
      <c r="D44" s="529"/>
      <c r="E44" s="529">
        <v>700</v>
      </c>
      <c r="F44" s="529">
        <v>1442</v>
      </c>
      <c r="G44" s="529"/>
      <c r="H44" s="530"/>
    </row>
    <row r="45" spans="1:8" ht="24">
      <c r="A45" s="527"/>
      <c r="B45" s="534" t="s">
        <v>1153</v>
      </c>
      <c r="C45" s="529"/>
      <c r="D45" s="529"/>
      <c r="E45" s="529">
        <v>786</v>
      </c>
      <c r="F45" s="529"/>
      <c r="G45" s="529"/>
      <c r="H45" s="530"/>
    </row>
    <row r="46" spans="1:8" ht="12">
      <c r="A46" s="527"/>
      <c r="B46" s="534" t="s">
        <v>1154</v>
      </c>
      <c r="C46" s="529"/>
      <c r="D46" s="529"/>
      <c r="E46" s="529">
        <v>10000</v>
      </c>
      <c r="F46" s="529">
        <v>1590</v>
      </c>
      <c r="G46" s="529"/>
      <c r="H46" s="530"/>
    </row>
    <row r="47" spans="1:8" ht="24">
      <c r="A47" s="527"/>
      <c r="B47" s="528" t="s">
        <v>577</v>
      </c>
      <c r="C47" s="529">
        <v>1700</v>
      </c>
      <c r="D47" s="529">
        <v>1500</v>
      </c>
      <c r="E47" s="529"/>
      <c r="F47" s="529">
        <v>1441</v>
      </c>
      <c r="G47" s="529"/>
      <c r="H47" s="530"/>
    </row>
    <row r="48" spans="1:8" ht="24">
      <c r="A48" s="535"/>
      <c r="B48" s="536" t="s">
        <v>1909</v>
      </c>
      <c r="C48" s="537">
        <v>6000</v>
      </c>
      <c r="D48" s="537">
        <v>6000</v>
      </c>
      <c r="E48" s="537"/>
      <c r="F48" s="537">
        <v>1590</v>
      </c>
      <c r="G48" s="537"/>
      <c r="H48" s="538"/>
    </row>
    <row r="49" spans="1:8" ht="12.75" thickBot="1">
      <c r="A49" s="539"/>
      <c r="B49" s="540" t="s">
        <v>578</v>
      </c>
      <c r="C49" s="541">
        <v>2000</v>
      </c>
      <c r="D49" s="541"/>
      <c r="E49" s="541"/>
      <c r="F49" s="541">
        <v>4180</v>
      </c>
      <c r="G49" s="541"/>
      <c r="H49" s="542"/>
    </row>
  </sheetData>
  <mergeCells count="3">
    <mergeCell ref="G23:G24"/>
    <mergeCell ref="A6:H6"/>
    <mergeCell ref="A5:H5"/>
  </mergeCells>
  <printOptions horizontalCentered="1"/>
  <pageMargins left="0.7086614173228347" right="0.31496062992125984" top="0.4724409448818898" bottom="0.35433070866141736" header="0.2362204724409449" footer="0.15748031496062992"/>
  <pageSetup horizontalDpi="600" verticalDpi="600" orientation="portrait" paperSize="9" scale="85" r:id="rId1"/>
  <headerFooter alignWithMargins="0">
    <oddFooter>&amp;C&amp;7&amp;P no &amp;N</oddFooter>
  </headerFooter>
</worksheet>
</file>

<file path=xl/worksheets/sheet12.xml><?xml version="1.0" encoding="utf-8"?>
<worksheet xmlns="http://schemas.openxmlformats.org/spreadsheetml/2006/main" xmlns:r="http://schemas.openxmlformats.org/officeDocument/2006/relationships">
  <dimension ref="A1:AN188"/>
  <sheetViews>
    <sheetView zoomScaleSheetLayoutView="100" workbookViewId="0" topLeftCell="A1">
      <selection activeCell="I51" sqref="I51:I56"/>
    </sheetView>
  </sheetViews>
  <sheetFormatPr defaultColWidth="9.140625" defaultRowHeight="12.75"/>
  <cols>
    <col min="1" max="1" width="5.140625" style="549" customWidth="1"/>
    <col min="2" max="2" width="27.7109375" style="550" customWidth="1"/>
    <col min="3" max="3" width="10.140625" style="550" customWidth="1"/>
    <col min="4" max="5" width="9.7109375" style="550" customWidth="1"/>
    <col min="6" max="6" width="10.57421875" style="550" customWidth="1"/>
    <col min="7" max="7" width="9.7109375" style="550" customWidth="1"/>
    <col min="8" max="8" width="9.7109375" style="553" customWidth="1"/>
    <col min="9" max="9" width="9.7109375" style="550" customWidth="1"/>
    <col min="10" max="16384" width="9.140625" style="11" customWidth="1"/>
  </cols>
  <sheetData>
    <row r="1" spans="1:9" s="124" customFormat="1" ht="12.75" customHeight="1">
      <c r="A1" s="543"/>
      <c r="B1" s="122"/>
      <c r="C1" s="122"/>
      <c r="D1" s="132"/>
      <c r="E1" s="132"/>
      <c r="F1" s="132"/>
      <c r="G1" s="132" t="s">
        <v>515</v>
      </c>
      <c r="H1" s="122"/>
      <c r="I1" s="122"/>
    </row>
    <row r="2" spans="1:9" s="124" customFormat="1" ht="12.75" customHeight="1">
      <c r="A2" s="122"/>
      <c r="B2" s="122"/>
      <c r="C2" s="122"/>
      <c r="D2" s="132"/>
      <c r="E2" s="132"/>
      <c r="F2" s="121"/>
      <c r="G2" s="121" t="s">
        <v>503</v>
      </c>
      <c r="H2" s="122"/>
      <c r="I2" s="122"/>
    </row>
    <row r="3" spans="1:9" ht="11.25">
      <c r="A3" s="114"/>
      <c r="B3" s="114"/>
      <c r="C3" s="114"/>
      <c r="D3" s="131"/>
      <c r="E3" s="131"/>
      <c r="F3" s="121"/>
      <c r="G3" s="121" t="s">
        <v>504</v>
      </c>
      <c r="H3" s="114"/>
      <c r="I3" s="114"/>
    </row>
    <row r="4" spans="1:9" ht="11.25">
      <c r="A4" s="114"/>
      <c r="B4" s="114"/>
      <c r="C4" s="114"/>
      <c r="D4" s="131"/>
      <c r="E4" s="131"/>
      <c r="F4" s="121"/>
      <c r="G4" s="121" t="s">
        <v>505</v>
      </c>
      <c r="H4" s="114"/>
      <c r="I4" s="114"/>
    </row>
    <row r="5" spans="1:9" ht="15.75">
      <c r="A5" s="755" t="s">
        <v>703</v>
      </c>
      <c r="B5" s="755"/>
      <c r="C5" s="755"/>
      <c r="D5" s="755"/>
      <c r="E5" s="755"/>
      <c r="F5" s="755"/>
      <c r="G5" s="755"/>
      <c r="H5" s="755"/>
      <c r="I5" s="755"/>
    </row>
    <row r="6" spans="1:9" ht="15.75">
      <c r="A6" s="755" t="s">
        <v>707</v>
      </c>
      <c r="B6" s="755"/>
      <c r="C6" s="755"/>
      <c r="D6" s="755"/>
      <c r="E6" s="755"/>
      <c r="F6" s="755"/>
      <c r="G6" s="755"/>
      <c r="H6" s="755"/>
      <c r="I6" s="755"/>
    </row>
    <row r="7" spans="1:9" ht="12" thickBot="1">
      <c r="A7" s="544"/>
      <c r="B7" s="513"/>
      <c r="C7" s="513"/>
      <c r="D7" s="513"/>
      <c r="E7" s="513"/>
      <c r="F7" s="513"/>
      <c r="G7" s="513"/>
      <c r="H7" s="756"/>
      <c r="I7" s="756"/>
    </row>
    <row r="8" spans="1:9" s="12" customFormat="1" ht="48.75" thickBot="1">
      <c r="A8" s="554" t="s">
        <v>710</v>
      </c>
      <c r="B8" s="517" t="s">
        <v>711</v>
      </c>
      <c r="C8" s="518" t="s">
        <v>1080</v>
      </c>
      <c r="D8" s="518" t="s">
        <v>1081</v>
      </c>
      <c r="E8" s="518" t="s">
        <v>753</v>
      </c>
      <c r="F8" s="518" t="s">
        <v>712</v>
      </c>
      <c r="G8" s="518" t="s">
        <v>1230</v>
      </c>
      <c r="H8" s="555" t="s">
        <v>1272</v>
      </c>
      <c r="I8" s="518" t="s">
        <v>713</v>
      </c>
    </row>
    <row r="9" spans="1:19" s="14" customFormat="1" ht="12.75" customHeight="1" thickBot="1">
      <c r="A9" s="757" t="s">
        <v>47</v>
      </c>
      <c r="B9" s="758"/>
      <c r="C9" s="556">
        <f>SUM(C10,C11,C29,C44,C58,C61)</f>
        <v>48640</v>
      </c>
      <c r="D9" s="556">
        <f>SUM(D10,D11,D29,D44,D58,D61)</f>
        <v>48541</v>
      </c>
      <c r="E9" s="556">
        <f>SUM(E10,E11,E29,E44,E58,E61)</f>
        <v>70398</v>
      </c>
      <c r="F9" s="556"/>
      <c r="G9" s="556">
        <f>SUM(G10,G11,G29,G44,G58,G61)</f>
        <v>53498</v>
      </c>
      <c r="H9" s="557">
        <f>G9/D9</f>
        <v>1.102119857440102</v>
      </c>
      <c r="I9" s="556"/>
      <c r="J9" s="13"/>
      <c r="K9" s="18"/>
      <c r="L9" s="18"/>
      <c r="M9" s="13"/>
      <c r="N9" s="13"/>
      <c r="O9" s="13"/>
      <c r="P9" s="13"/>
      <c r="Q9" s="13"/>
      <c r="R9" s="13"/>
      <c r="S9" s="13"/>
    </row>
    <row r="10" spans="1:40" ht="12.75" thickBot="1">
      <c r="A10" s="558" t="s">
        <v>714</v>
      </c>
      <c r="B10" s="559" t="s">
        <v>715</v>
      </c>
      <c r="C10" s="560">
        <v>150</v>
      </c>
      <c r="D10" s="560">
        <v>0</v>
      </c>
      <c r="E10" s="560">
        <v>150</v>
      </c>
      <c r="F10" s="560"/>
      <c r="G10" s="560"/>
      <c r="H10" s="561"/>
      <c r="I10" s="560"/>
      <c r="J10" s="15"/>
      <c r="K10" s="19">
        <v>1310</v>
      </c>
      <c r="L10" s="19">
        <f>SUM(G10)</f>
        <v>0</v>
      </c>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row>
    <row r="11" spans="1:40" ht="12.75" thickBot="1">
      <c r="A11" s="748" t="s">
        <v>48</v>
      </c>
      <c r="B11" s="749"/>
      <c r="C11" s="562">
        <f>SUM(C12:C28)</f>
        <v>13300</v>
      </c>
      <c r="D11" s="562">
        <f>SUM(D12:D28)</f>
        <v>20182</v>
      </c>
      <c r="E11" s="562">
        <f>SUM(E12:E28)</f>
        <v>17900</v>
      </c>
      <c r="F11" s="563" t="s">
        <v>53</v>
      </c>
      <c r="G11" s="562">
        <f>SUM(G12:G28)</f>
        <v>13700</v>
      </c>
      <c r="H11" s="564">
        <f aca="true" t="shared" si="0" ref="H11:H20">G11/D11</f>
        <v>0.6788227133088891</v>
      </c>
      <c r="I11" s="562"/>
      <c r="J11" s="15"/>
      <c r="K11" s="19">
        <v>1330</v>
      </c>
      <c r="L11" s="19">
        <f>SUM(G12:G28,G30:G41,G43)</f>
        <v>18550</v>
      </c>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row>
    <row r="12" spans="1:40" ht="24">
      <c r="A12" s="565" t="s">
        <v>716</v>
      </c>
      <c r="B12" s="524" t="s">
        <v>717</v>
      </c>
      <c r="C12" s="566">
        <v>1000</v>
      </c>
      <c r="D12" s="566">
        <v>840</v>
      </c>
      <c r="E12" s="566">
        <v>900</v>
      </c>
      <c r="F12" s="566"/>
      <c r="G12" s="566">
        <v>900</v>
      </c>
      <c r="H12" s="567">
        <f t="shared" si="0"/>
        <v>1.0714285714285714</v>
      </c>
      <c r="I12" s="566"/>
      <c r="J12" s="15"/>
      <c r="K12" s="19">
        <v>1445</v>
      </c>
      <c r="L12" s="19" t="e">
        <f>SUM(G42,#REF!)</f>
        <v>#REF!</v>
      </c>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row>
    <row r="13" spans="1:40" ht="12">
      <c r="A13" s="568" t="s">
        <v>718</v>
      </c>
      <c r="B13" s="528" t="s">
        <v>719</v>
      </c>
      <c r="C13" s="569">
        <v>800</v>
      </c>
      <c r="D13" s="569">
        <v>870</v>
      </c>
      <c r="E13" s="569">
        <v>900</v>
      </c>
      <c r="F13" s="569"/>
      <c r="G13" s="569">
        <v>900</v>
      </c>
      <c r="H13" s="570"/>
      <c r="I13" s="569"/>
      <c r="J13" s="15"/>
      <c r="K13" s="19">
        <v>1590</v>
      </c>
      <c r="L13" s="19"/>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row>
    <row r="14" spans="1:40" ht="24">
      <c r="A14" s="568" t="s">
        <v>720</v>
      </c>
      <c r="B14" s="528" t="s">
        <v>721</v>
      </c>
      <c r="C14" s="569">
        <v>1700</v>
      </c>
      <c r="D14" s="569">
        <v>2248</v>
      </c>
      <c r="E14" s="569">
        <v>1800</v>
      </c>
      <c r="F14" s="569"/>
      <c r="G14" s="569">
        <v>1800</v>
      </c>
      <c r="H14" s="570">
        <f t="shared" si="0"/>
        <v>0.800711743772242</v>
      </c>
      <c r="I14" s="569"/>
      <c r="J14" s="15"/>
      <c r="K14" s="19">
        <v>1442</v>
      </c>
      <c r="L14" s="19">
        <f>SUM(G64,G65,G67)</f>
        <v>8000</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row>
    <row r="15" spans="1:40" ht="24">
      <c r="A15" s="568" t="s">
        <v>722</v>
      </c>
      <c r="B15" s="528" t="s">
        <v>723</v>
      </c>
      <c r="C15" s="569">
        <v>2000</v>
      </c>
      <c r="D15" s="569">
        <v>3028</v>
      </c>
      <c r="E15" s="569"/>
      <c r="F15" s="569"/>
      <c r="G15" s="569"/>
      <c r="H15" s="570">
        <f t="shared" si="0"/>
        <v>0</v>
      </c>
      <c r="I15" s="569"/>
      <c r="J15" s="15"/>
      <c r="K15" s="19">
        <v>1512</v>
      </c>
      <c r="L15" s="19">
        <f>SUM(G69,G68)</f>
        <v>700</v>
      </c>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row>
    <row r="16" spans="1:40" ht="36">
      <c r="A16" s="568" t="s">
        <v>724</v>
      </c>
      <c r="B16" s="528" t="s">
        <v>1319</v>
      </c>
      <c r="C16" s="569">
        <v>2000</v>
      </c>
      <c r="D16" s="569">
        <v>3640</v>
      </c>
      <c r="E16" s="569">
        <v>1800</v>
      </c>
      <c r="F16" s="569"/>
      <c r="G16" s="569">
        <v>800</v>
      </c>
      <c r="H16" s="570">
        <f t="shared" si="0"/>
        <v>0.21978021978021978</v>
      </c>
      <c r="I16" s="580" t="s">
        <v>850</v>
      </c>
      <c r="J16" s="15"/>
      <c r="K16" s="20"/>
      <c r="L16" s="20"/>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row>
    <row r="17" spans="1:40" ht="12">
      <c r="A17" s="568" t="s">
        <v>1320</v>
      </c>
      <c r="B17" s="528" t="s">
        <v>1321</v>
      </c>
      <c r="C17" s="569">
        <v>800</v>
      </c>
      <c r="D17" s="569">
        <v>820</v>
      </c>
      <c r="E17" s="569">
        <v>600</v>
      </c>
      <c r="F17" s="569"/>
      <c r="G17" s="569">
        <v>600</v>
      </c>
      <c r="H17" s="570">
        <f t="shared" si="0"/>
        <v>0.7317073170731707</v>
      </c>
      <c r="I17" s="569"/>
      <c r="J17" s="15"/>
      <c r="K17" s="20"/>
      <c r="L17" s="20" t="e">
        <f>SUM(L10:L15)</f>
        <v>#REF!</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row>
    <row r="18" spans="1:40" ht="24">
      <c r="A18" s="568" t="s">
        <v>1322</v>
      </c>
      <c r="B18" s="528" t="s">
        <v>1323</v>
      </c>
      <c r="C18" s="569"/>
      <c r="D18" s="569"/>
      <c r="E18" s="569">
        <v>800</v>
      </c>
      <c r="F18" s="569"/>
      <c r="G18" s="569">
        <v>800</v>
      </c>
      <c r="H18" s="570"/>
      <c r="I18" s="569"/>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row>
    <row r="19" spans="1:40" ht="12">
      <c r="A19" s="568" t="s">
        <v>1324</v>
      </c>
      <c r="B19" s="528" t="s">
        <v>1325</v>
      </c>
      <c r="C19" s="569">
        <v>1000</v>
      </c>
      <c r="D19" s="569">
        <v>2600</v>
      </c>
      <c r="E19" s="569">
        <v>2000</v>
      </c>
      <c r="F19" s="569"/>
      <c r="G19" s="569">
        <v>2000</v>
      </c>
      <c r="H19" s="570">
        <f t="shared" si="0"/>
        <v>0.7692307692307693</v>
      </c>
      <c r="I19" s="569"/>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row>
    <row r="20" spans="1:40" ht="24">
      <c r="A20" s="568" t="s">
        <v>1786</v>
      </c>
      <c r="B20" s="528" t="s">
        <v>1771</v>
      </c>
      <c r="C20" s="569"/>
      <c r="D20" s="569">
        <v>4556</v>
      </c>
      <c r="E20" s="569">
        <v>2000</v>
      </c>
      <c r="F20" s="569"/>
      <c r="G20" s="569">
        <v>1500</v>
      </c>
      <c r="H20" s="570">
        <f t="shared" si="0"/>
        <v>0.3292361720807726</v>
      </c>
      <c r="I20" s="569"/>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row>
    <row r="21" spans="1:40" ht="24">
      <c r="A21" s="568" t="s">
        <v>1787</v>
      </c>
      <c r="B21" s="528" t="s">
        <v>1772</v>
      </c>
      <c r="C21" s="569"/>
      <c r="D21" s="569"/>
      <c r="E21" s="569">
        <v>700</v>
      </c>
      <c r="F21" s="569"/>
      <c r="G21" s="569">
        <v>700</v>
      </c>
      <c r="H21" s="570"/>
      <c r="I21" s="569"/>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row>
    <row r="22" spans="1:40" ht="24">
      <c r="A22" s="568" t="s">
        <v>1788</v>
      </c>
      <c r="B22" s="528" t="s">
        <v>1773</v>
      </c>
      <c r="C22" s="569"/>
      <c r="D22" s="569"/>
      <c r="E22" s="569">
        <v>700</v>
      </c>
      <c r="F22" s="569"/>
      <c r="G22" s="569"/>
      <c r="H22" s="570"/>
      <c r="I22" s="569"/>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row>
    <row r="23" spans="1:40" ht="24">
      <c r="A23" s="568" t="s">
        <v>1789</v>
      </c>
      <c r="B23" s="528" t="s">
        <v>1774</v>
      </c>
      <c r="C23" s="569"/>
      <c r="D23" s="569"/>
      <c r="E23" s="569">
        <v>700</v>
      </c>
      <c r="F23" s="569"/>
      <c r="G23" s="569">
        <v>700</v>
      </c>
      <c r="H23" s="570"/>
      <c r="I23" s="569"/>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row>
    <row r="24" spans="1:40" ht="36">
      <c r="A24" s="568" t="s">
        <v>1790</v>
      </c>
      <c r="B24" s="528" t="s">
        <v>1775</v>
      </c>
      <c r="C24" s="569"/>
      <c r="D24" s="569"/>
      <c r="E24" s="569">
        <v>1700</v>
      </c>
      <c r="F24" s="569"/>
      <c r="G24" s="569">
        <v>1000</v>
      </c>
      <c r="H24" s="570"/>
      <c r="I24" s="580" t="s">
        <v>851</v>
      </c>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row>
    <row r="25" spans="1:40" ht="24">
      <c r="A25" s="568" t="s">
        <v>1791</v>
      </c>
      <c r="B25" s="528" t="s">
        <v>1326</v>
      </c>
      <c r="C25" s="569"/>
      <c r="D25" s="569">
        <v>740</v>
      </c>
      <c r="E25" s="569">
        <v>1800</v>
      </c>
      <c r="F25" s="569"/>
      <c r="G25" s="569">
        <v>1000</v>
      </c>
      <c r="H25" s="570"/>
      <c r="I25" s="569"/>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row>
    <row r="26" spans="1:40" ht="12">
      <c r="A26" s="568" t="s">
        <v>1792</v>
      </c>
      <c r="B26" s="528" t="s">
        <v>1327</v>
      </c>
      <c r="C26" s="730">
        <v>4000</v>
      </c>
      <c r="D26" s="569"/>
      <c r="E26" s="569"/>
      <c r="F26" s="569"/>
      <c r="G26" s="730"/>
      <c r="H26" s="753">
        <f>G26/D28</f>
        <v>0</v>
      </c>
      <c r="I26" s="569"/>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row>
    <row r="27" spans="1:40" ht="12">
      <c r="A27" s="568" t="s">
        <v>1793</v>
      </c>
      <c r="B27" s="528" t="s">
        <v>1328</v>
      </c>
      <c r="C27" s="750"/>
      <c r="D27" s="569"/>
      <c r="E27" s="569"/>
      <c r="F27" s="569"/>
      <c r="G27" s="750"/>
      <c r="H27" s="754"/>
      <c r="I27" s="569"/>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row>
    <row r="28" spans="1:40" ht="12.75" thickBot="1">
      <c r="A28" s="568" t="s">
        <v>1794</v>
      </c>
      <c r="B28" s="536" t="s">
        <v>1329</v>
      </c>
      <c r="C28" s="541"/>
      <c r="D28" s="571">
        <v>840</v>
      </c>
      <c r="E28" s="571">
        <v>1500</v>
      </c>
      <c r="F28" s="571"/>
      <c r="G28" s="541">
        <v>1000</v>
      </c>
      <c r="H28" s="572"/>
      <c r="I28" s="571"/>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row>
    <row r="29" spans="1:40" s="17" customFormat="1" ht="12.75" thickBot="1">
      <c r="A29" s="748" t="s">
        <v>49</v>
      </c>
      <c r="B29" s="749"/>
      <c r="C29" s="562">
        <f>SUM(C30:C43)</f>
        <v>7300</v>
      </c>
      <c r="D29" s="562">
        <f>SUM(D30:D43)</f>
        <v>3458</v>
      </c>
      <c r="E29" s="562">
        <f>SUM(E30:E43)</f>
        <v>5850</v>
      </c>
      <c r="F29" s="562"/>
      <c r="G29" s="562">
        <f>SUM(G30:G43)</f>
        <v>5150</v>
      </c>
      <c r="H29" s="564">
        <f>G29/D29</f>
        <v>1.4893001735106999</v>
      </c>
      <c r="I29" s="562"/>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row>
    <row r="30" spans="1:40" ht="12">
      <c r="A30" s="565" t="s">
        <v>1795</v>
      </c>
      <c r="B30" s="524" t="s">
        <v>1330</v>
      </c>
      <c r="C30" s="566">
        <v>1000</v>
      </c>
      <c r="D30" s="566"/>
      <c r="E30" s="566">
        <v>1000</v>
      </c>
      <c r="F30" s="566">
        <v>1330</v>
      </c>
      <c r="G30" s="566">
        <v>1000</v>
      </c>
      <c r="H30" s="567"/>
      <c r="I30" s="566"/>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row>
    <row r="31" spans="1:40" ht="12">
      <c r="A31" s="568" t="s">
        <v>1796</v>
      </c>
      <c r="B31" s="528" t="s">
        <v>804</v>
      </c>
      <c r="C31" s="569">
        <v>800</v>
      </c>
      <c r="D31" s="569"/>
      <c r="E31" s="569">
        <v>600</v>
      </c>
      <c r="F31" s="569">
        <v>1330</v>
      </c>
      <c r="G31" s="569">
        <v>600</v>
      </c>
      <c r="H31" s="570"/>
      <c r="I31" s="569"/>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1:40" ht="12">
      <c r="A32" s="568" t="s">
        <v>1797</v>
      </c>
      <c r="B32" s="528" t="s">
        <v>805</v>
      </c>
      <c r="C32" s="569">
        <v>800</v>
      </c>
      <c r="D32" s="569"/>
      <c r="E32" s="569">
        <v>600</v>
      </c>
      <c r="F32" s="569">
        <v>1330</v>
      </c>
      <c r="G32" s="569">
        <v>600</v>
      </c>
      <c r="H32" s="570"/>
      <c r="I32" s="569"/>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spans="1:40" ht="12">
      <c r="A33" s="568" t="s">
        <v>1798</v>
      </c>
      <c r="B33" s="528" t="s">
        <v>806</v>
      </c>
      <c r="C33" s="569"/>
      <c r="D33" s="569">
        <v>1023</v>
      </c>
      <c r="E33" s="569"/>
      <c r="F33" s="569"/>
      <c r="G33" s="569"/>
      <c r="H33" s="570"/>
      <c r="I33" s="569"/>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spans="1:40" ht="12">
      <c r="A34" s="568" t="s">
        <v>1799</v>
      </c>
      <c r="B34" s="528" t="s">
        <v>807</v>
      </c>
      <c r="C34" s="569">
        <v>400</v>
      </c>
      <c r="D34" s="569"/>
      <c r="E34" s="569">
        <v>800</v>
      </c>
      <c r="F34" s="569">
        <v>1330</v>
      </c>
      <c r="G34" s="569">
        <v>400</v>
      </c>
      <c r="H34" s="570"/>
      <c r="I34" s="569"/>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spans="1:40" ht="12">
      <c r="A35" s="568" t="s">
        <v>1800</v>
      </c>
      <c r="B35" s="528" t="s">
        <v>808</v>
      </c>
      <c r="C35" s="569">
        <v>400</v>
      </c>
      <c r="D35" s="569"/>
      <c r="E35" s="569"/>
      <c r="F35" s="569"/>
      <c r="G35" s="569"/>
      <c r="H35" s="570"/>
      <c r="I35" s="569"/>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spans="1:19" ht="12">
      <c r="A36" s="568" t="s">
        <v>1801</v>
      </c>
      <c r="B36" s="528" t="s">
        <v>809</v>
      </c>
      <c r="C36" s="569">
        <v>1000</v>
      </c>
      <c r="D36" s="569">
        <v>507</v>
      </c>
      <c r="E36" s="569">
        <v>500</v>
      </c>
      <c r="F36" s="569">
        <v>1330</v>
      </c>
      <c r="G36" s="569">
        <v>500</v>
      </c>
      <c r="H36" s="570">
        <f>G36/D36</f>
        <v>0.9861932938856016</v>
      </c>
      <c r="I36" s="569"/>
      <c r="J36" s="15"/>
      <c r="K36" s="15"/>
      <c r="L36" s="15"/>
      <c r="M36" s="15"/>
      <c r="N36" s="15"/>
      <c r="O36" s="15"/>
      <c r="P36" s="15"/>
      <c r="Q36" s="15"/>
      <c r="R36" s="15"/>
      <c r="S36" s="15"/>
    </row>
    <row r="37" spans="1:19" ht="12">
      <c r="A37" s="568" t="s">
        <v>1802</v>
      </c>
      <c r="B37" s="528" t="s">
        <v>810</v>
      </c>
      <c r="C37" s="569">
        <v>1200</v>
      </c>
      <c r="D37" s="569"/>
      <c r="E37" s="569">
        <v>800</v>
      </c>
      <c r="F37" s="569">
        <v>1330</v>
      </c>
      <c r="G37" s="569">
        <v>800</v>
      </c>
      <c r="H37" s="570"/>
      <c r="I37" s="569"/>
      <c r="J37" s="15"/>
      <c r="K37" s="15"/>
      <c r="L37" s="15"/>
      <c r="M37" s="15"/>
      <c r="N37" s="15"/>
      <c r="O37" s="15"/>
      <c r="P37" s="15"/>
      <c r="Q37" s="15"/>
      <c r="R37" s="15"/>
      <c r="S37" s="15"/>
    </row>
    <row r="38" spans="1:19" ht="12">
      <c r="A38" s="568" t="s">
        <v>1803</v>
      </c>
      <c r="B38" s="528" t="s">
        <v>1776</v>
      </c>
      <c r="C38" s="569"/>
      <c r="D38" s="569">
        <v>114</v>
      </c>
      <c r="E38" s="569"/>
      <c r="F38" s="569"/>
      <c r="G38" s="569"/>
      <c r="H38" s="570"/>
      <c r="I38" s="569"/>
      <c r="J38" s="15"/>
      <c r="K38" s="15"/>
      <c r="L38" s="15"/>
      <c r="M38" s="15"/>
      <c r="N38" s="15"/>
      <c r="O38" s="15"/>
      <c r="P38" s="15"/>
      <c r="Q38" s="15"/>
      <c r="R38" s="15"/>
      <c r="S38" s="15"/>
    </row>
    <row r="39" spans="1:19" ht="12">
      <c r="A39" s="568" t="s">
        <v>1804</v>
      </c>
      <c r="B39" s="528" t="s">
        <v>1777</v>
      </c>
      <c r="C39" s="569"/>
      <c r="D39" s="569">
        <v>424</v>
      </c>
      <c r="E39" s="569"/>
      <c r="F39" s="569"/>
      <c r="G39" s="569"/>
      <c r="H39" s="570"/>
      <c r="I39" s="569"/>
      <c r="J39" s="15"/>
      <c r="K39" s="15"/>
      <c r="L39" s="15"/>
      <c r="M39" s="15"/>
      <c r="N39" s="15"/>
      <c r="O39" s="15"/>
      <c r="P39" s="15"/>
      <c r="Q39" s="15"/>
      <c r="R39" s="15"/>
      <c r="S39" s="15"/>
    </row>
    <row r="40" spans="1:19" ht="12">
      <c r="A40" s="568" t="s">
        <v>1805</v>
      </c>
      <c r="B40" s="528" t="s">
        <v>1778</v>
      </c>
      <c r="C40" s="569"/>
      <c r="D40" s="569">
        <v>276</v>
      </c>
      <c r="E40" s="569"/>
      <c r="F40" s="569"/>
      <c r="G40" s="569"/>
      <c r="H40" s="570"/>
      <c r="I40" s="569"/>
      <c r="J40" s="15"/>
      <c r="K40" s="15"/>
      <c r="L40" s="15"/>
      <c r="M40" s="15"/>
      <c r="N40" s="15"/>
      <c r="O40" s="15"/>
      <c r="P40" s="15"/>
      <c r="Q40" s="15"/>
      <c r="R40" s="15"/>
      <c r="S40" s="15"/>
    </row>
    <row r="41" spans="1:19" ht="12">
      <c r="A41" s="568" t="s">
        <v>1806</v>
      </c>
      <c r="B41" s="528" t="s">
        <v>811</v>
      </c>
      <c r="C41" s="569">
        <v>200</v>
      </c>
      <c r="D41" s="569">
        <v>225</v>
      </c>
      <c r="E41" s="569">
        <v>250</v>
      </c>
      <c r="F41" s="569">
        <v>1330</v>
      </c>
      <c r="G41" s="569">
        <v>250</v>
      </c>
      <c r="H41" s="570">
        <f>G41/D41</f>
        <v>1.1111111111111112</v>
      </c>
      <c r="I41" s="569"/>
      <c r="J41" s="15"/>
      <c r="K41" s="15"/>
      <c r="L41" s="15"/>
      <c r="M41" s="15"/>
      <c r="N41" s="15"/>
      <c r="O41" s="15"/>
      <c r="P41" s="15"/>
      <c r="Q41" s="15"/>
      <c r="R41" s="15"/>
      <c r="S41" s="15"/>
    </row>
    <row r="42" spans="1:19" ht="24">
      <c r="A42" s="568" t="s">
        <v>1908</v>
      </c>
      <c r="B42" s="528" t="s">
        <v>812</v>
      </c>
      <c r="C42" s="569">
        <v>1000</v>
      </c>
      <c r="D42" s="569">
        <v>289</v>
      </c>
      <c r="E42" s="569">
        <v>500</v>
      </c>
      <c r="F42" s="569">
        <v>3600</v>
      </c>
      <c r="G42" s="569">
        <v>300</v>
      </c>
      <c r="H42" s="570">
        <f>G42/D42</f>
        <v>1.0380622837370241</v>
      </c>
      <c r="I42" s="569"/>
      <c r="J42" s="15"/>
      <c r="K42" s="15"/>
      <c r="L42" s="15"/>
      <c r="M42" s="15"/>
      <c r="N42" s="15"/>
      <c r="O42" s="15"/>
      <c r="P42" s="15"/>
      <c r="Q42" s="15"/>
      <c r="R42" s="15"/>
      <c r="S42" s="15"/>
    </row>
    <row r="43" spans="1:19" ht="24.75" thickBot="1">
      <c r="A43" s="535" t="s">
        <v>1910</v>
      </c>
      <c r="B43" s="536" t="s">
        <v>813</v>
      </c>
      <c r="C43" s="571">
        <v>500</v>
      </c>
      <c r="D43" s="571">
        <v>600</v>
      </c>
      <c r="E43" s="571">
        <v>800</v>
      </c>
      <c r="F43" s="571">
        <v>3600</v>
      </c>
      <c r="G43" s="571">
        <v>700</v>
      </c>
      <c r="H43" s="573">
        <f>G43/D43</f>
        <v>1.1666666666666667</v>
      </c>
      <c r="I43" s="571"/>
      <c r="J43" s="15"/>
      <c r="K43" s="15"/>
      <c r="L43" s="15"/>
      <c r="M43" s="15"/>
      <c r="N43" s="15"/>
      <c r="O43" s="15"/>
      <c r="P43" s="15"/>
      <c r="Q43" s="15"/>
      <c r="R43" s="15"/>
      <c r="S43" s="15"/>
    </row>
    <row r="44" spans="1:19" s="17" customFormat="1" ht="12.75" thickBot="1">
      <c r="A44" s="748" t="s">
        <v>50</v>
      </c>
      <c r="B44" s="749"/>
      <c r="C44" s="562">
        <f>SUM(C45:C57)</f>
        <v>12500</v>
      </c>
      <c r="D44" s="562">
        <f>SUM(D45:D57)</f>
        <v>13638</v>
      </c>
      <c r="E44" s="562">
        <f>SUM(E45:E57)</f>
        <v>28900</v>
      </c>
      <c r="F44" s="563">
        <v>1590</v>
      </c>
      <c r="G44" s="562">
        <f>SUM(G45:G57)</f>
        <v>21500</v>
      </c>
      <c r="H44" s="564">
        <f>G44/D44</f>
        <v>1.5764774893679425</v>
      </c>
      <c r="I44" s="562"/>
      <c r="J44" s="16"/>
      <c r="K44" s="16"/>
      <c r="L44" s="16"/>
      <c r="M44" s="16"/>
      <c r="N44" s="16"/>
      <c r="O44" s="16"/>
      <c r="P44" s="16"/>
      <c r="Q44" s="16"/>
      <c r="R44" s="16"/>
      <c r="S44" s="16"/>
    </row>
    <row r="45" spans="1:19" ht="36">
      <c r="A45" s="565" t="s">
        <v>1807</v>
      </c>
      <c r="B45" s="524" t="s">
        <v>814</v>
      </c>
      <c r="C45" s="566">
        <v>9000</v>
      </c>
      <c r="D45" s="566">
        <v>8243</v>
      </c>
      <c r="E45" s="566">
        <v>15000</v>
      </c>
      <c r="F45" s="566"/>
      <c r="G45" s="566">
        <v>13000</v>
      </c>
      <c r="H45" s="567">
        <f>G45/D45</f>
        <v>1.5770957175785516</v>
      </c>
      <c r="I45" s="581" t="s">
        <v>57</v>
      </c>
      <c r="J45" s="15"/>
      <c r="K45" s="15"/>
      <c r="L45" s="15"/>
      <c r="M45" s="15"/>
      <c r="N45" s="15"/>
      <c r="O45" s="15"/>
      <c r="P45" s="15"/>
      <c r="Q45" s="15"/>
      <c r="R45" s="15"/>
      <c r="S45" s="15"/>
    </row>
    <row r="46" spans="1:19" ht="24">
      <c r="A46" s="568" t="s">
        <v>1709</v>
      </c>
      <c r="B46" s="528" t="s">
        <v>815</v>
      </c>
      <c r="C46" s="569"/>
      <c r="D46" s="569"/>
      <c r="E46" s="569">
        <v>1000</v>
      </c>
      <c r="F46" s="569"/>
      <c r="G46" s="569"/>
      <c r="H46" s="570"/>
      <c r="I46" s="580" t="s">
        <v>56</v>
      </c>
      <c r="J46" s="15"/>
      <c r="K46" s="15"/>
      <c r="L46" s="15"/>
      <c r="M46" s="15"/>
      <c r="N46" s="15"/>
      <c r="O46" s="15"/>
      <c r="P46" s="15"/>
      <c r="Q46" s="15"/>
      <c r="R46" s="15"/>
      <c r="S46" s="15"/>
    </row>
    <row r="47" spans="1:19" ht="12">
      <c r="A47" s="568" t="s">
        <v>1710</v>
      </c>
      <c r="B47" s="528" t="s">
        <v>816</v>
      </c>
      <c r="C47" s="569">
        <v>900</v>
      </c>
      <c r="D47" s="569">
        <v>700</v>
      </c>
      <c r="E47" s="569">
        <v>700</v>
      </c>
      <c r="F47" s="569"/>
      <c r="G47" s="569">
        <v>700</v>
      </c>
      <c r="H47" s="570">
        <f>G47/D47</f>
        <v>1</v>
      </c>
      <c r="I47" s="580"/>
      <c r="J47" s="15"/>
      <c r="K47" s="15"/>
      <c r="L47" s="15"/>
      <c r="M47" s="15"/>
      <c r="N47" s="15"/>
      <c r="O47" s="15"/>
      <c r="P47" s="15"/>
      <c r="Q47" s="15"/>
      <c r="R47" s="15"/>
      <c r="S47" s="15"/>
    </row>
    <row r="48" spans="1:19" ht="24">
      <c r="A48" s="568" t="s">
        <v>1711</v>
      </c>
      <c r="B48" s="528" t="s">
        <v>1779</v>
      </c>
      <c r="C48" s="569"/>
      <c r="D48" s="569"/>
      <c r="E48" s="569">
        <v>600</v>
      </c>
      <c r="F48" s="569"/>
      <c r="G48" s="569">
        <v>300</v>
      </c>
      <c r="H48" s="570"/>
      <c r="I48" s="580" t="s">
        <v>56</v>
      </c>
      <c r="J48" s="15"/>
      <c r="K48" s="15"/>
      <c r="L48" s="15"/>
      <c r="M48" s="15"/>
      <c r="N48" s="15"/>
      <c r="O48" s="15"/>
      <c r="P48" s="15"/>
      <c r="Q48" s="15"/>
      <c r="R48" s="15"/>
      <c r="S48" s="15"/>
    </row>
    <row r="49" spans="1:19" ht="12">
      <c r="A49" s="568" t="s">
        <v>1712</v>
      </c>
      <c r="B49" s="528" t="s">
        <v>817</v>
      </c>
      <c r="C49" s="569">
        <v>2000</v>
      </c>
      <c r="D49" s="569">
        <v>2319</v>
      </c>
      <c r="E49" s="569">
        <v>4500</v>
      </c>
      <c r="F49" s="569"/>
      <c r="G49" s="569">
        <v>3500</v>
      </c>
      <c r="H49" s="570">
        <f>G49/D49</f>
        <v>1.5092712376024149</v>
      </c>
      <c r="I49" s="569"/>
      <c r="J49" s="15"/>
      <c r="K49" s="15"/>
      <c r="L49" s="15"/>
      <c r="M49" s="15"/>
      <c r="N49" s="15"/>
      <c r="O49" s="15"/>
      <c r="P49" s="15"/>
      <c r="Q49" s="15"/>
      <c r="R49" s="15"/>
      <c r="S49" s="15"/>
    </row>
    <row r="50" spans="1:19" ht="12">
      <c r="A50" s="568" t="s">
        <v>1713</v>
      </c>
      <c r="B50" s="528" t="s">
        <v>818</v>
      </c>
      <c r="C50" s="569"/>
      <c r="D50" s="569">
        <v>708</v>
      </c>
      <c r="E50" s="569"/>
      <c r="F50" s="569"/>
      <c r="G50" s="569"/>
      <c r="H50" s="570"/>
      <c r="I50" s="569"/>
      <c r="J50" s="15"/>
      <c r="K50" s="15"/>
      <c r="L50" s="15"/>
      <c r="M50" s="15"/>
      <c r="N50" s="15"/>
      <c r="O50" s="15"/>
      <c r="P50" s="15"/>
      <c r="Q50" s="15"/>
      <c r="R50" s="15"/>
      <c r="S50" s="15"/>
    </row>
    <row r="51" spans="1:19" ht="36">
      <c r="A51" s="568" t="s">
        <v>1714</v>
      </c>
      <c r="B51" s="528" t="s">
        <v>1780</v>
      </c>
      <c r="C51" s="569"/>
      <c r="D51" s="569"/>
      <c r="E51" s="569">
        <v>3000</v>
      </c>
      <c r="F51" s="569"/>
      <c r="G51" s="569">
        <v>1500</v>
      </c>
      <c r="H51" s="570"/>
      <c r="I51" s="580" t="s">
        <v>849</v>
      </c>
      <c r="J51" s="15"/>
      <c r="K51" s="15"/>
      <c r="L51" s="15"/>
      <c r="M51" s="15"/>
      <c r="N51" s="15"/>
      <c r="O51" s="15"/>
      <c r="P51" s="15"/>
      <c r="Q51" s="15"/>
      <c r="R51" s="15"/>
      <c r="S51" s="15"/>
    </row>
    <row r="52" spans="1:19" ht="12">
      <c r="A52" s="568" t="s">
        <v>1715</v>
      </c>
      <c r="B52" s="528" t="s">
        <v>819</v>
      </c>
      <c r="C52" s="569">
        <v>600</v>
      </c>
      <c r="D52" s="569"/>
      <c r="E52" s="569">
        <v>2000</v>
      </c>
      <c r="F52" s="569"/>
      <c r="G52" s="569">
        <v>1000</v>
      </c>
      <c r="H52" s="570"/>
      <c r="I52" s="580"/>
      <c r="J52" s="15"/>
      <c r="K52" s="15"/>
      <c r="L52" s="15"/>
      <c r="M52" s="15"/>
      <c r="N52" s="15"/>
      <c r="O52" s="15"/>
      <c r="P52" s="15"/>
      <c r="Q52" s="15"/>
      <c r="R52" s="15"/>
      <c r="S52" s="15"/>
    </row>
    <row r="53" spans="1:19" ht="24">
      <c r="A53" s="535" t="s">
        <v>1716</v>
      </c>
      <c r="B53" s="536" t="s">
        <v>1781</v>
      </c>
      <c r="C53" s="571"/>
      <c r="D53" s="571">
        <v>893</v>
      </c>
      <c r="E53" s="571">
        <v>900</v>
      </c>
      <c r="F53" s="571"/>
      <c r="G53" s="571">
        <v>900</v>
      </c>
      <c r="H53" s="570">
        <f>G53/D53</f>
        <v>1.007838745800672</v>
      </c>
      <c r="I53" s="582"/>
      <c r="J53" s="15"/>
      <c r="K53" s="15"/>
      <c r="L53" s="15"/>
      <c r="M53" s="15"/>
      <c r="N53" s="15"/>
      <c r="O53" s="15"/>
      <c r="P53" s="15"/>
      <c r="Q53" s="15"/>
      <c r="R53" s="15"/>
      <c r="S53" s="15"/>
    </row>
    <row r="54" spans="1:19" ht="24">
      <c r="A54" s="535" t="s">
        <v>1717</v>
      </c>
      <c r="B54" s="536" t="s">
        <v>1782</v>
      </c>
      <c r="C54" s="571"/>
      <c r="D54" s="571">
        <v>600</v>
      </c>
      <c r="E54" s="571">
        <v>600</v>
      </c>
      <c r="F54" s="571"/>
      <c r="G54" s="571">
        <v>600</v>
      </c>
      <c r="H54" s="570">
        <f>G54/D54</f>
        <v>1</v>
      </c>
      <c r="I54" s="582"/>
      <c r="J54" s="15"/>
      <c r="K54" s="15"/>
      <c r="L54" s="15"/>
      <c r="M54" s="15"/>
      <c r="N54" s="15"/>
      <c r="O54" s="15"/>
      <c r="P54" s="15"/>
      <c r="Q54" s="15"/>
      <c r="R54" s="15"/>
      <c r="S54" s="15"/>
    </row>
    <row r="55" spans="1:19" ht="24">
      <c r="A55" s="535" t="s">
        <v>1718</v>
      </c>
      <c r="B55" s="536" t="s">
        <v>1783</v>
      </c>
      <c r="C55" s="571"/>
      <c r="D55" s="571"/>
      <c r="E55" s="571">
        <v>300</v>
      </c>
      <c r="F55" s="571"/>
      <c r="G55" s="571"/>
      <c r="H55" s="573"/>
      <c r="I55" s="582" t="s">
        <v>55</v>
      </c>
      <c r="J55" s="15"/>
      <c r="K55" s="15"/>
      <c r="L55" s="15"/>
      <c r="M55" s="15"/>
      <c r="N55" s="15"/>
      <c r="O55" s="15"/>
      <c r="P55" s="15"/>
      <c r="Q55" s="15"/>
      <c r="R55" s="15"/>
      <c r="S55" s="15"/>
    </row>
    <row r="56" spans="1:19" ht="24">
      <c r="A56" s="535" t="s">
        <v>1719</v>
      </c>
      <c r="B56" s="536" t="s">
        <v>1784</v>
      </c>
      <c r="C56" s="571"/>
      <c r="D56" s="571"/>
      <c r="E56" s="571">
        <v>300</v>
      </c>
      <c r="F56" s="571"/>
      <c r="G56" s="571"/>
      <c r="H56" s="573"/>
      <c r="I56" s="582" t="s">
        <v>55</v>
      </c>
      <c r="J56" s="15"/>
      <c r="K56" s="15"/>
      <c r="L56" s="15"/>
      <c r="M56" s="15"/>
      <c r="N56" s="15"/>
      <c r="O56" s="15"/>
      <c r="P56" s="15"/>
      <c r="Q56" s="15"/>
      <c r="R56" s="15"/>
      <c r="S56" s="15"/>
    </row>
    <row r="57" spans="1:19" ht="12.75" thickBot="1">
      <c r="A57" s="535" t="s">
        <v>1720</v>
      </c>
      <c r="B57" s="536" t="s">
        <v>1785</v>
      </c>
      <c r="C57" s="571"/>
      <c r="D57" s="571">
        <v>175</v>
      </c>
      <c r="E57" s="571"/>
      <c r="F57" s="571"/>
      <c r="G57" s="571"/>
      <c r="H57" s="573"/>
      <c r="I57" s="571"/>
      <c r="J57" s="15"/>
      <c r="K57" s="15"/>
      <c r="L57" s="15"/>
      <c r="M57" s="15"/>
      <c r="N57" s="15"/>
      <c r="O57" s="15"/>
      <c r="P57" s="15"/>
      <c r="Q57" s="15"/>
      <c r="R57" s="15"/>
      <c r="S57" s="15"/>
    </row>
    <row r="58" spans="1:19" s="17" customFormat="1" ht="12.75" thickBot="1">
      <c r="A58" s="748" t="s">
        <v>51</v>
      </c>
      <c r="B58" s="749"/>
      <c r="C58" s="562">
        <f>SUM(C59:C60)</f>
        <v>1940</v>
      </c>
      <c r="D58" s="562">
        <f>SUM(D59:D60)</f>
        <v>2123</v>
      </c>
      <c r="E58" s="562">
        <f>SUM(E59:E60)</f>
        <v>3448</v>
      </c>
      <c r="F58" s="563">
        <v>3600</v>
      </c>
      <c r="G58" s="562">
        <f>SUM(G59:G60)</f>
        <v>3448</v>
      </c>
      <c r="H58" s="564">
        <f>G58/D58</f>
        <v>1.6241168158266603</v>
      </c>
      <c r="I58" s="562"/>
      <c r="J58" s="16"/>
      <c r="K58" s="16"/>
      <c r="L58" s="16"/>
      <c r="M58" s="16"/>
      <c r="N58" s="16"/>
      <c r="O58" s="16"/>
      <c r="P58" s="16"/>
      <c r="Q58" s="16"/>
      <c r="R58" s="16"/>
      <c r="S58" s="16"/>
    </row>
    <row r="59" spans="1:19" ht="24">
      <c r="A59" s="565" t="s">
        <v>1721</v>
      </c>
      <c r="B59" s="524" t="s">
        <v>820</v>
      </c>
      <c r="C59" s="566">
        <v>780</v>
      </c>
      <c r="D59" s="566">
        <v>910</v>
      </c>
      <c r="E59" s="566">
        <v>1022</v>
      </c>
      <c r="F59" s="566"/>
      <c r="G59" s="566">
        <v>1022</v>
      </c>
      <c r="H59" s="567">
        <f>G59/D59</f>
        <v>1.123076923076923</v>
      </c>
      <c r="I59" s="566"/>
      <c r="J59" s="15"/>
      <c r="K59" s="15"/>
      <c r="L59" s="15"/>
      <c r="M59" s="15"/>
      <c r="N59" s="15"/>
      <c r="O59" s="15"/>
      <c r="P59" s="15"/>
      <c r="Q59" s="15"/>
      <c r="R59" s="15"/>
      <c r="S59" s="15"/>
    </row>
    <row r="60" spans="1:19" ht="24.75" thickBot="1">
      <c r="A60" s="568" t="s">
        <v>9</v>
      </c>
      <c r="B60" s="528" t="s">
        <v>821</v>
      </c>
      <c r="C60" s="569">
        <v>1160</v>
      </c>
      <c r="D60" s="569">
        <v>1213</v>
      </c>
      <c r="E60" s="569">
        <v>2426</v>
      </c>
      <c r="F60" s="569"/>
      <c r="G60" s="569">
        <v>2426</v>
      </c>
      <c r="H60" s="570">
        <f>G60/D60</f>
        <v>2</v>
      </c>
      <c r="I60" s="569"/>
      <c r="J60" s="15"/>
      <c r="K60" s="15"/>
      <c r="L60" s="15"/>
      <c r="M60" s="15"/>
      <c r="N60" s="15"/>
      <c r="O60" s="15"/>
      <c r="P60" s="15"/>
      <c r="Q60" s="15"/>
      <c r="R60" s="15"/>
      <c r="S60" s="15"/>
    </row>
    <row r="61" spans="1:19" s="17" customFormat="1" ht="12.75" thickBot="1">
      <c r="A61" s="748" t="s">
        <v>19</v>
      </c>
      <c r="B61" s="749"/>
      <c r="C61" s="562">
        <f>SUM(C62:C70)</f>
        <v>13450</v>
      </c>
      <c r="D61" s="562">
        <f>SUM(D62:D70)</f>
        <v>9140</v>
      </c>
      <c r="E61" s="562">
        <f>SUM(E62:E70)</f>
        <v>14150</v>
      </c>
      <c r="F61" s="562"/>
      <c r="G61" s="562">
        <f>SUM(G62:G70)</f>
        <v>9700</v>
      </c>
      <c r="H61" s="564">
        <f>G61/D61</f>
        <v>1.061269146608315</v>
      </c>
      <c r="I61" s="562"/>
      <c r="J61" s="16"/>
      <c r="K61" s="16"/>
      <c r="L61" s="16"/>
      <c r="M61" s="16"/>
      <c r="N61" s="16"/>
      <c r="O61" s="16"/>
      <c r="P61" s="16"/>
      <c r="Q61" s="16"/>
      <c r="R61" s="16"/>
      <c r="S61" s="16"/>
    </row>
    <row r="62" spans="1:19" ht="12">
      <c r="A62" s="568" t="s">
        <v>10</v>
      </c>
      <c r="B62" s="528" t="s">
        <v>822</v>
      </c>
      <c r="C62" s="569">
        <v>2000</v>
      </c>
      <c r="D62" s="569">
        <v>1986</v>
      </c>
      <c r="E62" s="569"/>
      <c r="F62" s="569"/>
      <c r="G62" s="569"/>
      <c r="H62" s="570"/>
      <c r="I62" s="569"/>
      <c r="J62" s="15"/>
      <c r="K62" s="15"/>
      <c r="L62" s="15"/>
      <c r="M62" s="15"/>
      <c r="N62" s="15"/>
      <c r="O62" s="15"/>
      <c r="P62" s="15"/>
      <c r="Q62" s="15"/>
      <c r="R62" s="15"/>
      <c r="S62" s="15"/>
    </row>
    <row r="63" spans="1:19" ht="24">
      <c r="A63" s="568" t="s">
        <v>11</v>
      </c>
      <c r="B63" s="528" t="s">
        <v>823</v>
      </c>
      <c r="C63" s="569"/>
      <c r="D63" s="569"/>
      <c r="E63" s="569">
        <v>1000</v>
      </c>
      <c r="F63" s="569">
        <v>1447</v>
      </c>
      <c r="G63" s="569">
        <v>1000</v>
      </c>
      <c r="H63" s="570"/>
      <c r="I63" s="569"/>
      <c r="J63" s="15"/>
      <c r="K63" s="15"/>
      <c r="L63" s="15"/>
      <c r="M63" s="15"/>
      <c r="N63" s="15"/>
      <c r="O63" s="15"/>
      <c r="P63" s="15"/>
      <c r="Q63" s="15"/>
      <c r="R63" s="15"/>
      <c r="S63" s="15"/>
    </row>
    <row r="64" spans="1:19" ht="12">
      <c r="A64" s="568" t="s">
        <v>12</v>
      </c>
      <c r="B64" s="528" t="s">
        <v>824</v>
      </c>
      <c r="C64" s="569">
        <v>2000</v>
      </c>
      <c r="D64" s="569"/>
      <c r="E64" s="569">
        <v>1500</v>
      </c>
      <c r="F64" s="569">
        <v>1442</v>
      </c>
      <c r="G64" s="569">
        <v>1500</v>
      </c>
      <c r="H64" s="570"/>
      <c r="I64" s="569"/>
      <c r="J64" s="15"/>
      <c r="K64" s="15"/>
      <c r="L64" s="15"/>
      <c r="M64" s="15"/>
      <c r="N64" s="15"/>
      <c r="O64" s="15"/>
      <c r="P64" s="15"/>
      <c r="Q64" s="15"/>
      <c r="R64" s="15"/>
      <c r="S64" s="15"/>
    </row>
    <row r="65" spans="1:19" ht="24">
      <c r="A65" s="568" t="s">
        <v>13</v>
      </c>
      <c r="B65" s="528" t="s">
        <v>825</v>
      </c>
      <c r="C65" s="569">
        <v>1150</v>
      </c>
      <c r="D65" s="569"/>
      <c r="E65" s="569">
        <v>1150</v>
      </c>
      <c r="F65" s="730">
        <v>1442</v>
      </c>
      <c r="G65" s="730">
        <v>6000</v>
      </c>
      <c r="H65" s="744">
        <f>G65/D66</f>
        <v>0.9110233829334953</v>
      </c>
      <c r="I65" s="569"/>
      <c r="J65" s="15"/>
      <c r="K65" s="15"/>
      <c r="L65" s="15"/>
      <c r="M65" s="15"/>
      <c r="N65" s="15"/>
      <c r="O65" s="15"/>
      <c r="P65" s="15"/>
      <c r="Q65" s="15"/>
      <c r="R65" s="15"/>
      <c r="S65" s="15"/>
    </row>
    <row r="66" spans="1:19" ht="24">
      <c r="A66" s="568" t="s">
        <v>14</v>
      </c>
      <c r="B66" s="528" t="s">
        <v>1494</v>
      </c>
      <c r="C66" s="569">
        <v>5000</v>
      </c>
      <c r="D66" s="569">
        <v>6586</v>
      </c>
      <c r="E66" s="569">
        <v>7000</v>
      </c>
      <c r="F66" s="731"/>
      <c r="G66" s="731"/>
      <c r="H66" s="745"/>
      <c r="I66" s="569"/>
      <c r="J66" s="15"/>
      <c r="K66" s="15"/>
      <c r="L66" s="15"/>
      <c r="M66" s="15"/>
      <c r="N66" s="15"/>
      <c r="O66" s="15"/>
      <c r="P66" s="15"/>
      <c r="Q66" s="15"/>
      <c r="R66" s="15"/>
      <c r="S66" s="15"/>
    </row>
    <row r="67" spans="1:19" ht="24">
      <c r="A67" s="568" t="s">
        <v>15</v>
      </c>
      <c r="B67" s="528" t="s">
        <v>1495</v>
      </c>
      <c r="C67" s="569">
        <v>500</v>
      </c>
      <c r="D67" s="569"/>
      <c r="E67" s="569">
        <v>1000</v>
      </c>
      <c r="F67" s="569">
        <v>1442</v>
      </c>
      <c r="G67" s="569">
        <v>500</v>
      </c>
      <c r="H67" s="570"/>
      <c r="I67" s="569"/>
      <c r="J67" s="15"/>
      <c r="K67" s="15"/>
      <c r="L67" s="15"/>
      <c r="M67" s="15"/>
      <c r="N67" s="15"/>
      <c r="O67" s="15"/>
      <c r="P67" s="15"/>
      <c r="Q67" s="15"/>
      <c r="R67" s="15"/>
      <c r="S67" s="15"/>
    </row>
    <row r="68" spans="1:19" ht="24">
      <c r="A68" s="568" t="s">
        <v>16</v>
      </c>
      <c r="B68" s="528" t="s">
        <v>1496</v>
      </c>
      <c r="C68" s="569">
        <v>2300</v>
      </c>
      <c r="D68" s="569">
        <v>568</v>
      </c>
      <c r="E68" s="569">
        <v>1500</v>
      </c>
      <c r="F68" s="569">
        <v>1512</v>
      </c>
      <c r="G68" s="569">
        <v>700</v>
      </c>
      <c r="H68" s="570">
        <f>G68/D68</f>
        <v>1.232394366197183</v>
      </c>
      <c r="I68" s="569"/>
      <c r="J68" s="15"/>
      <c r="K68" s="15"/>
      <c r="L68" s="15"/>
      <c r="M68" s="15"/>
      <c r="N68" s="15"/>
      <c r="O68" s="15"/>
      <c r="P68" s="15"/>
      <c r="Q68" s="15"/>
      <c r="R68" s="15"/>
      <c r="S68" s="15"/>
    </row>
    <row r="69" spans="1:19" ht="24">
      <c r="A69" s="568" t="s">
        <v>17</v>
      </c>
      <c r="B69" s="528" t="s">
        <v>1497</v>
      </c>
      <c r="C69" s="569"/>
      <c r="D69" s="569"/>
      <c r="E69" s="569">
        <v>1000</v>
      </c>
      <c r="F69" s="569"/>
      <c r="G69" s="569"/>
      <c r="H69" s="574"/>
      <c r="I69" s="569"/>
      <c r="J69" s="15"/>
      <c r="K69" s="15"/>
      <c r="L69" s="15"/>
      <c r="M69" s="15"/>
      <c r="N69" s="15"/>
      <c r="O69" s="15"/>
      <c r="P69" s="15"/>
      <c r="Q69" s="15"/>
      <c r="R69" s="15"/>
      <c r="S69" s="15"/>
    </row>
    <row r="70" spans="1:19" ht="12.75" thickBot="1">
      <c r="A70" s="539" t="s">
        <v>18</v>
      </c>
      <c r="B70" s="540" t="s">
        <v>1498</v>
      </c>
      <c r="C70" s="575">
        <v>500</v>
      </c>
      <c r="D70" s="575"/>
      <c r="E70" s="575"/>
      <c r="F70" s="575"/>
      <c r="G70" s="575"/>
      <c r="H70" s="557"/>
      <c r="I70" s="575"/>
      <c r="J70" s="15"/>
      <c r="K70" s="15"/>
      <c r="L70" s="15"/>
      <c r="M70" s="15"/>
      <c r="N70" s="15"/>
      <c r="O70" s="15"/>
      <c r="P70" s="15"/>
      <c r="Q70" s="15"/>
      <c r="R70" s="15"/>
      <c r="S70" s="15"/>
    </row>
    <row r="71" spans="1:19" ht="12">
      <c r="A71" s="576"/>
      <c r="B71" s="577"/>
      <c r="C71" s="577"/>
      <c r="D71" s="577"/>
      <c r="E71" s="577"/>
      <c r="F71" s="577"/>
      <c r="G71" s="577"/>
      <c r="H71" s="577"/>
      <c r="I71" s="577"/>
      <c r="J71" s="15"/>
      <c r="K71" s="15"/>
      <c r="L71" s="15"/>
      <c r="M71" s="15"/>
      <c r="N71" s="15"/>
      <c r="O71" s="15"/>
      <c r="P71" s="15"/>
      <c r="Q71" s="15"/>
      <c r="R71" s="15"/>
      <c r="S71" s="15"/>
    </row>
    <row r="72" spans="1:19" ht="12">
      <c r="A72" s="576"/>
      <c r="B72" s="577"/>
      <c r="C72" s="577"/>
      <c r="D72" s="577"/>
      <c r="E72" s="577"/>
      <c r="F72" s="577"/>
      <c r="G72" s="577"/>
      <c r="H72" s="577"/>
      <c r="I72" s="577"/>
      <c r="J72" s="15"/>
      <c r="K72" s="15"/>
      <c r="L72" s="15"/>
      <c r="M72" s="15"/>
      <c r="N72" s="15"/>
      <c r="O72" s="15"/>
      <c r="P72" s="15"/>
      <c r="Q72" s="15"/>
      <c r="R72" s="15"/>
      <c r="S72" s="15"/>
    </row>
    <row r="73" spans="1:19" ht="11.25">
      <c r="A73" s="740" t="s">
        <v>1904</v>
      </c>
      <c r="B73" s="740"/>
      <c r="C73" s="740"/>
      <c r="D73" s="740"/>
      <c r="E73" s="740"/>
      <c r="F73" s="740"/>
      <c r="G73" s="740"/>
      <c r="H73" s="740"/>
      <c r="I73" s="740"/>
      <c r="J73" s="15"/>
      <c r="K73" s="15"/>
      <c r="L73" s="15"/>
      <c r="M73" s="15"/>
      <c r="N73" s="15"/>
      <c r="O73" s="15"/>
      <c r="P73" s="15"/>
      <c r="Q73" s="15"/>
      <c r="R73" s="15"/>
      <c r="S73" s="15"/>
    </row>
    <row r="74" spans="1:19" ht="12" thickBot="1">
      <c r="A74" s="740"/>
      <c r="B74" s="740"/>
      <c r="C74" s="740"/>
      <c r="D74" s="740"/>
      <c r="E74" s="740"/>
      <c r="F74" s="740"/>
      <c r="G74" s="740"/>
      <c r="H74" s="740"/>
      <c r="I74" s="740"/>
      <c r="J74" s="15"/>
      <c r="K74" s="15"/>
      <c r="L74" s="15"/>
      <c r="M74" s="15"/>
      <c r="N74" s="15"/>
      <c r="O74" s="15"/>
      <c r="P74" s="15"/>
      <c r="Q74" s="15"/>
      <c r="R74" s="15"/>
      <c r="S74" s="15"/>
    </row>
    <row r="75" spans="1:19" ht="12">
      <c r="A75" s="751" t="s">
        <v>1273</v>
      </c>
      <c r="B75" s="752"/>
      <c r="C75" s="578">
        <f>C76+C77+C78</f>
        <v>20750</v>
      </c>
      <c r="D75" s="578">
        <f>D76+D77+D78</f>
        <v>23640</v>
      </c>
      <c r="E75" s="578">
        <f>E76+E77+E78</f>
        <v>23900</v>
      </c>
      <c r="F75" s="578"/>
      <c r="G75" s="578">
        <f>G76+G77+G78</f>
        <v>18850</v>
      </c>
      <c r="H75" s="579">
        <f aca="true" t="shared" si="1" ref="H75:H86">G75/D75</f>
        <v>0.7973773265651438</v>
      </c>
      <c r="I75" s="578"/>
      <c r="J75" s="15"/>
      <c r="K75" s="15"/>
      <c r="L75" s="15"/>
      <c r="M75" s="15"/>
      <c r="N75" s="15"/>
      <c r="O75" s="15"/>
      <c r="P75" s="15"/>
      <c r="Q75" s="15"/>
      <c r="R75" s="15"/>
      <c r="S75" s="15"/>
    </row>
    <row r="76" spans="1:19" ht="12">
      <c r="A76" s="737" t="s">
        <v>1274</v>
      </c>
      <c r="B76" s="738"/>
      <c r="C76" s="569">
        <f>SUM(C30:C41)</f>
        <v>5800</v>
      </c>
      <c r="D76" s="569">
        <f>SUM(D30:D41)</f>
        <v>2569</v>
      </c>
      <c r="E76" s="569">
        <f>SUM(E30:E41)</f>
        <v>4550</v>
      </c>
      <c r="F76" s="569"/>
      <c r="G76" s="569">
        <f>SUM(G30:G41)</f>
        <v>4150</v>
      </c>
      <c r="H76" s="570">
        <f t="shared" si="1"/>
        <v>1.6154145581938497</v>
      </c>
      <c r="I76" s="569"/>
      <c r="J76" s="15"/>
      <c r="K76" s="15"/>
      <c r="L76" s="15"/>
      <c r="M76" s="15"/>
      <c r="N76" s="15"/>
      <c r="O76" s="15"/>
      <c r="P76" s="15"/>
      <c r="Q76" s="15"/>
      <c r="R76" s="15"/>
      <c r="S76" s="15"/>
    </row>
    <row r="77" spans="1:19" ht="12">
      <c r="A77" s="737" t="s">
        <v>1275</v>
      </c>
      <c r="B77" s="738"/>
      <c r="C77" s="569">
        <f>C11+C42+C43</f>
        <v>14800</v>
      </c>
      <c r="D77" s="569">
        <f>D11+D42+D43</f>
        <v>21071</v>
      </c>
      <c r="E77" s="569">
        <f>E11+E42+E43</f>
        <v>19200</v>
      </c>
      <c r="F77" s="569"/>
      <c r="G77" s="569">
        <f>G11+G42+G43</f>
        <v>14700</v>
      </c>
      <c r="H77" s="570">
        <f t="shared" si="1"/>
        <v>0.697641307958806</v>
      </c>
      <c r="I77" s="569"/>
      <c r="J77" s="15"/>
      <c r="K77" s="15"/>
      <c r="L77" s="15"/>
      <c r="M77" s="15"/>
      <c r="N77" s="15"/>
      <c r="O77" s="15"/>
      <c r="P77" s="15"/>
      <c r="Q77" s="15"/>
      <c r="R77" s="15"/>
      <c r="S77" s="15"/>
    </row>
    <row r="78" spans="1:19" ht="12">
      <c r="A78" s="737" t="s">
        <v>40</v>
      </c>
      <c r="B78" s="738"/>
      <c r="C78" s="569">
        <f>C10</f>
        <v>150</v>
      </c>
      <c r="D78" s="569">
        <f>D10</f>
        <v>0</v>
      </c>
      <c r="E78" s="569">
        <f>E10</f>
        <v>150</v>
      </c>
      <c r="F78" s="569"/>
      <c r="G78" s="569">
        <f>G10</f>
        <v>0</v>
      </c>
      <c r="H78" s="570"/>
      <c r="I78" s="569"/>
      <c r="J78" s="15"/>
      <c r="K78" s="15"/>
      <c r="L78" s="15"/>
      <c r="M78" s="15"/>
      <c r="N78" s="15"/>
      <c r="O78" s="15"/>
      <c r="P78" s="15"/>
      <c r="Q78" s="15"/>
      <c r="R78" s="15"/>
      <c r="S78" s="15"/>
    </row>
    <row r="79" spans="1:19" ht="12">
      <c r="A79" s="733" t="s">
        <v>41</v>
      </c>
      <c r="B79" s="734"/>
      <c r="C79" s="569">
        <f>C67+C66</f>
        <v>5500</v>
      </c>
      <c r="D79" s="569">
        <f>D67+D66</f>
        <v>6586</v>
      </c>
      <c r="E79" s="569">
        <f>E67+E66</f>
        <v>8000</v>
      </c>
      <c r="F79" s="569"/>
      <c r="G79" s="569">
        <f>G67+G65</f>
        <v>6500</v>
      </c>
      <c r="H79" s="570">
        <f t="shared" si="1"/>
        <v>0.9869419981779533</v>
      </c>
      <c r="I79" s="569"/>
      <c r="J79" s="15"/>
      <c r="K79" s="15"/>
      <c r="L79" s="15"/>
      <c r="M79" s="15"/>
      <c r="N79" s="15"/>
      <c r="O79" s="15"/>
      <c r="P79" s="15"/>
      <c r="Q79" s="15"/>
      <c r="R79" s="15"/>
      <c r="S79" s="15"/>
    </row>
    <row r="80" spans="1:19" ht="12">
      <c r="A80" s="733" t="s">
        <v>42</v>
      </c>
      <c r="B80" s="734"/>
      <c r="C80" s="569">
        <f>C58</f>
        <v>1940</v>
      </c>
      <c r="D80" s="569">
        <f>D58</f>
        <v>2123</v>
      </c>
      <c r="E80" s="569">
        <f>E58</f>
        <v>3448</v>
      </c>
      <c r="F80" s="569"/>
      <c r="G80" s="569">
        <f>G58</f>
        <v>3448</v>
      </c>
      <c r="H80" s="570">
        <f t="shared" si="1"/>
        <v>1.6241168158266603</v>
      </c>
      <c r="I80" s="569"/>
      <c r="J80" s="15"/>
      <c r="K80" s="15"/>
      <c r="L80" s="15"/>
      <c r="M80" s="15"/>
      <c r="N80" s="15"/>
      <c r="O80" s="15"/>
      <c r="P80" s="15"/>
      <c r="Q80" s="15"/>
      <c r="R80" s="15"/>
      <c r="S80" s="15"/>
    </row>
    <row r="81" spans="1:19" ht="12">
      <c r="A81" s="735" t="s">
        <v>1903</v>
      </c>
      <c r="B81" s="736"/>
      <c r="C81" s="569">
        <f>C65+C64+C62</f>
        <v>5150</v>
      </c>
      <c r="D81" s="569">
        <f>D65+D64+D62</f>
        <v>1986</v>
      </c>
      <c r="E81" s="569">
        <f>E65+E64+E62</f>
        <v>2650</v>
      </c>
      <c r="F81" s="569"/>
      <c r="G81" s="569">
        <f>G64+G62</f>
        <v>1500</v>
      </c>
      <c r="H81" s="570">
        <f>H65+H64+H62</f>
        <v>0.9110233829334953</v>
      </c>
      <c r="I81" s="569"/>
      <c r="J81" s="15"/>
      <c r="K81" s="15"/>
      <c r="L81" s="15"/>
      <c r="M81" s="15"/>
      <c r="N81" s="15"/>
      <c r="O81" s="15"/>
      <c r="P81" s="15"/>
      <c r="Q81" s="15"/>
      <c r="R81" s="15"/>
      <c r="S81" s="15"/>
    </row>
    <row r="82" spans="1:19" ht="12">
      <c r="A82" s="733" t="s">
        <v>43</v>
      </c>
      <c r="B82" s="734"/>
      <c r="C82" s="569">
        <f>C83+C84+C85</f>
        <v>15300</v>
      </c>
      <c r="D82" s="569">
        <f>D83+D84+D85</f>
        <v>14206</v>
      </c>
      <c r="E82" s="569">
        <f>E83+E84+E85</f>
        <v>32400</v>
      </c>
      <c r="F82" s="569"/>
      <c r="G82" s="569">
        <f>G83+G84+G85</f>
        <v>23200</v>
      </c>
      <c r="H82" s="570">
        <f t="shared" si="1"/>
        <v>1.6331127692524285</v>
      </c>
      <c r="I82" s="569"/>
      <c r="J82" s="15"/>
      <c r="K82" s="15"/>
      <c r="L82" s="15"/>
      <c r="M82" s="15"/>
      <c r="N82" s="15"/>
      <c r="O82" s="15"/>
      <c r="P82" s="15"/>
      <c r="Q82" s="15"/>
      <c r="R82" s="15"/>
      <c r="S82" s="15"/>
    </row>
    <row r="83" spans="1:19" ht="12">
      <c r="A83" s="737" t="s">
        <v>44</v>
      </c>
      <c r="B83" s="738"/>
      <c r="C83" s="569">
        <f>C44</f>
        <v>12500</v>
      </c>
      <c r="D83" s="569">
        <f>D44</f>
        <v>13638</v>
      </c>
      <c r="E83" s="569">
        <f>E44</f>
        <v>28900</v>
      </c>
      <c r="F83" s="569"/>
      <c r="G83" s="569">
        <f>G44</f>
        <v>21500</v>
      </c>
      <c r="H83" s="570">
        <f t="shared" si="1"/>
        <v>1.5764774893679425</v>
      </c>
      <c r="I83" s="569"/>
      <c r="J83" s="15"/>
      <c r="K83" s="15"/>
      <c r="L83" s="15"/>
      <c r="M83" s="15"/>
      <c r="N83" s="15"/>
      <c r="O83" s="15"/>
      <c r="P83" s="15"/>
      <c r="Q83" s="15"/>
      <c r="R83" s="15"/>
      <c r="S83" s="15"/>
    </row>
    <row r="84" spans="1:19" ht="12">
      <c r="A84" s="737" t="s">
        <v>45</v>
      </c>
      <c r="B84" s="738"/>
      <c r="C84" s="569">
        <f>C63</f>
        <v>0</v>
      </c>
      <c r="D84" s="569">
        <f>D63</f>
        <v>0</v>
      </c>
      <c r="E84" s="569">
        <f>E63</f>
        <v>1000</v>
      </c>
      <c r="F84" s="569"/>
      <c r="G84" s="569">
        <f>G63</f>
        <v>1000</v>
      </c>
      <c r="H84" s="570"/>
      <c r="I84" s="569"/>
      <c r="J84" s="15"/>
      <c r="K84" s="15"/>
      <c r="L84" s="15"/>
      <c r="M84" s="15"/>
      <c r="N84" s="15"/>
      <c r="O84" s="15"/>
      <c r="P84" s="15"/>
      <c r="Q84" s="15"/>
      <c r="R84" s="15"/>
      <c r="S84" s="15"/>
    </row>
    <row r="85" spans="1:19" ht="12.75" thickBot="1">
      <c r="A85" s="742" t="s">
        <v>46</v>
      </c>
      <c r="B85" s="743"/>
      <c r="C85" s="571">
        <f>C70+C69+C68</f>
        <v>2800</v>
      </c>
      <c r="D85" s="571">
        <f>D70+D69+D68</f>
        <v>568</v>
      </c>
      <c r="E85" s="571">
        <f>E70+E69+E68</f>
        <v>2500</v>
      </c>
      <c r="F85" s="571"/>
      <c r="G85" s="571">
        <f>G70+G69+G68</f>
        <v>700</v>
      </c>
      <c r="H85" s="561">
        <f t="shared" si="1"/>
        <v>1.232394366197183</v>
      </c>
      <c r="I85" s="571"/>
      <c r="J85" s="15"/>
      <c r="K85" s="15"/>
      <c r="L85" s="15"/>
      <c r="M85" s="15"/>
      <c r="N85" s="15"/>
      <c r="O85" s="15"/>
      <c r="P85" s="15"/>
      <c r="Q85" s="15"/>
      <c r="R85" s="15"/>
      <c r="S85" s="15"/>
    </row>
    <row r="86" spans="1:19" s="17" customFormat="1" ht="12.75" thickBot="1">
      <c r="A86" s="746" t="s">
        <v>47</v>
      </c>
      <c r="B86" s="747"/>
      <c r="C86" s="562">
        <f>C75+C79+C80+C82+C81</f>
        <v>48640</v>
      </c>
      <c r="D86" s="562">
        <f>D75+D79+D80+D82+D81</f>
        <v>48541</v>
      </c>
      <c r="E86" s="562">
        <f>E75+E79+E80+E82+E81</f>
        <v>70398</v>
      </c>
      <c r="F86" s="562"/>
      <c r="G86" s="562">
        <f>G75+G79+G80+G82+G81</f>
        <v>53498</v>
      </c>
      <c r="H86" s="564">
        <f t="shared" si="1"/>
        <v>1.102119857440102</v>
      </c>
      <c r="I86" s="562"/>
      <c r="J86" s="16"/>
      <c r="K86" s="16"/>
      <c r="L86" s="16"/>
      <c r="M86" s="16"/>
      <c r="N86" s="16"/>
      <c r="O86" s="16"/>
      <c r="P86" s="16"/>
      <c r="Q86" s="16"/>
      <c r="R86" s="16"/>
      <c r="S86" s="16"/>
    </row>
    <row r="87" spans="1:19" ht="11.25">
      <c r="A87" s="741"/>
      <c r="B87" s="741"/>
      <c r="C87" s="546"/>
      <c r="D87" s="546"/>
      <c r="E87" s="546"/>
      <c r="F87" s="546"/>
      <c r="G87" s="546"/>
      <c r="H87" s="547"/>
      <c r="I87" s="546"/>
      <c r="J87" s="15"/>
      <c r="K87" s="15"/>
      <c r="L87" s="15"/>
      <c r="M87" s="15"/>
      <c r="N87" s="15"/>
      <c r="O87" s="15"/>
      <c r="P87" s="15"/>
      <c r="Q87" s="15"/>
      <c r="R87" s="15"/>
      <c r="S87" s="15"/>
    </row>
    <row r="88" spans="1:19" ht="11.25">
      <c r="A88" s="741"/>
      <c r="B88" s="741"/>
      <c r="C88" s="546"/>
      <c r="D88" s="546"/>
      <c r="E88" s="546"/>
      <c r="F88" s="546"/>
      <c r="G88" s="546"/>
      <c r="H88" s="547"/>
      <c r="I88" s="546"/>
      <c r="J88" s="15"/>
      <c r="K88" s="15"/>
      <c r="L88" s="15"/>
      <c r="M88" s="15"/>
      <c r="N88" s="15"/>
      <c r="O88" s="15"/>
      <c r="P88" s="15"/>
      <c r="Q88" s="15"/>
      <c r="R88" s="15"/>
      <c r="S88" s="15"/>
    </row>
    <row r="89" spans="1:19" ht="11.25">
      <c r="A89" s="544"/>
      <c r="B89" s="545"/>
      <c r="C89" s="546"/>
      <c r="D89" s="546"/>
      <c r="E89" s="546"/>
      <c r="F89" s="546"/>
      <c r="G89" s="546"/>
      <c r="H89" s="547"/>
      <c r="I89" s="546"/>
      <c r="J89" s="15"/>
      <c r="K89" s="15"/>
      <c r="L89" s="15"/>
      <c r="M89" s="15"/>
      <c r="N89" s="15"/>
      <c r="O89" s="15"/>
      <c r="P89" s="15"/>
      <c r="Q89" s="15"/>
      <c r="R89" s="15"/>
      <c r="S89" s="15"/>
    </row>
    <row r="90" spans="1:19" ht="11.25">
      <c r="A90" s="544"/>
      <c r="B90" s="513"/>
      <c r="C90" s="546"/>
      <c r="D90" s="546"/>
      <c r="E90" s="546"/>
      <c r="F90" s="546"/>
      <c r="G90" s="546"/>
      <c r="H90" s="547"/>
      <c r="I90" s="546"/>
      <c r="J90" s="15"/>
      <c r="K90" s="15"/>
      <c r="L90" s="15"/>
      <c r="M90" s="15"/>
      <c r="N90" s="15"/>
      <c r="O90" s="15"/>
      <c r="P90" s="15"/>
      <c r="Q90" s="15"/>
      <c r="R90" s="15"/>
      <c r="S90" s="15"/>
    </row>
    <row r="91" spans="1:19" ht="11.25">
      <c r="A91" s="732"/>
      <c r="B91" s="732"/>
      <c r="C91" s="732"/>
      <c r="D91" s="732"/>
      <c r="E91" s="732"/>
      <c r="F91" s="732"/>
      <c r="G91" s="732"/>
      <c r="H91" s="732"/>
      <c r="I91" s="732"/>
      <c r="J91" s="15"/>
      <c r="K91" s="15"/>
      <c r="L91" s="15"/>
      <c r="M91" s="15"/>
      <c r="N91" s="15"/>
      <c r="O91" s="15"/>
      <c r="P91" s="15"/>
      <c r="Q91" s="15"/>
      <c r="R91" s="15"/>
      <c r="S91" s="15"/>
    </row>
    <row r="92" spans="1:19" ht="11.25">
      <c r="A92" s="732"/>
      <c r="B92" s="732"/>
      <c r="C92" s="732"/>
      <c r="D92" s="732"/>
      <c r="E92" s="732"/>
      <c r="F92" s="732"/>
      <c r="G92" s="732"/>
      <c r="H92" s="732"/>
      <c r="I92" s="732"/>
      <c r="J92" s="15"/>
      <c r="K92" s="15"/>
      <c r="L92" s="15"/>
      <c r="M92" s="15"/>
      <c r="N92" s="15"/>
      <c r="O92" s="15"/>
      <c r="P92" s="15"/>
      <c r="Q92" s="15"/>
      <c r="R92" s="15"/>
      <c r="S92" s="15"/>
    </row>
    <row r="93" spans="1:19" ht="11.25">
      <c r="A93" s="732"/>
      <c r="B93" s="732"/>
      <c r="C93" s="732"/>
      <c r="D93" s="732"/>
      <c r="E93" s="732"/>
      <c r="F93" s="732"/>
      <c r="G93" s="732"/>
      <c r="H93" s="732"/>
      <c r="I93" s="732"/>
      <c r="J93" s="15"/>
      <c r="K93" s="15"/>
      <c r="L93" s="15"/>
      <c r="M93" s="15"/>
      <c r="N93" s="15"/>
      <c r="O93" s="15"/>
      <c r="P93" s="15"/>
      <c r="Q93" s="15"/>
      <c r="R93" s="15"/>
      <c r="S93" s="15"/>
    </row>
    <row r="94" spans="1:19" ht="11.25">
      <c r="A94" s="544"/>
      <c r="B94" s="548"/>
      <c r="C94" s="546"/>
      <c r="D94" s="546"/>
      <c r="E94" s="546"/>
      <c r="F94" s="546"/>
      <c r="G94" s="546"/>
      <c r="H94" s="547"/>
      <c r="I94" s="546"/>
      <c r="J94" s="15"/>
      <c r="K94" s="15"/>
      <c r="L94" s="15"/>
      <c r="M94" s="15"/>
      <c r="N94" s="15"/>
      <c r="O94" s="15"/>
      <c r="P94" s="15"/>
      <c r="Q94" s="15"/>
      <c r="R94" s="15"/>
      <c r="S94" s="15"/>
    </row>
    <row r="95" spans="1:19" ht="11.25">
      <c r="A95" s="544"/>
      <c r="B95" s="548"/>
      <c r="C95" s="546"/>
      <c r="D95" s="546"/>
      <c r="E95" s="546"/>
      <c r="F95" s="546"/>
      <c r="G95" s="546"/>
      <c r="H95" s="547"/>
      <c r="I95" s="546"/>
      <c r="J95" s="15"/>
      <c r="K95" s="15"/>
      <c r="L95" s="15"/>
      <c r="M95" s="15"/>
      <c r="N95" s="15"/>
      <c r="O95" s="15"/>
      <c r="P95" s="15"/>
      <c r="Q95" s="15"/>
      <c r="R95" s="15"/>
      <c r="S95" s="15"/>
    </row>
    <row r="96" spans="1:19" ht="11.25">
      <c r="A96" s="544"/>
      <c r="B96" s="548"/>
      <c r="C96" s="546"/>
      <c r="D96" s="546"/>
      <c r="E96" s="546"/>
      <c r="F96" s="546"/>
      <c r="G96" s="546"/>
      <c r="H96" s="547"/>
      <c r="I96" s="546"/>
      <c r="J96" s="15"/>
      <c r="K96" s="15"/>
      <c r="L96" s="15"/>
      <c r="M96" s="15"/>
      <c r="N96" s="15"/>
      <c r="O96" s="15"/>
      <c r="P96" s="15"/>
      <c r="Q96" s="15"/>
      <c r="R96" s="15"/>
      <c r="S96" s="15"/>
    </row>
    <row r="97" spans="1:19" ht="11.25">
      <c r="A97" s="544"/>
      <c r="B97" s="513"/>
      <c r="C97" s="546"/>
      <c r="D97" s="546"/>
      <c r="E97" s="546"/>
      <c r="F97" s="546"/>
      <c r="G97" s="546"/>
      <c r="H97" s="547"/>
      <c r="I97" s="546"/>
      <c r="J97" s="15"/>
      <c r="K97" s="15"/>
      <c r="L97" s="15"/>
      <c r="M97" s="15"/>
      <c r="N97" s="15"/>
      <c r="O97" s="15"/>
      <c r="P97" s="15"/>
      <c r="Q97" s="15"/>
      <c r="R97" s="15"/>
      <c r="S97" s="15"/>
    </row>
    <row r="98" spans="1:19" ht="11.25">
      <c r="A98" s="544"/>
      <c r="B98" s="513"/>
      <c r="C98" s="546"/>
      <c r="D98" s="546"/>
      <c r="E98" s="546"/>
      <c r="F98" s="546"/>
      <c r="G98" s="546"/>
      <c r="H98" s="547"/>
      <c r="I98" s="546"/>
      <c r="J98" s="15"/>
      <c r="K98" s="15"/>
      <c r="L98" s="15"/>
      <c r="M98" s="15"/>
      <c r="N98" s="15"/>
      <c r="O98" s="15"/>
      <c r="P98" s="15"/>
      <c r="Q98" s="15"/>
      <c r="R98" s="15"/>
      <c r="S98" s="15"/>
    </row>
    <row r="99" spans="1:19" ht="11.25">
      <c r="A99" s="544"/>
      <c r="B99" s="513"/>
      <c r="C99" s="546"/>
      <c r="D99" s="546"/>
      <c r="E99" s="546"/>
      <c r="F99" s="546"/>
      <c r="G99" s="546"/>
      <c r="H99" s="547"/>
      <c r="I99" s="546"/>
      <c r="J99" s="15"/>
      <c r="K99" s="15"/>
      <c r="L99" s="15"/>
      <c r="M99" s="15"/>
      <c r="N99" s="15"/>
      <c r="O99" s="15"/>
      <c r="P99" s="15"/>
      <c r="Q99" s="15"/>
      <c r="R99" s="15"/>
      <c r="S99" s="15"/>
    </row>
    <row r="100" spans="1:19" ht="11.25">
      <c r="A100" s="732"/>
      <c r="B100" s="732"/>
      <c r="C100" s="739"/>
      <c r="D100" s="739"/>
      <c r="E100" s="739"/>
      <c r="F100" s="739"/>
      <c r="G100" s="739"/>
      <c r="H100" s="739"/>
      <c r="I100" s="739"/>
      <c r="J100" s="15"/>
      <c r="K100" s="15"/>
      <c r="L100" s="15"/>
      <c r="M100" s="15"/>
      <c r="N100" s="15"/>
      <c r="O100" s="15"/>
      <c r="P100" s="15"/>
      <c r="Q100" s="15"/>
      <c r="R100" s="15"/>
      <c r="S100" s="15"/>
    </row>
    <row r="101" spans="1:19" ht="11.25">
      <c r="A101" s="732"/>
      <c r="B101" s="732"/>
      <c r="C101" s="732"/>
      <c r="D101" s="732"/>
      <c r="E101" s="732"/>
      <c r="F101" s="732"/>
      <c r="G101" s="732"/>
      <c r="H101" s="732"/>
      <c r="I101" s="732"/>
      <c r="J101" s="15"/>
      <c r="K101" s="15"/>
      <c r="L101" s="15"/>
      <c r="M101" s="15"/>
      <c r="N101" s="15"/>
      <c r="O101" s="15"/>
      <c r="P101" s="15"/>
      <c r="Q101" s="15"/>
      <c r="R101" s="15"/>
      <c r="S101" s="15"/>
    </row>
    <row r="102" spans="3:19" ht="11.25">
      <c r="C102" s="551"/>
      <c r="D102" s="551"/>
      <c r="E102" s="551"/>
      <c r="F102" s="551"/>
      <c r="G102" s="551"/>
      <c r="H102" s="552"/>
      <c r="I102" s="551"/>
      <c r="J102" s="15"/>
      <c r="K102" s="15"/>
      <c r="L102" s="15"/>
      <c r="M102" s="15"/>
      <c r="N102" s="15"/>
      <c r="O102" s="15"/>
      <c r="P102" s="15"/>
      <c r="Q102" s="15"/>
      <c r="R102" s="15"/>
      <c r="S102" s="15"/>
    </row>
    <row r="103" spans="3:19" ht="11.25">
      <c r="C103" s="551"/>
      <c r="D103" s="551"/>
      <c r="E103" s="551"/>
      <c r="F103" s="551"/>
      <c r="G103" s="551"/>
      <c r="H103" s="552"/>
      <c r="I103" s="551"/>
      <c r="J103" s="15"/>
      <c r="K103" s="15"/>
      <c r="L103" s="15"/>
      <c r="M103" s="15"/>
      <c r="N103" s="15"/>
      <c r="O103" s="15"/>
      <c r="P103" s="15"/>
      <c r="Q103" s="15"/>
      <c r="R103" s="15"/>
      <c r="S103" s="15"/>
    </row>
    <row r="104" spans="3:19" ht="11.25">
      <c r="C104" s="551"/>
      <c r="D104" s="551"/>
      <c r="E104" s="551"/>
      <c r="F104" s="551"/>
      <c r="G104" s="551"/>
      <c r="H104" s="552"/>
      <c r="I104" s="551"/>
      <c r="J104" s="15"/>
      <c r="K104" s="15"/>
      <c r="L104" s="15"/>
      <c r="M104" s="15"/>
      <c r="N104" s="15"/>
      <c r="O104" s="15"/>
      <c r="P104" s="15"/>
      <c r="Q104" s="15"/>
      <c r="R104" s="15"/>
      <c r="S104" s="15"/>
    </row>
    <row r="105" spans="3:19" ht="11.25">
      <c r="C105" s="551"/>
      <c r="D105" s="551"/>
      <c r="E105" s="551"/>
      <c r="F105" s="551"/>
      <c r="G105" s="551"/>
      <c r="H105" s="552"/>
      <c r="I105" s="551"/>
      <c r="J105" s="15"/>
      <c r="K105" s="15"/>
      <c r="L105" s="15"/>
      <c r="M105" s="15"/>
      <c r="N105" s="15"/>
      <c r="O105" s="15"/>
      <c r="P105" s="15"/>
      <c r="Q105" s="15"/>
      <c r="R105" s="15"/>
      <c r="S105" s="15"/>
    </row>
    <row r="106" spans="3:19" ht="11.25">
      <c r="C106" s="551"/>
      <c r="D106" s="551"/>
      <c r="E106" s="551"/>
      <c r="F106" s="551"/>
      <c r="G106" s="551"/>
      <c r="H106" s="552"/>
      <c r="I106" s="551"/>
      <c r="J106" s="15"/>
      <c r="K106" s="15"/>
      <c r="L106" s="15"/>
      <c r="M106" s="15"/>
      <c r="N106" s="15"/>
      <c r="O106" s="15"/>
      <c r="P106" s="15"/>
      <c r="Q106" s="15"/>
      <c r="R106" s="15"/>
      <c r="S106" s="15"/>
    </row>
    <row r="107" spans="3:19" ht="11.25">
      <c r="C107" s="551"/>
      <c r="D107" s="551"/>
      <c r="E107" s="551"/>
      <c r="F107" s="551"/>
      <c r="G107" s="551"/>
      <c r="H107" s="552"/>
      <c r="I107" s="551"/>
      <c r="J107" s="15"/>
      <c r="K107" s="15"/>
      <c r="L107" s="15"/>
      <c r="M107" s="15"/>
      <c r="N107" s="15"/>
      <c r="O107" s="15"/>
      <c r="P107" s="15"/>
      <c r="Q107" s="15"/>
      <c r="R107" s="15"/>
      <c r="S107" s="15"/>
    </row>
    <row r="108" spans="3:19" ht="11.25">
      <c r="C108" s="551"/>
      <c r="D108" s="551"/>
      <c r="E108" s="551"/>
      <c r="F108" s="551"/>
      <c r="G108" s="551"/>
      <c r="H108" s="552"/>
      <c r="I108" s="551"/>
      <c r="J108" s="15"/>
      <c r="K108" s="15"/>
      <c r="L108" s="15"/>
      <c r="M108" s="15"/>
      <c r="N108" s="15"/>
      <c r="O108" s="15"/>
      <c r="P108" s="15"/>
      <c r="Q108" s="15"/>
      <c r="R108" s="15"/>
      <c r="S108" s="15"/>
    </row>
    <row r="109" spans="3:19" ht="11.25">
      <c r="C109" s="551"/>
      <c r="D109" s="551"/>
      <c r="E109" s="551"/>
      <c r="F109" s="551"/>
      <c r="G109" s="551"/>
      <c r="H109" s="552"/>
      <c r="I109" s="551"/>
      <c r="J109" s="15"/>
      <c r="K109" s="15"/>
      <c r="L109" s="15"/>
      <c r="M109" s="15"/>
      <c r="N109" s="15"/>
      <c r="O109" s="15"/>
      <c r="P109" s="15"/>
      <c r="Q109" s="15"/>
      <c r="R109" s="15"/>
      <c r="S109" s="15"/>
    </row>
    <row r="110" spans="3:19" ht="11.25">
      <c r="C110" s="551"/>
      <c r="D110" s="551"/>
      <c r="E110" s="551"/>
      <c r="F110" s="551"/>
      <c r="G110" s="551"/>
      <c r="H110" s="552"/>
      <c r="I110" s="551"/>
      <c r="J110" s="15"/>
      <c r="K110" s="15"/>
      <c r="L110" s="15"/>
      <c r="M110" s="15"/>
      <c r="N110" s="15"/>
      <c r="O110" s="15"/>
      <c r="P110" s="15"/>
      <c r="Q110" s="15"/>
      <c r="R110" s="15"/>
      <c r="S110" s="15"/>
    </row>
    <row r="111" spans="3:19" ht="11.25">
      <c r="C111" s="551"/>
      <c r="D111" s="551"/>
      <c r="E111" s="551"/>
      <c r="F111" s="551"/>
      <c r="G111" s="551"/>
      <c r="H111" s="552"/>
      <c r="I111" s="551"/>
      <c r="J111" s="15"/>
      <c r="K111" s="15"/>
      <c r="L111" s="15"/>
      <c r="M111" s="15"/>
      <c r="N111" s="15"/>
      <c r="O111" s="15"/>
      <c r="P111" s="15"/>
      <c r="Q111" s="15"/>
      <c r="R111" s="15"/>
      <c r="S111" s="15"/>
    </row>
    <row r="112" spans="3:19" ht="11.25">
      <c r="C112" s="551"/>
      <c r="D112" s="551"/>
      <c r="E112" s="551"/>
      <c r="F112" s="551"/>
      <c r="G112" s="551"/>
      <c r="H112" s="552"/>
      <c r="I112" s="551"/>
      <c r="J112" s="15"/>
      <c r="K112" s="15"/>
      <c r="L112" s="15"/>
      <c r="M112" s="15"/>
      <c r="N112" s="15"/>
      <c r="O112" s="15"/>
      <c r="P112" s="15"/>
      <c r="Q112" s="15"/>
      <c r="R112" s="15"/>
      <c r="S112" s="15"/>
    </row>
    <row r="113" spans="3:19" ht="11.25">
      <c r="C113" s="551"/>
      <c r="D113" s="551"/>
      <c r="E113" s="551"/>
      <c r="F113" s="551"/>
      <c r="G113" s="551"/>
      <c r="H113" s="552"/>
      <c r="I113" s="551"/>
      <c r="J113" s="15"/>
      <c r="K113" s="15"/>
      <c r="L113" s="15"/>
      <c r="M113" s="15"/>
      <c r="N113" s="15"/>
      <c r="O113" s="15"/>
      <c r="P113" s="15"/>
      <c r="Q113" s="15"/>
      <c r="R113" s="15"/>
      <c r="S113" s="15"/>
    </row>
    <row r="114" spans="3:19" ht="11.25">
      <c r="C114" s="551"/>
      <c r="D114" s="551"/>
      <c r="E114" s="551"/>
      <c r="F114" s="551"/>
      <c r="G114" s="551"/>
      <c r="H114" s="552"/>
      <c r="I114" s="551"/>
      <c r="J114" s="15"/>
      <c r="K114" s="15"/>
      <c r="L114" s="15"/>
      <c r="M114" s="15"/>
      <c r="N114" s="15"/>
      <c r="O114" s="15"/>
      <c r="P114" s="15"/>
      <c r="Q114" s="15"/>
      <c r="R114" s="15"/>
      <c r="S114" s="15"/>
    </row>
    <row r="115" spans="3:19" ht="11.25">
      <c r="C115" s="551"/>
      <c r="D115" s="551"/>
      <c r="E115" s="551"/>
      <c r="F115" s="551"/>
      <c r="G115" s="551"/>
      <c r="H115" s="552"/>
      <c r="I115" s="551"/>
      <c r="J115" s="15"/>
      <c r="K115" s="15"/>
      <c r="L115" s="15"/>
      <c r="M115" s="15"/>
      <c r="N115" s="15"/>
      <c r="O115" s="15"/>
      <c r="P115" s="15"/>
      <c r="Q115" s="15"/>
      <c r="R115" s="15"/>
      <c r="S115" s="15"/>
    </row>
    <row r="116" spans="3:19" ht="11.25">
      <c r="C116" s="551"/>
      <c r="D116" s="551"/>
      <c r="E116" s="551"/>
      <c r="F116" s="551"/>
      <c r="G116" s="551"/>
      <c r="H116" s="552"/>
      <c r="I116" s="551"/>
      <c r="J116" s="15"/>
      <c r="K116" s="15"/>
      <c r="L116" s="15"/>
      <c r="M116" s="15"/>
      <c r="N116" s="15"/>
      <c r="O116" s="15"/>
      <c r="P116" s="15"/>
      <c r="Q116" s="15"/>
      <c r="R116" s="15"/>
      <c r="S116" s="15"/>
    </row>
    <row r="117" spans="3:19" ht="11.25">
      <c r="C117" s="551"/>
      <c r="D117" s="551"/>
      <c r="E117" s="551"/>
      <c r="F117" s="551"/>
      <c r="G117" s="551"/>
      <c r="H117" s="552"/>
      <c r="I117" s="551"/>
      <c r="J117" s="15"/>
      <c r="K117" s="15"/>
      <c r="L117" s="15"/>
      <c r="M117" s="15"/>
      <c r="N117" s="15"/>
      <c r="O117" s="15"/>
      <c r="P117" s="15"/>
      <c r="Q117" s="15"/>
      <c r="R117" s="15"/>
      <c r="S117" s="15"/>
    </row>
    <row r="118" spans="3:19" ht="11.25">
      <c r="C118" s="551"/>
      <c r="D118" s="551"/>
      <c r="E118" s="551"/>
      <c r="F118" s="551"/>
      <c r="G118" s="551"/>
      <c r="H118" s="552"/>
      <c r="I118" s="551"/>
      <c r="J118" s="15"/>
      <c r="K118" s="15"/>
      <c r="L118" s="15"/>
      <c r="M118" s="15"/>
      <c r="N118" s="15"/>
      <c r="O118" s="15"/>
      <c r="P118" s="15"/>
      <c r="Q118" s="15"/>
      <c r="R118" s="15"/>
      <c r="S118" s="15"/>
    </row>
    <row r="119" spans="3:19" ht="11.25">
      <c r="C119" s="551"/>
      <c r="D119" s="551"/>
      <c r="E119" s="551"/>
      <c r="F119" s="551"/>
      <c r="G119" s="551"/>
      <c r="H119" s="552"/>
      <c r="I119" s="551"/>
      <c r="J119" s="15"/>
      <c r="K119" s="15"/>
      <c r="L119" s="15"/>
      <c r="M119" s="15"/>
      <c r="N119" s="15"/>
      <c r="O119" s="15"/>
      <c r="P119" s="15"/>
      <c r="Q119" s="15"/>
      <c r="R119" s="15"/>
      <c r="S119" s="15"/>
    </row>
    <row r="120" spans="3:19" ht="11.25">
      <c r="C120" s="551"/>
      <c r="D120" s="551"/>
      <c r="E120" s="551"/>
      <c r="F120" s="551"/>
      <c r="G120" s="551"/>
      <c r="H120" s="552"/>
      <c r="I120" s="551"/>
      <c r="J120" s="15"/>
      <c r="K120" s="15"/>
      <c r="L120" s="15"/>
      <c r="M120" s="15"/>
      <c r="N120" s="15"/>
      <c r="O120" s="15"/>
      <c r="P120" s="15"/>
      <c r="Q120" s="15"/>
      <c r="R120" s="15"/>
      <c r="S120" s="15"/>
    </row>
    <row r="121" spans="3:19" ht="11.25">
      <c r="C121" s="551"/>
      <c r="D121" s="551"/>
      <c r="E121" s="551"/>
      <c r="F121" s="551"/>
      <c r="G121" s="551"/>
      <c r="H121" s="552"/>
      <c r="I121" s="551"/>
      <c r="J121" s="15"/>
      <c r="K121" s="15"/>
      <c r="L121" s="15"/>
      <c r="M121" s="15"/>
      <c r="N121" s="15"/>
      <c r="O121" s="15"/>
      <c r="P121" s="15"/>
      <c r="Q121" s="15"/>
      <c r="R121" s="15"/>
      <c r="S121" s="15"/>
    </row>
    <row r="122" spans="3:19" ht="11.25">
      <c r="C122" s="551"/>
      <c r="D122" s="551"/>
      <c r="E122" s="551"/>
      <c r="F122" s="551"/>
      <c r="G122" s="551"/>
      <c r="H122" s="552"/>
      <c r="I122" s="551"/>
      <c r="J122" s="15"/>
      <c r="K122" s="15"/>
      <c r="L122" s="15"/>
      <c r="M122" s="15"/>
      <c r="N122" s="15"/>
      <c r="O122" s="15"/>
      <c r="P122" s="15"/>
      <c r="Q122" s="15"/>
      <c r="R122" s="15"/>
      <c r="S122" s="15"/>
    </row>
    <row r="123" spans="3:19" ht="11.25">
      <c r="C123" s="551"/>
      <c r="D123" s="551"/>
      <c r="E123" s="551"/>
      <c r="F123" s="551"/>
      <c r="G123" s="551"/>
      <c r="H123" s="552"/>
      <c r="I123" s="551"/>
      <c r="J123" s="15"/>
      <c r="K123" s="15"/>
      <c r="L123" s="15"/>
      <c r="M123" s="15"/>
      <c r="N123" s="15"/>
      <c r="O123" s="15"/>
      <c r="P123" s="15"/>
      <c r="Q123" s="15"/>
      <c r="R123" s="15"/>
      <c r="S123" s="15"/>
    </row>
    <row r="124" spans="3:19" ht="11.25">
      <c r="C124" s="551"/>
      <c r="D124" s="551"/>
      <c r="E124" s="551"/>
      <c r="F124" s="551"/>
      <c r="G124" s="551"/>
      <c r="H124" s="552"/>
      <c r="I124" s="551"/>
      <c r="J124" s="15"/>
      <c r="K124" s="15"/>
      <c r="L124" s="15"/>
      <c r="M124" s="15"/>
      <c r="N124" s="15"/>
      <c r="O124" s="15"/>
      <c r="P124" s="15"/>
      <c r="Q124" s="15"/>
      <c r="R124" s="15"/>
      <c r="S124" s="15"/>
    </row>
    <row r="125" spans="3:19" ht="11.25">
      <c r="C125" s="551"/>
      <c r="D125" s="551"/>
      <c r="E125" s="551"/>
      <c r="F125" s="551"/>
      <c r="G125" s="551"/>
      <c r="H125" s="552"/>
      <c r="I125" s="551"/>
      <c r="J125" s="15"/>
      <c r="K125" s="15"/>
      <c r="L125" s="15"/>
      <c r="M125" s="15"/>
      <c r="N125" s="15"/>
      <c r="O125" s="15"/>
      <c r="P125" s="15"/>
      <c r="Q125" s="15"/>
      <c r="R125" s="15"/>
      <c r="S125" s="15"/>
    </row>
    <row r="126" spans="3:19" ht="11.25">
      <c r="C126" s="551"/>
      <c r="D126" s="551"/>
      <c r="E126" s="551"/>
      <c r="F126" s="551"/>
      <c r="G126" s="551"/>
      <c r="H126" s="552"/>
      <c r="I126" s="551"/>
      <c r="J126" s="15"/>
      <c r="K126" s="15"/>
      <c r="L126" s="15"/>
      <c r="M126" s="15"/>
      <c r="N126" s="15"/>
      <c r="O126" s="15"/>
      <c r="P126" s="15"/>
      <c r="Q126" s="15"/>
      <c r="R126" s="15"/>
      <c r="S126" s="15"/>
    </row>
    <row r="127" spans="3:19" ht="11.25">
      <c r="C127" s="551"/>
      <c r="D127" s="551"/>
      <c r="E127" s="551"/>
      <c r="F127" s="551"/>
      <c r="G127" s="551"/>
      <c r="H127" s="552"/>
      <c r="I127" s="551"/>
      <c r="J127" s="15"/>
      <c r="K127" s="15"/>
      <c r="L127" s="15"/>
      <c r="M127" s="15"/>
      <c r="N127" s="15"/>
      <c r="O127" s="15"/>
      <c r="P127" s="15"/>
      <c r="Q127" s="15"/>
      <c r="R127" s="15"/>
      <c r="S127" s="15"/>
    </row>
    <row r="128" spans="3:19" ht="11.25">
      <c r="C128" s="551"/>
      <c r="D128" s="551"/>
      <c r="E128" s="551"/>
      <c r="F128" s="551"/>
      <c r="G128" s="551"/>
      <c r="H128" s="552"/>
      <c r="I128" s="551"/>
      <c r="J128" s="15"/>
      <c r="K128" s="15"/>
      <c r="L128" s="15"/>
      <c r="M128" s="15"/>
      <c r="N128" s="15"/>
      <c r="O128" s="15"/>
      <c r="P128" s="15"/>
      <c r="Q128" s="15"/>
      <c r="R128" s="15"/>
      <c r="S128" s="15"/>
    </row>
    <row r="129" spans="3:19" ht="11.25">
      <c r="C129" s="551"/>
      <c r="D129" s="551"/>
      <c r="E129" s="551"/>
      <c r="F129" s="551"/>
      <c r="G129" s="551"/>
      <c r="H129" s="552"/>
      <c r="I129" s="551"/>
      <c r="J129" s="15"/>
      <c r="K129" s="15"/>
      <c r="L129" s="15"/>
      <c r="M129" s="15"/>
      <c r="N129" s="15"/>
      <c r="O129" s="15"/>
      <c r="P129" s="15"/>
      <c r="Q129" s="15"/>
      <c r="R129" s="15"/>
      <c r="S129" s="15"/>
    </row>
    <row r="130" spans="3:19" ht="11.25">
      <c r="C130" s="551"/>
      <c r="D130" s="551"/>
      <c r="E130" s="551"/>
      <c r="F130" s="551"/>
      <c r="G130" s="551"/>
      <c r="H130" s="552"/>
      <c r="I130" s="551"/>
      <c r="J130" s="15"/>
      <c r="K130" s="15"/>
      <c r="L130" s="15"/>
      <c r="M130" s="15"/>
      <c r="N130" s="15"/>
      <c r="O130" s="15"/>
      <c r="P130" s="15"/>
      <c r="Q130" s="15"/>
      <c r="R130" s="15"/>
      <c r="S130" s="15"/>
    </row>
    <row r="131" spans="3:19" ht="11.25">
      <c r="C131" s="551"/>
      <c r="D131" s="551"/>
      <c r="E131" s="551"/>
      <c r="F131" s="551"/>
      <c r="G131" s="551"/>
      <c r="H131" s="552"/>
      <c r="I131" s="551"/>
      <c r="J131" s="15"/>
      <c r="K131" s="15"/>
      <c r="L131" s="15"/>
      <c r="M131" s="15"/>
      <c r="N131" s="15"/>
      <c r="O131" s="15"/>
      <c r="P131" s="15"/>
      <c r="Q131" s="15"/>
      <c r="R131" s="15"/>
      <c r="S131" s="15"/>
    </row>
    <row r="132" spans="3:19" ht="11.25">
      <c r="C132" s="551"/>
      <c r="D132" s="551"/>
      <c r="E132" s="551"/>
      <c r="F132" s="551"/>
      <c r="G132" s="551"/>
      <c r="H132" s="552"/>
      <c r="I132" s="551"/>
      <c r="J132" s="15"/>
      <c r="K132" s="15"/>
      <c r="L132" s="15"/>
      <c r="M132" s="15"/>
      <c r="N132" s="15"/>
      <c r="O132" s="15"/>
      <c r="P132" s="15"/>
      <c r="Q132" s="15"/>
      <c r="R132" s="15"/>
      <c r="S132" s="15"/>
    </row>
    <row r="133" spans="3:19" ht="11.25">
      <c r="C133" s="551"/>
      <c r="D133" s="551"/>
      <c r="E133" s="551"/>
      <c r="F133" s="551"/>
      <c r="G133" s="551"/>
      <c r="H133" s="552"/>
      <c r="I133" s="551"/>
      <c r="J133" s="15"/>
      <c r="K133" s="15"/>
      <c r="L133" s="15"/>
      <c r="M133" s="15"/>
      <c r="N133" s="15"/>
      <c r="O133" s="15"/>
      <c r="P133" s="15"/>
      <c r="Q133" s="15"/>
      <c r="R133" s="15"/>
      <c r="S133" s="15"/>
    </row>
    <row r="134" spans="3:19" ht="11.25">
      <c r="C134" s="551"/>
      <c r="D134" s="551"/>
      <c r="E134" s="551"/>
      <c r="F134" s="551"/>
      <c r="G134" s="551"/>
      <c r="H134" s="552"/>
      <c r="I134" s="551"/>
      <c r="J134" s="15"/>
      <c r="K134" s="15"/>
      <c r="L134" s="15"/>
      <c r="M134" s="15"/>
      <c r="N134" s="15"/>
      <c r="O134" s="15"/>
      <c r="P134" s="15"/>
      <c r="Q134" s="15"/>
      <c r="R134" s="15"/>
      <c r="S134" s="15"/>
    </row>
    <row r="135" spans="3:19" ht="11.25">
      <c r="C135" s="551"/>
      <c r="D135" s="551"/>
      <c r="E135" s="551"/>
      <c r="F135" s="551"/>
      <c r="G135" s="551"/>
      <c r="H135" s="552"/>
      <c r="I135" s="551"/>
      <c r="J135" s="15"/>
      <c r="K135" s="15"/>
      <c r="L135" s="15"/>
      <c r="M135" s="15"/>
      <c r="N135" s="15"/>
      <c r="O135" s="15"/>
      <c r="P135" s="15"/>
      <c r="Q135" s="15"/>
      <c r="R135" s="15"/>
      <c r="S135" s="15"/>
    </row>
    <row r="136" spans="3:19" ht="11.25">
      <c r="C136" s="551"/>
      <c r="D136" s="551"/>
      <c r="E136" s="551"/>
      <c r="F136" s="551"/>
      <c r="G136" s="551"/>
      <c r="H136" s="552"/>
      <c r="I136" s="551"/>
      <c r="J136" s="15"/>
      <c r="K136" s="15"/>
      <c r="L136" s="15"/>
      <c r="M136" s="15"/>
      <c r="N136" s="15"/>
      <c r="O136" s="15"/>
      <c r="P136" s="15"/>
      <c r="Q136" s="15"/>
      <c r="R136" s="15"/>
      <c r="S136" s="15"/>
    </row>
    <row r="137" spans="3:19" ht="11.25">
      <c r="C137" s="551"/>
      <c r="D137" s="551"/>
      <c r="E137" s="551"/>
      <c r="F137" s="551"/>
      <c r="G137" s="551"/>
      <c r="H137" s="552"/>
      <c r="I137" s="551"/>
      <c r="J137" s="15"/>
      <c r="K137" s="15"/>
      <c r="L137" s="15"/>
      <c r="M137" s="15"/>
      <c r="N137" s="15"/>
      <c r="O137" s="15"/>
      <c r="P137" s="15"/>
      <c r="Q137" s="15"/>
      <c r="R137" s="15"/>
      <c r="S137" s="15"/>
    </row>
    <row r="138" spans="3:19" ht="11.25">
      <c r="C138" s="551"/>
      <c r="D138" s="551"/>
      <c r="E138" s="551"/>
      <c r="F138" s="551"/>
      <c r="G138" s="551"/>
      <c r="H138" s="552"/>
      <c r="I138" s="551"/>
      <c r="J138" s="15"/>
      <c r="K138" s="15"/>
      <c r="L138" s="15"/>
      <c r="M138" s="15"/>
      <c r="N138" s="15"/>
      <c r="O138" s="15"/>
      <c r="P138" s="15"/>
      <c r="Q138" s="15"/>
      <c r="R138" s="15"/>
      <c r="S138" s="15"/>
    </row>
    <row r="139" spans="3:19" ht="11.25">
      <c r="C139" s="551"/>
      <c r="D139" s="551"/>
      <c r="E139" s="551"/>
      <c r="F139" s="551"/>
      <c r="G139" s="551"/>
      <c r="H139" s="552"/>
      <c r="I139" s="551"/>
      <c r="J139" s="15"/>
      <c r="K139" s="15"/>
      <c r="L139" s="15"/>
      <c r="M139" s="15"/>
      <c r="N139" s="15"/>
      <c r="O139" s="15"/>
      <c r="P139" s="15"/>
      <c r="Q139" s="15"/>
      <c r="R139" s="15"/>
      <c r="S139" s="15"/>
    </row>
    <row r="140" spans="3:19" ht="11.25">
      <c r="C140" s="551"/>
      <c r="D140" s="551"/>
      <c r="E140" s="551"/>
      <c r="F140" s="551"/>
      <c r="G140" s="551"/>
      <c r="H140" s="552"/>
      <c r="I140" s="551"/>
      <c r="J140" s="15"/>
      <c r="K140" s="15"/>
      <c r="L140" s="15"/>
      <c r="M140" s="15"/>
      <c r="N140" s="15"/>
      <c r="O140" s="15"/>
      <c r="P140" s="15"/>
      <c r="Q140" s="15"/>
      <c r="R140" s="15"/>
      <c r="S140" s="15"/>
    </row>
    <row r="141" spans="3:19" ht="11.25">
      <c r="C141" s="551"/>
      <c r="D141" s="551"/>
      <c r="E141" s="551"/>
      <c r="F141" s="551"/>
      <c r="G141" s="551"/>
      <c r="H141" s="552"/>
      <c r="I141" s="551"/>
      <c r="J141" s="15"/>
      <c r="K141" s="15"/>
      <c r="L141" s="15"/>
      <c r="M141" s="15"/>
      <c r="N141" s="15"/>
      <c r="O141" s="15"/>
      <c r="P141" s="15"/>
      <c r="Q141" s="15"/>
      <c r="R141" s="15"/>
      <c r="S141" s="15"/>
    </row>
    <row r="142" spans="3:19" ht="11.25">
      <c r="C142" s="551"/>
      <c r="D142" s="551"/>
      <c r="E142" s="551"/>
      <c r="F142" s="551"/>
      <c r="G142" s="551"/>
      <c r="H142" s="552"/>
      <c r="I142" s="551"/>
      <c r="J142" s="15"/>
      <c r="K142" s="15"/>
      <c r="L142" s="15"/>
      <c r="M142" s="15"/>
      <c r="N142" s="15"/>
      <c r="O142" s="15"/>
      <c r="P142" s="15"/>
      <c r="Q142" s="15"/>
      <c r="R142" s="15"/>
      <c r="S142" s="15"/>
    </row>
    <row r="143" spans="3:19" ht="11.25">
      <c r="C143" s="551"/>
      <c r="D143" s="551"/>
      <c r="E143" s="551"/>
      <c r="F143" s="551"/>
      <c r="G143" s="551"/>
      <c r="H143" s="552"/>
      <c r="I143" s="551"/>
      <c r="J143" s="15"/>
      <c r="K143" s="15"/>
      <c r="L143" s="15"/>
      <c r="M143" s="15"/>
      <c r="N143" s="15"/>
      <c r="O143" s="15"/>
      <c r="P143" s="15"/>
      <c r="Q143" s="15"/>
      <c r="R143" s="15"/>
      <c r="S143" s="15"/>
    </row>
    <row r="144" spans="3:19" ht="11.25">
      <c r="C144" s="551"/>
      <c r="D144" s="551"/>
      <c r="E144" s="551"/>
      <c r="F144" s="551"/>
      <c r="G144" s="551"/>
      <c r="H144" s="552"/>
      <c r="I144" s="551"/>
      <c r="J144" s="15"/>
      <c r="K144" s="15"/>
      <c r="L144" s="15"/>
      <c r="M144" s="15"/>
      <c r="N144" s="15"/>
      <c r="O144" s="15"/>
      <c r="P144" s="15"/>
      <c r="Q144" s="15"/>
      <c r="R144" s="15"/>
      <c r="S144" s="15"/>
    </row>
    <row r="145" spans="3:19" ht="11.25">
      <c r="C145" s="551"/>
      <c r="D145" s="551"/>
      <c r="E145" s="551"/>
      <c r="F145" s="551"/>
      <c r="G145" s="551"/>
      <c r="H145" s="552"/>
      <c r="I145" s="551"/>
      <c r="J145" s="15"/>
      <c r="K145" s="15"/>
      <c r="L145" s="15"/>
      <c r="M145" s="15"/>
      <c r="N145" s="15"/>
      <c r="O145" s="15"/>
      <c r="P145" s="15"/>
      <c r="Q145" s="15"/>
      <c r="R145" s="15"/>
      <c r="S145" s="15"/>
    </row>
    <row r="146" spans="3:19" ht="11.25">
      <c r="C146" s="551"/>
      <c r="D146" s="551"/>
      <c r="E146" s="551"/>
      <c r="F146" s="551"/>
      <c r="G146" s="551"/>
      <c r="H146" s="552"/>
      <c r="I146" s="551"/>
      <c r="J146" s="15"/>
      <c r="K146" s="15"/>
      <c r="L146" s="15"/>
      <c r="M146" s="15"/>
      <c r="N146" s="15"/>
      <c r="O146" s="15"/>
      <c r="P146" s="15"/>
      <c r="Q146" s="15"/>
      <c r="R146" s="15"/>
      <c r="S146" s="15"/>
    </row>
    <row r="147" spans="3:19" ht="11.25">
      <c r="C147" s="551"/>
      <c r="D147" s="551"/>
      <c r="E147" s="551"/>
      <c r="F147" s="551"/>
      <c r="G147" s="551"/>
      <c r="H147" s="552"/>
      <c r="I147" s="551"/>
      <c r="J147" s="15"/>
      <c r="K147" s="15"/>
      <c r="L147" s="15"/>
      <c r="M147" s="15"/>
      <c r="N147" s="15"/>
      <c r="O147" s="15"/>
      <c r="P147" s="15"/>
      <c r="Q147" s="15"/>
      <c r="R147" s="15"/>
      <c r="S147" s="15"/>
    </row>
    <row r="148" spans="3:19" ht="11.25">
      <c r="C148" s="551"/>
      <c r="D148" s="551"/>
      <c r="E148" s="551"/>
      <c r="F148" s="551"/>
      <c r="G148" s="551"/>
      <c r="H148" s="552"/>
      <c r="I148" s="551"/>
      <c r="J148" s="15"/>
      <c r="K148" s="15"/>
      <c r="L148" s="15"/>
      <c r="M148" s="15"/>
      <c r="N148" s="15"/>
      <c r="O148" s="15"/>
      <c r="P148" s="15"/>
      <c r="Q148" s="15"/>
      <c r="R148" s="15"/>
      <c r="S148" s="15"/>
    </row>
    <row r="149" spans="3:19" ht="11.25">
      <c r="C149" s="551"/>
      <c r="D149" s="551"/>
      <c r="E149" s="551"/>
      <c r="F149" s="551"/>
      <c r="G149" s="551"/>
      <c r="H149" s="552"/>
      <c r="I149" s="551"/>
      <c r="J149" s="15"/>
      <c r="K149" s="15"/>
      <c r="L149" s="15"/>
      <c r="M149" s="15"/>
      <c r="N149" s="15"/>
      <c r="O149" s="15"/>
      <c r="P149" s="15"/>
      <c r="Q149" s="15"/>
      <c r="R149" s="15"/>
      <c r="S149" s="15"/>
    </row>
    <row r="150" spans="3:19" ht="11.25">
      <c r="C150" s="551"/>
      <c r="D150" s="551"/>
      <c r="E150" s="551"/>
      <c r="F150" s="551"/>
      <c r="G150" s="551"/>
      <c r="H150" s="552"/>
      <c r="I150" s="551"/>
      <c r="J150" s="15"/>
      <c r="K150" s="15"/>
      <c r="L150" s="15"/>
      <c r="M150" s="15"/>
      <c r="N150" s="15"/>
      <c r="O150" s="15"/>
      <c r="P150" s="15"/>
      <c r="Q150" s="15"/>
      <c r="R150" s="15"/>
      <c r="S150" s="15"/>
    </row>
    <row r="151" spans="3:19" ht="11.25">
      <c r="C151" s="551"/>
      <c r="D151" s="551"/>
      <c r="E151" s="551"/>
      <c r="F151" s="551"/>
      <c r="G151" s="551"/>
      <c r="H151" s="552"/>
      <c r="I151" s="551"/>
      <c r="J151" s="15"/>
      <c r="K151" s="15"/>
      <c r="L151" s="15"/>
      <c r="M151" s="15"/>
      <c r="N151" s="15"/>
      <c r="O151" s="15"/>
      <c r="P151" s="15"/>
      <c r="Q151" s="15"/>
      <c r="R151" s="15"/>
      <c r="S151" s="15"/>
    </row>
    <row r="152" spans="3:19" ht="11.25">
      <c r="C152" s="551"/>
      <c r="D152" s="551"/>
      <c r="E152" s="551"/>
      <c r="F152" s="551"/>
      <c r="G152" s="551"/>
      <c r="H152" s="552"/>
      <c r="I152" s="551"/>
      <c r="J152" s="15"/>
      <c r="K152" s="15"/>
      <c r="L152" s="15"/>
      <c r="M152" s="15"/>
      <c r="N152" s="15"/>
      <c r="O152" s="15"/>
      <c r="P152" s="15"/>
      <c r="Q152" s="15"/>
      <c r="R152" s="15"/>
      <c r="S152" s="15"/>
    </row>
    <row r="153" spans="3:19" ht="11.25">
      <c r="C153" s="551"/>
      <c r="D153" s="551"/>
      <c r="E153" s="551"/>
      <c r="F153" s="551"/>
      <c r="G153" s="551"/>
      <c r="H153" s="552"/>
      <c r="I153" s="551"/>
      <c r="J153" s="15"/>
      <c r="K153" s="15"/>
      <c r="L153" s="15"/>
      <c r="M153" s="15"/>
      <c r="N153" s="15"/>
      <c r="O153" s="15"/>
      <c r="P153" s="15"/>
      <c r="Q153" s="15"/>
      <c r="R153" s="15"/>
      <c r="S153" s="15"/>
    </row>
    <row r="154" spans="3:19" ht="11.25">
      <c r="C154" s="551"/>
      <c r="D154" s="551"/>
      <c r="E154" s="551"/>
      <c r="F154" s="551"/>
      <c r="G154" s="551"/>
      <c r="H154" s="552"/>
      <c r="I154" s="551"/>
      <c r="J154" s="15"/>
      <c r="K154" s="15"/>
      <c r="L154" s="15"/>
      <c r="M154" s="15"/>
      <c r="N154" s="15"/>
      <c r="O154" s="15"/>
      <c r="P154" s="15"/>
      <c r="Q154" s="15"/>
      <c r="R154" s="15"/>
      <c r="S154" s="15"/>
    </row>
    <row r="155" spans="3:19" ht="11.25">
      <c r="C155" s="551"/>
      <c r="D155" s="551"/>
      <c r="E155" s="551"/>
      <c r="F155" s="551"/>
      <c r="G155" s="551"/>
      <c r="H155" s="552"/>
      <c r="I155" s="551"/>
      <c r="J155" s="15"/>
      <c r="K155" s="15"/>
      <c r="L155" s="15"/>
      <c r="M155" s="15"/>
      <c r="N155" s="15"/>
      <c r="O155" s="15"/>
      <c r="P155" s="15"/>
      <c r="Q155" s="15"/>
      <c r="R155" s="15"/>
      <c r="S155" s="15"/>
    </row>
    <row r="156" spans="3:19" ht="11.25">
      <c r="C156" s="551"/>
      <c r="D156" s="551"/>
      <c r="E156" s="551"/>
      <c r="F156" s="551"/>
      <c r="G156" s="551"/>
      <c r="H156" s="552"/>
      <c r="I156" s="551"/>
      <c r="J156" s="15"/>
      <c r="K156" s="15"/>
      <c r="L156" s="15"/>
      <c r="M156" s="15"/>
      <c r="N156" s="15"/>
      <c r="O156" s="15"/>
      <c r="P156" s="15"/>
      <c r="Q156" s="15"/>
      <c r="R156" s="15"/>
      <c r="S156" s="15"/>
    </row>
    <row r="157" spans="3:19" ht="11.25">
      <c r="C157" s="551"/>
      <c r="D157" s="551"/>
      <c r="E157" s="551"/>
      <c r="F157" s="551"/>
      <c r="G157" s="551"/>
      <c r="H157" s="552"/>
      <c r="I157" s="551"/>
      <c r="J157" s="15"/>
      <c r="K157" s="15"/>
      <c r="L157" s="15"/>
      <c r="M157" s="15"/>
      <c r="N157" s="15"/>
      <c r="O157" s="15"/>
      <c r="P157" s="15"/>
      <c r="Q157" s="15"/>
      <c r="R157" s="15"/>
      <c r="S157" s="15"/>
    </row>
    <row r="158" spans="3:19" ht="11.25">
      <c r="C158" s="551"/>
      <c r="D158" s="551"/>
      <c r="E158" s="551"/>
      <c r="F158" s="551"/>
      <c r="G158" s="551"/>
      <c r="H158" s="552"/>
      <c r="I158" s="551"/>
      <c r="J158" s="15"/>
      <c r="K158" s="15"/>
      <c r="L158" s="15"/>
      <c r="M158" s="15"/>
      <c r="N158" s="15"/>
      <c r="O158" s="15"/>
      <c r="P158" s="15"/>
      <c r="Q158" s="15"/>
      <c r="R158" s="15"/>
      <c r="S158" s="15"/>
    </row>
    <row r="159" spans="3:19" ht="11.25">
      <c r="C159" s="551"/>
      <c r="D159" s="551"/>
      <c r="E159" s="551"/>
      <c r="F159" s="551"/>
      <c r="G159" s="551"/>
      <c r="H159" s="552"/>
      <c r="I159" s="551"/>
      <c r="J159" s="15"/>
      <c r="K159" s="15"/>
      <c r="L159" s="15"/>
      <c r="M159" s="15"/>
      <c r="N159" s="15"/>
      <c r="O159" s="15"/>
      <c r="P159" s="15"/>
      <c r="Q159" s="15"/>
      <c r="R159" s="15"/>
      <c r="S159" s="15"/>
    </row>
    <row r="160" spans="3:19" ht="11.25">
      <c r="C160" s="551"/>
      <c r="D160" s="551"/>
      <c r="E160" s="551"/>
      <c r="F160" s="551"/>
      <c r="G160" s="551"/>
      <c r="H160" s="552"/>
      <c r="I160" s="551"/>
      <c r="J160" s="15"/>
      <c r="K160" s="15"/>
      <c r="L160" s="15"/>
      <c r="M160" s="15"/>
      <c r="N160" s="15"/>
      <c r="O160" s="15"/>
      <c r="P160" s="15"/>
      <c r="Q160" s="15"/>
      <c r="R160" s="15"/>
      <c r="S160" s="15"/>
    </row>
    <row r="161" spans="3:19" ht="11.25">
      <c r="C161" s="551"/>
      <c r="D161" s="551"/>
      <c r="E161" s="551"/>
      <c r="F161" s="551"/>
      <c r="G161" s="551"/>
      <c r="H161" s="552"/>
      <c r="I161" s="551"/>
      <c r="J161" s="15"/>
      <c r="K161" s="15"/>
      <c r="L161" s="15"/>
      <c r="M161" s="15"/>
      <c r="N161" s="15"/>
      <c r="O161" s="15"/>
      <c r="P161" s="15"/>
      <c r="Q161" s="15"/>
      <c r="R161" s="15"/>
      <c r="S161" s="15"/>
    </row>
    <row r="162" spans="3:19" ht="11.25">
      <c r="C162" s="551"/>
      <c r="D162" s="551"/>
      <c r="E162" s="551"/>
      <c r="F162" s="551"/>
      <c r="G162" s="551"/>
      <c r="H162" s="552"/>
      <c r="I162" s="551"/>
      <c r="J162" s="15"/>
      <c r="K162" s="15"/>
      <c r="L162" s="15"/>
      <c r="M162" s="15"/>
      <c r="N162" s="15"/>
      <c r="O162" s="15"/>
      <c r="P162" s="15"/>
      <c r="Q162" s="15"/>
      <c r="R162" s="15"/>
      <c r="S162" s="15"/>
    </row>
    <row r="163" spans="3:19" ht="11.25">
      <c r="C163" s="551"/>
      <c r="D163" s="551"/>
      <c r="E163" s="551"/>
      <c r="F163" s="551"/>
      <c r="G163" s="551"/>
      <c r="H163" s="552"/>
      <c r="I163" s="551"/>
      <c r="J163" s="15"/>
      <c r="K163" s="15"/>
      <c r="L163" s="15"/>
      <c r="M163" s="15"/>
      <c r="N163" s="15"/>
      <c r="O163" s="15"/>
      <c r="P163" s="15"/>
      <c r="Q163" s="15"/>
      <c r="R163" s="15"/>
      <c r="S163" s="15"/>
    </row>
    <row r="164" spans="3:19" ht="11.25">
      <c r="C164" s="551"/>
      <c r="D164" s="551"/>
      <c r="E164" s="551"/>
      <c r="F164" s="551"/>
      <c r="G164" s="551"/>
      <c r="H164" s="552"/>
      <c r="I164" s="551"/>
      <c r="J164" s="15"/>
      <c r="K164" s="15"/>
      <c r="L164" s="15"/>
      <c r="M164" s="15"/>
      <c r="N164" s="15"/>
      <c r="O164" s="15"/>
      <c r="P164" s="15"/>
      <c r="Q164" s="15"/>
      <c r="R164" s="15"/>
      <c r="S164" s="15"/>
    </row>
    <row r="165" spans="3:19" ht="11.25">
      <c r="C165" s="551"/>
      <c r="D165" s="551"/>
      <c r="E165" s="551"/>
      <c r="F165" s="551"/>
      <c r="G165" s="551"/>
      <c r="H165" s="552"/>
      <c r="I165" s="551"/>
      <c r="J165" s="15"/>
      <c r="K165" s="15"/>
      <c r="L165" s="15"/>
      <c r="M165" s="15"/>
      <c r="N165" s="15"/>
      <c r="O165" s="15"/>
      <c r="P165" s="15"/>
      <c r="Q165" s="15"/>
      <c r="R165" s="15"/>
      <c r="S165" s="15"/>
    </row>
    <row r="166" spans="3:19" ht="11.25">
      <c r="C166" s="551"/>
      <c r="D166" s="551"/>
      <c r="E166" s="551"/>
      <c r="F166" s="551"/>
      <c r="G166" s="551"/>
      <c r="H166" s="552"/>
      <c r="I166" s="551"/>
      <c r="J166" s="15"/>
      <c r="K166" s="15"/>
      <c r="L166" s="15"/>
      <c r="M166" s="15"/>
      <c r="N166" s="15"/>
      <c r="O166" s="15"/>
      <c r="P166" s="15"/>
      <c r="Q166" s="15"/>
      <c r="R166" s="15"/>
      <c r="S166" s="15"/>
    </row>
    <row r="167" spans="3:19" ht="11.25">
      <c r="C167" s="551"/>
      <c r="D167" s="551"/>
      <c r="E167" s="551"/>
      <c r="F167" s="551"/>
      <c r="G167" s="551"/>
      <c r="H167" s="552"/>
      <c r="I167" s="551"/>
      <c r="J167" s="15"/>
      <c r="K167" s="15"/>
      <c r="L167" s="15"/>
      <c r="M167" s="15"/>
      <c r="N167" s="15"/>
      <c r="O167" s="15"/>
      <c r="P167" s="15"/>
      <c r="Q167" s="15"/>
      <c r="R167" s="15"/>
      <c r="S167" s="15"/>
    </row>
    <row r="168" spans="3:19" ht="11.25">
      <c r="C168" s="551"/>
      <c r="D168" s="551"/>
      <c r="E168" s="551"/>
      <c r="F168" s="551"/>
      <c r="G168" s="551"/>
      <c r="H168" s="552"/>
      <c r="I168" s="551"/>
      <c r="J168" s="15"/>
      <c r="K168" s="15"/>
      <c r="L168" s="15"/>
      <c r="M168" s="15"/>
      <c r="N168" s="15"/>
      <c r="O168" s="15"/>
      <c r="P168" s="15"/>
      <c r="Q168" s="15"/>
      <c r="R168" s="15"/>
      <c r="S168" s="15"/>
    </row>
    <row r="169" spans="3:19" ht="11.25">
      <c r="C169" s="551"/>
      <c r="D169" s="551"/>
      <c r="E169" s="551"/>
      <c r="F169" s="551"/>
      <c r="G169" s="551"/>
      <c r="H169" s="552"/>
      <c r="I169" s="551"/>
      <c r="J169" s="15"/>
      <c r="K169" s="15"/>
      <c r="L169" s="15"/>
      <c r="M169" s="15"/>
      <c r="N169" s="15"/>
      <c r="O169" s="15"/>
      <c r="P169" s="15"/>
      <c r="Q169" s="15"/>
      <c r="R169" s="15"/>
      <c r="S169" s="15"/>
    </row>
    <row r="170" spans="3:19" ht="11.25">
      <c r="C170" s="551"/>
      <c r="D170" s="551"/>
      <c r="E170" s="551"/>
      <c r="F170" s="551"/>
      <c r="G170" s="551"/>
      <c r="H170" s="552"/>
      <c r="I170" s="551"/>
      <c r="J170" s="15"/>
      <c r="K170" s="15"/>
      <c r="L170" s="15"/>
      <c r="M170" s="15"/>
      <c r="N170" s="15"/>
      <c r="O170" s="15"/>
      <c r="P170" s="15"/>
      <c r="Q170" s="15"/>
      <c r="R170" s="15"/>
      <c r="S170" s="15"/>
    </row>
    <row r="171" spans="3:19" ht="11.25">
      <c r="C171" s="551"/>
      <c r="D171" s="551"/>
      <c r="E171" s="551"/>
      <c r="F171" s="551"/>
      <c r="G171" s="551"/>
      <c r="H171" s="552"/>
      <c r="I171" s="551"/>
      <c r="J171" s="15"/>
      <c r="K171" s="15"/>
      <c r="L171" s="15"/>
      <c r="M171" s="15"/>
      <c r="N171" s="15"/>
      <c r="O171" s="15"/>
      <c r="P171" s="15"/>
      <c r="Q171" s="15"/>
      <c r="R171" s="15"/>
      <c r="S171" s="15"/>
    </row>
    <row r="172" spans="3:19" ht="11.25">
      <c r="C172" s="551"/>
      <c r="D172" s="551"/>
      <c r="E172" s="551"/>
      <c r="F172" s="551"/>
      <c r="G172" s="551"/>
      <c r="H172" s="552"/>
      <c r="I172" s="551"/>
      <c r="J172" s="15"/>
      <c r="K172" s="15"/>
      <c r="L172" s="15"/>
      <c r="M172" s="15"/>
      <c r="N172" s="15"/>
      <c r="O172" s="15"/>
      <c r="P172" s="15"/>
      <c r="Q172" s="15"/>
      <c r="R172" s="15"/>
      <c r="S172" s="15"/>
    </row>
    <row r="173" spans="3:19" ht="11.25">
      <c r="C173" s="551"/>
      <c r="D173" s="551"/>
      <c r="E173" s="551"/>
      <c r="F173" s="551"/>
      <c r="G173" s="551"/>
      <c r="H173" s="552"/>
      <c r="I173" s="551"/>
      <c r="J173" s="15"/>
      <c r="K173" s="15"/>
      <c r="L173" s="15"/>
      <c r="M173" s="15"/>
      <c r="N173" s="15"/>
      <c r="O173" s="15"/>
      <c r="P173" s="15"/>
      <c r="Q173" s="15"/>
      <c r="R173" s="15"/>
      <c r="S173" s="15"/>
    </row>
    <row r="174" spans="3:19" ht="11.25">
      <c r="C174" s="551"/>
      <c r="D174" s="551"/>
      <c r="E174" s="551"/>
      <c r="F174" s="551"/>
      <c r="G174" s="551"/>
      <c r="H174" s="552"/>
      <c r="I174" s="551"/>
      <c r="J174" s="15"/>
      <c r="K174" s="15"/>
      <c r="L174" s="15"/>
      <c r="M174" s="15"/>
      <c r="N174" s="15"/>
      <c r="O174" s="15"/>
      <c r="P174" s="15"/>
      <c r="Q174" s="15"/>
      <c r="R174" s="15"/>
      <c r="S174" s="15"/>
    </row>
    <row r="175" spans="3:19" ht="11.25">
      <c r="C175" s="551"/>
      <c r="D175" s="551"/>
      <c r="E175" s="551"/>
      <c r="F175" s="551"/>
      <c r="G175" s="551"/>
      <c r="H175" s="552"/>
      <c r="I175" s="551"/>
      <c r="J175" s="15"/>
      <c r="K175" s="15"/>
      <c r="L175" s="15"/>
      <c r="M175" s="15"/>
      <c r="N175" s="15"/>
      <c r="O175" s="15"/>
      <c r="P175" s="15"/>
      <c r="Q175" s="15"/>
      <c r="R175" s="15"/>
      <c r="S175" s="15"/>
    </row>
    <row r="176" spans="3:19" ht="11.25">
      <c r="C176" s="551"/>
      <c r="D176" s="551"/>
      <c r="E176" s="551"/>
      <c r="F176" s="551"/>
      <c r="G176" s="551"/>
      <c r="H176" s="552"/>
      <c r="I176" s="551"/>
      <c r="J176" s="15"/>
      <c r="K176" s="15"/>
      <c r="L176" s="15"/>
      <c r="M176" s="15"/>
      <c r="N176" s="15"/>
      <c r="O176" s="15"/>
      <c r="P176" s="15"/>
      <c r="Q176" s="15"/>
      <c r="R176" s="15"/>
      <c r="S176" s="15"/>
    </row>
    <row r="177" spans="3:19" ht="11.25">
      <c r="C177" s="551"/>
      <c r="D177" s="551"/>
      <c r="E177" s="551"/>
      <c r="F177" s="551"/>
      <c r="G177" s="551"/>
      <c r="H177" s="552"/>
      <c r="I177" s="551"/>
      <c r="J177" s="15"/>
      <c r="K177" s="15"/>
      <c r="L177" s="15"/>
      <c r="M177" s="15"/>
      <c r="N177" s="15"/>
      <c r="O177" s="15"/>
      <c r="P177" s="15"/>
      <c r="Q177" s="15"/>
      <c r="R177" s="15"/>
      <c r="S177" s="15"/>
    </row>
    <row r="178" spans="3:19" ht="11.25">
      <c r="C178" s="551"/>
      <c r="D178" s="551"/>
      <c r="E178" s="551"/>
      <c r="F178" s="551"/>
      <c r="G178" s="551"/>
      <c r="H178" s="552"/>
      <c r="I178" s="551"/>
      <c r="J178" s="15"/>
      <c r="K178" s="15"/>
      <c r="L178" s="15"/>
      <c r="M178" s="15"/>
      <c r="N178" s="15"/>
      <c r="O178" s="15"/>
      <c r="P178" s="15"/>
      <c r="Q178" s="15"/>
      <c r="R178" s="15"/>
      <c r="S178" s="15"/>
    </row>
    <row r="179" spans="3:19" ht="11.25">
      <c r="C179" s="551"/>
      <c r="D179" s="551"/>
      <c r="E179" s="551"/>
      <c r="F179" s="551"/>
      <c r="G179" s="551"/>
      <c r="H179" s="552"/>
      <c r="I179" s="551"/>
      <c r="J179" s="15"/>
      <c r="K179" s="15"/>
      <c r="L179" s="15"/>
      <c r="M179" s="15"/>
      <c r="N179" s="15"/>
      <c r="O179" s="15"/>
      <c r="P179" s="15"/>
      <c r="Q179" s="15"/>
      <c r="R179" s="15"/>
      <c r="S179" s="15"/>
    </row>
    <row r="180" spans="3:19" ht="11.25">
      <c r="C180" s="551"/>
      <c r="D180" s="551"/>
      <c r="E180" s="551"/>
      <c r="F180" s="551"/>
      <c r="G180" s="551"/>
      <c r="H180" s="552"/>
      <c r="I180" s="551"/>
      <c r="J180" s="15"/>
      <c r="K180" s="15"/>
      <c r="L180" s="15"/>
      <c r="M180" s="15"/>
      <c r="N180" s="15"/>
      <c r="O180" s="15"/>
      <c r="P180" s="15"/>
      <c r="Q180" s="15"/>
      <c r="R180" s="15"/>
      <c r="S180" s="15"/>
    </row>
    <row r="181" spans="3:19" ht="11.25">
      <c r="C181" s="551"/>
      <c r="D181" s="551"/>
      <c r="E181" s="551"/>
      <c r="F181" s="551"/>
      <c r="G181" s="551"/>
      <c r="H181" s="552"/>
      <c r="I181" s="551"/>
      <c r="J181" s="15"/>
      <c r="K181" s="15"/>
      <c r="L181" s="15"/>
      <c r="M181" s="15"/>
      <c r="N181" s="15"/>
      <c r="O181" s="15"/>
      <c r="P181" s="15"/>
      <c r="Q181" s="15"/>
      <c r="R181" s="15"/>
      <c r="S181" s="15"/>
    </row>
    <row r="182" spans="3:19" ht="11.25">
      <c r="C182" s="551"/>
      <c r="D182" s="551"/>
      <c r="E182" s="551"/>
      <c r="F182" s="551"/>
      <c r="G182" s="551"/>
      <c r="H182" s="552"/>
      <c r="I182" s="551"/>
      <c r="J182" s="15"/>
      <c r="K182" s="15"/>
      <c r="L182" s="15"/>
      <c r="M182" s="15"/>
      <c r="N182" s="15"/>
      <c r="O182" s="15"/>
      <c r="P182" s="15"/>
      <c r="Q182" s="15"/>
      <c r="R182" s="15"/>
      <c r="S182" s="15"/>
    </row>
    <row r="183" spans="3:19" ht="11.25">
      <c r="C183" s="551"/>
      <c r="D183" s="551"/>
      <c r="E183" s="551"/>
      <c r="F183" s="551"/>
      <c r="G183" s="551"/>
      <c r="H183" s="552"/>
      <c r="I183" s="551"/>
      <c r="J183" s="15"/>
      <c r="K183" s="15"/>
      <c r="L183" s="15"/>
      <c r="M183" s="15"/>
      <c r="N183" s="15"/>
      <c r="O183" s="15"/>
      <c r="P183" s="15"/>
      <c r="Q183" s="15"/>
      <c r="R183" s="15"/>
      <c r="S183" s="15"/>
    </row>
    <row r="184" spans="3:19" ht="11.25">
      <c r="C184" s="551"/>
      <c r="D184" s="551"/>
      <c r="E184" s="551"/>
      <c r="F184" s="551"/>
      <c r="G184" s="551"/>
      <c r="H184" s="552"/>
      <c r="I184" s="551"/>
      <c r="J184" s="15"/>
      <c r="K184" s="15"/>
      <c r="L184" s="15"/>
      <c r="M184" s="15"/>
      <c r="N184" s="15"/>
      <c r="O184" s="15"/>
      <c r="P184" s="15"/>
      <c r="Q184" s="15"/>
      <c r="R184" s="15"/>
      <c r="S184" s="15"/>
    </row>
    <row r="185" spans="3:19" ht="11.25">
      <c r="C185" s="551"/>
      <c r="D185" s="551"/>
      <c r="E185" s="551"/>
      <c r="F185" s="551"/>
      <c r="G185" s="551"/>
      <c r="H185" s="552"/>
      <c r="I185" s="551"/>
      <c r="J185" s="15"/>
      <c r="K185" s="15"/>
      <c r="L185" s="15"/>
      <c r="M185" s="15"/>
      <c r="N185" s="15"/>
      <c r="O185" s="15"/>
      <c r="P185" s="15"/>
      <c r="Q185" s="15"/>
      <c r="R185" s="15"/>
      <c r="S185" s="15"/>
    </row>
    <row r="186" spans="3:19" ht="11.25">
      <c r="C186" s="551"/>
      <c r="D186" s="551"/>
      <c r="E186" s="551"/>
      <c r="F186" s="551"/>
      <c r="G186" s="551"/>
      <c r="H186" s="552"/>
      <c r="I186" s="551"/>
      <c r="J186" s="15"/>
      <c r="K186" s="15"/>
      <c r="L186" s="15"/>
      <c r="M186" s="15"/>
      <c r="N186" s="15"/>
      <c r="O186" s="15"/>
      <c r="P186" s="15"/>
      <c r="Q186" s="15"/>
      <c r="R186" s="15"/>
      <c r="S186" s="15"/>
    </row>
    <row r="187" spans="3:19" ht="11.25">
      <c r="C187" s="551"/>
      <c r="D187" s="551"/>
      <c r="E187" s="551"/>
      <c r="F187" s="551"/>
      <c r="G187" s="551"/>
      <c r="H187" s="552"/>
      <c r="I187" s="551"/>
      <c r="J187" s="15"/>
      <c r="K187" s="15"/>
      <c r="L187" s="15"/>
      <c r="M187" s="15"/>
      <c r="N187" s="15"/>
      <c r="O187" s="15"/>
      <c r="P187" s="15"/>
      <c r="Q187" s="15"/>
      <c r="R187" s="15"/>
      <c r="S187" s="15"/>
    </row>
    <row r="188" spans="3:19" ht="11.25">
      <c r="C188" s="551"/>
      <c r="D188" s="551"/>
      <c r="E188" s="551"/>
      <c r="F188" s="551"/>
      <c r="G188" s="551"/>
      <c r="H188" s="552"/>
      <c r="I188" s="551"/>
      <c r="J188" s="15"/>
      <c r="K188" s="15"/>
      <c r="L188" s="15"/>
      <c r="M188" s="15"/>
      <c r="N188" s="15"/>
      <c r="O188" s="15"/>
      <c r="P188" s="15"/>
      <c r="Q188" s="15"/>
      <c r="R188" s="15"/>
      <c r="S188" s="15"/>
    </row>
  </sheetData>
  <mergeCells count="36">
    <mergeCell ref="A5:I5"/>
    <mergeCell ref="H7:I7"/>
    <mergeCell ref="A6:I6"/>
    <mergeCell ref="A9:B9"/>
    <mergeCell ref="C26:C27"/>
    <mergeCell ref="A101:I101"/>
    <mergeCell ref="A91:I91"/>
    <mergeCell ref="A92:I92"/>
    <mergeCell ref="A75:B75"/>
    <mergeCell ref="A76:B76"/>
    <mergeCell ref="A77:B77"/>
    <mergeCell ref="A78:B78"/>
    <mergeCell ref="G26:G27"/>
    <mergeCell ref="H26:H27"/>
    <mergeCell ref="A11:B11"/>
    <mergeCell ref="A29:B29"/>
    <mergeCell ref="A61:B61"/>
    <mergeCell ref="A44:B44"/>
    <mergeCell ref="A58:B58"/>
    <mergeCell ref="A100:B100"/>
    <mergeCell ref="G65:G66"/>
    <mergeCell ref="C100:I100"/>
    <mergeCell ref="A73:I74"/>
    <mergeCell ref="A88:B88"/>
    <mergeCell ref="A85:B85"/>
    <mergeCell ref="H65:H66"/>
    <mergeCell ref="F65:F66"/>
    <mergeCell ref="A86:B86"/>
    <mergeCell ref="A87:B87"/>
    <mergeCell ref="A93:I93"/>
    <mergeCell ref="A79:B79"/>
    <mergeCell ref="A82:B82"/>
    <mergeCell ref="A81:B81"/>
    <mergeCell ref="A80:B80"/>
    <mergeCell ref="A84:B84"/>
    <mergeCell ref="A83:B83"/>
  </mergeCells>
  <printOptions horizontalCentered="1"/>
  <pageMargins left="0.9055118110236221" right="0.11811023622047245" top="0.7874015748031497" bottom="0.7874015748031497" header="0.5905511811023623" footer="0.5905511811023623"/>
  <pageSetup horizontalDpi="600" verticalDpi="600" orientation="portrait" paperSize="9" scale="80" r:id="rId2"/>
  <headerFooter alignWithMargins="0">
    <oddFooter>&amp;C&amp;7&amp;P no &amp;N</oddFooter>
  </headerFooter>
  <drawing r:id="rId1"/>
</worksheet>
</file>

<file path=xl/worksheets/sheet13.xml><?xml version="1.0" encoding="utf-8"?>
<worksheet xmlns="http://schemas.openxmlformats.org/spreadsheetml/2006/main" xmlns:r="http://schemas.openxmlformats.org/officeDocument/2006/relationships">
  <dimension ref="A1:N82"/>
  <sheetViews>
    <sheetView zoomScaleSheetLayoutView="100" workbookViewId="0" topLeftCell="A1">
      <selection activeCell="B5" sqref="B5"/>
    </sheetView>
  </sheetViews>
  <sheetFormatPr defaultColWidth="9.140625" defaultRowHeight="12.75"/>
  <cols>
    <col min="1" max="1" width="4.140625" style="584" customWidth="1"/>
    <col min="2" max="2" width="27.7109375" style="513" customWidth="1"/>
    <col min="3" max="3" width="11.00390625" style="513" customWidth="1"/>
    <col min="4" max="4" width="8.7109375" style="513" customWidth="1"/>
    <col min="5" max="5" width="9.57421875" style="513" customWidth="1"/>
    <col min="6" max="6" width="10.57421875" style="513" customWidth="1"/>
    <col min="7" max="7" width="8.00390625" style="513" customWidth="1"/>
    <col min="8" max="8" width="9.8515625" style="513" customWidth="1"/>
    <col min="9" max="9" width="16.8515625" style="585" customWidth="1"/>
    <col min="10" max="10" width="25.140625" style="4" customWidth="1"/>
    <col min="11" max="16384" width="9.140625" style="4" customWidth="1"/>
  </cols>
  <sheetData>
    <row r="1" spans="1:9" s="123" customFormat="1" ht="12.75" customHeight="1">
      <c r="A1" s="512"/>
      <c r="B1" s="122"/>
      <c r="C1" s="122"/>
      <c r="D1" s="132"/>
      <c r="E1" s="132"/>
      <c r="F1" s="132" t="s">
        <v>516</v>
      </c>
      <c r="G1" s="122"/>
      <c r="H1" s="122"/>
      <c r="I1" s="583"/>
    </row>
    <row r="2" spans="1:9" s="123" customFormat="1" ht="12.75" customHeight="1">
      <c r="A2" s="122"/>
      <c r="B2" s="122"/>
      <c r="C2" s="122"/>
      <c r="D2" s="132"/>
      <c r="E2" s="132"/>
      <c r="F2" s="609" t="s">
        <v>503</v>
      </c>
      <c r="G2" s="122"/>
      <c r="H2" s="122"/>
      <c r="I2" s="583"/>
    </row>
    <row r="3" spans="1:9" ht="12.75">
      <c r="A3" s="114"/>
      <c r="B3" s="114"/>
      <c r="C3" s="114"/>
      <c r="D3" s="131"/>
      <c r="E3" s="131"/>
      <c r="F3" s="609" t="s">
        <v>504</v>
      </c>
      <c r="G3" s="610"/>
      <c r="H3" s="610"/>
      <c r="I3" s="115"/>
    </row>
    <row r="4" spans="1:9" ht="12.75">
      <c r="A4" s="114"/>
      <c r="B4" s="114"/>
      <c r="C4" s="114"/>
      <c r="D4" s="131"/>
      <c r="E4" s="131"/>
      <c r="F4" s="609" t="s">
        <v>505</v>
      </c>
      <c r="G4" s="610"/>
      <c r="H4" s="610"/>
      <c r="I4" s="115"/>
    </row>
    <row r="5" spans="1:9" ht="12.75">
      <c r="A5" s="114"/>
      <c r="B5" s="114"/>
      <c r="C5" s="114"/>
      <c r="D5" s="131"/>
      <c r="E5" s="131"/>
      <c r="F5" s="609"/>
      <c r="G5" s="610"/>
      <c r="H5" s="610"/>
      <c r="I5" s="115"/>
    </row>
    <row r="6" spans="1:9" ht="15.75">
      <c r="A6" s="725" t="s">
        <v>703</v>
      </c>
      <c r="B6" s="725"/>
      <c r="C6" s="725"/>
      <c r="D6" s="725"/>
      <c r="E6" s="725"/>
      <c r="F6" s="725"/>
      <c r="G6" s="725"/>
      <c r="H6" s="725"/>
      <c r="I6" s="725"/>
    </row>
    <row r="7" spans="1:9" ht="15.75">
      <c r="A7" s="725" t="s">
        <v>704</v>
      </c>
      <c r="B7" s="725"/>
      <c r="C7" s="725"/>
      <c r="D7" s="725"/>
      <c r="E7" s="725"/>
      <c r="F7" s="725"/>
      <c r="G7" s="725"/>
      <c r="H7" s="725"/>
      <c r="I7" s="725"/>
    </row>
    <row r="8" spans="8:9" ht="12" thickBot="1">
      <c r="H8" s="759"/>
      <c r="I8" s="759"/>
    </row>
    <row r="9" spans="1:9" s="3" customFormat="1" ht="48.75" thickBot="1">
      <c r="A9" s="611" t="s">
        <v>1605</v>
      </c>
      <c r="B9" s="518" t="s">
        <v>579</v>
      </c>
      <c r="C9" s="518" t="s">
        <v>1080</v>
      </c>
      <c r="D9" s="518" t="s">
        <v>1081</v>
      </c>
      <c r="E9" s="518" t="s">
        <v>753</v>
      </c>
      <c r="F9" s="518" t="s">
        <v>712</v>
      </c>
      <c r="G9" s="518" t="s">
        <v>754</v>
      </c>
      <c r="H9" s="518" t="s">
        <v>709</v>
      </c>
      <c r="I9" s="518" t="s">
        <v>713</v>
      </c>
    </row>
    <row r="10" spans="1:9" s="1" customFormat="1" ht="12.75" thickBot="1">
      <c r="A10" s="611"/>
      <c r="B10" s="562" t="s">
        <v>1499</v>
      </c>
      <c r="C10" s="562">
        <f>SUM(C53,C51,C47,C46,C45,C37,C31,C25,C19,C15,C11,C52)</f>
        <v>28500</v>
      </c>
      <c r="D10" s="562">
        <f>SUM(D53,D51,D47,D46,D45,D37,D31,D25,D19,D15,D11,D52)</f>
        <v>26120</v>
      </c>
      <c r="E10" s="562">
        <f>SUM(E53,E51,E47,E46,E45,E37,E31,E25,E19,E15,E11,E52)</f>
        <v>74120</v>
      </c>
      <c r="F10" s="562"/>
      <c r="G10" s="562">
        <f>SUM(G53,G51,G47,G46,G45,G37,G31,G25,G19,G15,G11,G52)</f>
        <v>59400</v>
      </c>
      <c r="H10" s="612">
        <f>G10/D10</f>
        <v>2.2741194486983156</v>
      </c>
      <c r="I10" s="521"/>
    </row>
    <row r="11" spans="1:9" s="9" customFormat="1" ht="36.75" thickBot="1">
      <c r="A11" s="613">
        <v>1</v>
      </c>
      <c r="B11" s="614" t="s">
        <v>1914</v>
      </c>
      <c r="C11" s="615">
        <f>SUM(C12:C14)</f>
        <v>700</v>
      </c>
      <c r="D11" s="615">
        <f>SUM(D12:D14)</f>
        <v>990</v>
      </c>
      <c r="E11" s="615">
        <f>SUM(E12:E14)</f>
        <v>3000</v>
      </c>
      <c r="F11" s="615"/>
      <c r="G11" s="615">
        <f>SUM(G12:G14)</f>
        <v>0</v>
      </c>
      <c r="H11" s="612">
        <f>G11/D11</f>
        <v>0</v>
      </c>
      <c r="I11" s="615"/>
    </row>
    <row r="12" spans="1:9" ht="24">
      <c r="A12" s="616"/>
      <c r="B12" s="617" t="s">
        <v>580</v>
      </c>
      <c r="C12" s="618">
        <v>200</v>
      </c>
      <c r="D12" s="618">
        <v>290</v>
      </c>
      <c r="E12" s="618">
        <v>500</v>
      </c>
      <c r="F12" s="618">
        <v>1310</v>
      </c>
      <c r="G12" s="618"/>
      <c r="H12" s="619"/>
      <c r="I12" s="618"/>
    </row>
    <row r="13" spans="1:9" ht="24">
      <c r="A13" s="620"/>
      <c r="B13" s="621" t="s">
        <v>1082</v>
      </c>
      <c r="C13" s="529">
        <v>0</v>
      </c>
      <c r="D13" s="529">
        <v>0</v>
      </c>
      <c r="E13" s="529">
        <v>600</v>
      </c>
      <c r="F13" s="529"/>
      <c r="G13" s="529"/>
      <c r="H13" s="622"/>
      <c r="I13" s="529"/>
    </row>
    <row r="14" spans="1:9" ht="12.75" thickBot="1">
      <c r="A14" s="623"/>
      <c r="B14" s="624" t="s">
        <v>582</v>
      </c>
      <c r="C14" s="541">
        <v>500</v>
      </c>
      <c r="D14" s="541">
        <v>700</v>
      </c>
      <c r="E14" s="541">
        <v>1900</v>
      </c>
      <c r="F14" s="541">
        <v>1330</v>
      </c>
      <c r="G14" s="541"/>
      <c r="H14" s="625"/>
      <c r="I14" s="541"/>
    </row>
    <row r="15" spans="1:9" s="9" customFormat="1" ht="36.75" thickBot="1">
      <c r="A15" s="613">
        <v>2</v>
      </c>
      <c r="B15" s="626" t="s">
        <v>1913</v>
      </c>
      <c r="C15" s="615">
        <f>SUM(C16:C18)</f>
        <v>11350</v>
      </c>
      <c r="D15" s="615">
        <f>SUM(D16:D18)</f>
        <v>23080</v>
      </c>
      <c r="E15" s="615">
        <f>SUM(E16:E18)</f>
        <v>37000</v>
      </c>
      <c r="F15" s="615"/>
      <c r="G15" s="615">
        <f>SUM(G16:G18)</f>
        <v>23100</v>
      </c>
      <c r="H15" s="612">
        <f>G15/D15</f>
        <v>1.0008665511265165</v>
      </c>
      <c r="I15" s="615"/>
    </row>
    <row r="16" spans="1:14" ht="24">
      <c r="A16" s="616"/>
      <c r="B16" s="617" t="s">
        <v>583</v>
      </c>
      <c r="C16" s="618">
        <v>100</v>
      </c>
      <c r="D16" s="618"/>
      <c r="E16" s="618"/>
      <c r="F16" s="618"/>
      <c r="G16" s="618"/>
      <c r="H16" s="619"/>
      <c r="I16" s="618"/>
      <c r="K16" s="5"/>
      <c r="L16" s="5"/>
      <c r="M16" s="5"/>
      <c r="N16" s="5"/>
    </row>
    <row r="17" spans="1:14" ht="84">
      <c r="A17" s="620"/>
      <c r="B17" s="621" t="s">
        <v>584</v>
      </c>
      <c r="C17" s="529">
        <v>11150</v>
      </c>
      <c r="D17" s="529">
        <v>23080</v>
      </c>
      <c r="E17" s="529">
        <v>37000</v>
      </c>
      <c r="F17" s="529">
        <v>1447</v>
      </c>
      <c r="G17" s="529">
        <v>23100</v>
      </c>
      <c r="H17" s="622"/>
      <c r="I17" s="529" t="s">
        <v>1086</v>
      </c>
      <c r="K17" s="5"/>
      <c r="L17" s="5"/>
      <c r="M17" s="5"/>
      <c r="N17" s="5"/>
    </row>
    <row r="18" spans="1:13" ht="12.75" thickBot="1">
      <c r="A18" s="623"/>
      <c r="B18" s="624" t="s">
        <v>1692</v>
      </c>
      <c r="C18" s="541">
        <v>100</v>
      </c>
      <c r="D18" s="541"/>
      <c r="E18" s="541"/>
      <c r="F18" s="541"/>
      <c r="G18" s="541"/>
      <c r="H18" s="625"/>
      <c r="I18" s="541"/>
      <c r="J18" s="5"/>
      <c r="K18" s="5"/>
      <c r="L18" s="5"/>
      <c r="M18" s="5"/>
    </row>
    <row r="19" spans="1:13" s="9" customFormat="1" ht="36.75" thickBot="1">
      <c r="A19" s="613">
        <v>3</v>
      </c>
      <c r="B19" s="626" t="s">
        <v>1083</v>
      </c>
      <c r="C19" s="615">
        <f>SUM(C20:C24)</f>
        <v>1550</v>
      </c>
      <c r="D19" s="615">
        <v>1000</v>
      </c>
      <c r="E19" s="615">
        <f>SUM(E20:E24)</f>
        <v>10000</v>
      </c>
      <c r="F19" s="615"/>
      <c r="G19" s="615">
        <f>SUM(G20:G24)</f>
        <v>15000</v>
      </c>
      <c r="H19" s="612">
        <f>G19/D19</f>
        <v>15</v>
      </c>
      <c r="I19" s="615"/>
      <c r="J19" s="23"/>
      <c r="K19" s="23"/>
      <c r="L19" s="23"/>
      <c r="M19" s="23"/>
    </row>
    <row r="20" spans="1:9" ht="15.75" customHeight="1">
      <c r="A20" s="616"/>
      <c r="B20" s="617" t="s">
        <v>1693</v>
      </c>
      <c r="C20" s="618">
        <v>600</v>
      </c>
      <c r="D20" s="618"/>
      <c r="E20" s="618"/>
      <c r="F20" s="618"/>
      <c r="G20" s="618"/>
      <c r="H20" s="619"/>
      <c r="I20" s="618"/>
    </row>
    <row r="21" spans="1:9" ht="72">
      <c r="A21" s="620"/>
      <c r="B21" s="621" t="s">
        <v>584</v>
      </c>
      <c r="C21" s="529">
        <v>600</v>
      </c>
      <c r="D21" s="529"/>
      <c r="E21" s="529">
        <v>10000</v>
      </c>
      <c r="F21" s="529">
        <v>1447</v>
      </c>
      <c r="G21" s="529">
        <v>15000</v>
      </c>
      <c r="H21" s="622"/>
      <c r="I21" s="529" t="s">
        <v>1629</v>
      </c>
    </row>
    <row r="22" spans="1:9" ht="24">
      <c r="A22" s="620"/>
      <c r="B22" s="621" t="s">
        <v>745</v>
      </c>
      <c r="C22" s="529">
        <v>200</v>
      </c>
      <c r="D22" s="529"/>
      <c r="E22" s="529"/>
      <c r="F22" s="529"/>
      <c r="G22" s="529"/>
      <c r="H22" s="622"/>
      <c r="I22" s="529"/>
    </row>
    <row r="23" spans="1:9" ht="12">
      <c r="A23" s="620"/>
      <c r="B23" s="621" t="s">
        <v>746</v>
      </c>
      <c r="C23" s="529">
        <v>100</v>
      </c>
      <c r="D23" s="529"/>
      <c r="E23" s="529"/>
      <c r="F23" s="529"/>
      <c r="G23" s="529"/>
      <c r="H23" s="622"/>
      <c r="I23" s="529"/>
    </row>
    <row r="24" spans="1:9" ht="12.75" thickBot="1">
      <c r="A24" s="623"/>
      <c r="B24" s="624" t="s">
        <v>747</v>
      </c>
      <c r="C24" s="541">
        <v>50</v>
      </c>
      <c r="D24" s="541"/>
      <c r="E24" s="627"/>
      <c r="F24" s="541"/>
      <c r="G24" s="541"/>
      <c r="H24" s="625"/>
      <c r="I24" s="541"/>
    </row>
    <row r="25" spans="1:9" s="9" customFormat="1" ht="48.75" thickBot="1">
      <c r="A25" s="613">
        <v>4</v>
      </c>
      <c r="B25" s="626" t="s">
        <v>1271</v>
      </c>
      <c r="C25" s="615">
        <f>SUM(C26:C30)</f>
        <v>650</v>
      </c>
      <c r="D25" s="615">
        <f>SUM(D26:D30)</f>
        <v>0</v>
      </c>
      <c r="E25" s="615">
        <f>SUM(E26:E30)</f>
        <v>2420</v>
      </c>
      <c r="F25" s="615"/>
      <c r="G25" s="615">
        <f>SUM(G26:G30)</f>
        <v>300</v>
      </c>
      <c r="H25" s="612"/>
      <c r="I25" s="615" t="s">
        <v>1638</v>
      </c>
    </row>
    <row r="26" spans="1:9" ht="24">
      <c r="A26" s="616"/>
      <c r="B26" s="617" t="s">
        <v>584</v>
      </c>
      <c r="C26" s="618">
        <v>600</v>
      </c>
      <c r="D26" s="618"/>
      <c r="E26" s="618">
        <v>500</v>
      </c>
      <c r="F26" s="618">
        <v>1445</v>
      </c>
      <c r="G26" s="618"/>
      <c r="H26" s="619"/>
      <c r="I26" s="618"/>
    </row>
    <row r="27" spans="1:9" ht="12">
      <c r="A27" s="620"/>
      <c r="B27" s="621" t="s">
        <v>746</v>
      </c>
      <c r="C27" s="529"/>
      <c r="D27" s="529"/>
      <c r="E27" s="529">
        <v>1100</v>
      </c>
      <c r="F27" s="529">
        <v>1471</v>
      </c>
      <c r="G27" s="529"/>
      <c r="H27" s="622"/>
      <c r="I27" s="529"/>
    </row>
    <row r="28" spans="1:9" ht="12">
      <c r="A28" s="620"/>
      <c r="B28" s="621" t="s">
        <v>1637</v>
      </c>
      <c r="C28" s="529">
        <v>50</v>
      </c>
      <c r="D28" s="529"/>
      <c r="E28" s="529">
        <v>300</v>
      </c>
      <c r="F28" s="529">
        <v>1590</v>
      </c>
      <c r="G28" s="529">
        <v>300</v>
      </c>
      <c r="H28" s="622"/>
      <c r="I28" s="529"/>
    </row>
    <row r="29" spans="1:9" ht="24">
      <c r="A29" s="620"/>
      <c r="B29" s="628" t="s">
        <v>752</v>
      </c>
      <c r="C29" s="529"/>
      <c r="D29" s="529"/>
      <c r="E29" s="529">
        <v>400</v>
      </c>
      <c r="F29" s="529">
        <v>1170</v>
      </c>
      <c r="G29" s="529"/>
      <c r="H29" s="622"/>
      <c r="I29" s="529"/>
    </row>
    <row r="30" spans="1:9" ht="12.75" thickBot="1">
      <c r="A30" s="623"/>
      <c r="B30" s="629" t="s">
        <v>1635</v>
      </c>
      <c r="C30" s="541"/>
      <c r="D30" s="541"/>
      <c r="E30" s="541">
        <v>120</v>
      </c>
      <c r="F30" s="541">
        <v>1200</v>
      </c>
      <c r="G30" s="541"/>
      <c r="H30" s="625"/>
      <c r="I30" s="541"/>
    </row>
    <row r="31" spans="1:9" s="9" customFormat="1" ht="84.75" thickBot="1">
      <c r="A31" s="613">
        <v>5</v>
      </c>
      <c r="B31" s="626" t="s">
        <v>39</v>
      </c>
      <c r="C31" s="615">
        <f>SUM(C32:C36)</f>
        <v>750</v>
      </c>
      <c r="D31" s="615">
        <f>SUM(D32:D36)</f>
        <v>0</v>
      </c>
      <c r="E31" s="615">
        <f>SUM(E32:E36)</f>
        <v>8500</v>
      </c>
      <c r="F31" s="615"/>
      <c r="G31" s="615">
        <f>SUM(G32:G36)</f>
        <v>2000</v>
      </c>
      <c r="H31" s="612"/>
      <c r="I31" s="615"/>
    </row>
    <row r="32" spans="1:9" ht="24">
      <c r="A32" s="616"/>
      <c r="B32" s="617" t="s">
        <v>749</v>
      </c>
      <c r="C32" s="618">
        <v>100</v>
      </c>
      <c r="D32" s="618"/>
      <c r="E32" s="618"/>
      <c r="F32" s="618"/>
      <c r="G32" s="618"/>
      <c r="H32" s="619"/>
      <c r="I32" s="618"/>
    </row>
    <row r="33" spans="1:9" ht="24">
      <c r="A33" s="620"/>
      <c r="B33" s="621" t="s">
        <v>584</v>
      </c>
      <c r="C33" s="529">
        <v>300</v>
      </c>
      <c r="D33" s="529"/>
      <c r="E33" s="529"/>
      <c r="F33" s="529"/>
      <c r="G33" s="529"/>
      <c r="H33" s="622"/>
      <c r="I33" s="529"/>
    </row>
    <row r="34" spans="1:9" ht="12">
      <c r="A34" s="620"/>
      <c r="B34" s="621" t="s">
        <v>728</v>
      </c>
      <c r="C34" s="529"/>
      <c r="D34" s="529"/>
      <c r="E34" s="529">
        <v>4000</v>
      </c>
      <c r="F34" s="529">
        <v>1590</v>
      </c>
      <c r="G34" s="529">
        <v>2000</v>
      </c>
      <c r="H34" s="622"/>
      <c r="I34" s="529"/>
    </row>
    <row r="35" spans="1:9" ht="96">
      <c r="A35" s="620"/>
      <c r="B35" s="621" t="s">
        <v>744</v>
      </c>
      <c r="C35" s="529"/>
      <c r="D35" s="529"/>
      <c r="E35" s="529">
        <v>3000</v>
      </c>
      <c r="F35" s="529">
        <v>1442</v>
      </c>
      <c r="G35" s="622"/>
      <c r="H35" s="622"/>
      <c r="I35" s="529" t="s">
        <v>1639</v>
      </c>
    </row>
    <row r="36" spans="1:9" ht="24.75" thickBot="1">
      <c r="A36" s="623"/>
      <c r="B36" s="624" t="s">
        <v>1693</v>
      </c>
      <c r="C36" s="541">
        <v>350</v>
      </c>
      <c r="D36" s="541"/>
      <c r="E36" s="541">
        <v>1500</v>
      </c>
      <c r="F36" s="541">
        <v>1441</v>
      </c>
      <c r="G36" s="630"/>
      <c r="H36" s="625"/>
      <c r="I36" s="541" t="s">
        <v>1087</v>
      </c>
    </row>
    <row r="37" spans="1:9" s="9" customFormat="1" ht="24.75" thickBot="1">
      <c r="A37" s="613">
        <v>6</v>
      </c>
      <c r="B37" s="626" t="s">
        <v>1084</v>
      </c>
      <c r="C37" s="615">
        <f>SUM(C38:C44)</f>
        <v>2630</v>
      </c>
      <c r="D37" s="615">
        <f>SUM(D38:D44)</f>
        <v>0</v>
      </c>
      <c r="E37" s="615">
        <f>SUM(E38:E44)</f>
        <v>6000</v>
      </c>
      <c r="F37" s="615"/>
      <c r="G37" s="615">
        <f>SUM(G38:G44)</f>
        <v>3000</v>
      </c>
      <c r="H37" s="612"/>
      <c r="I37" s="615"/>
    </row>
    <row r="38" spans="1:9" ht="24">
      <c r="A38" s="616"/>
      <c r="B38" s="617" t="s">
        <v>746</v>
      </c>
      <c r="C38" s="618">
        <v>300</v>
      </c>
      <c r="D38" s="618"/>
      <c r="E38" s="618">
        <v>1000</v>
      </c>
      <c r="F38" s="618">
        <v>1471</v>
      </c>
      <c r="G38" s="618"/>
      <c r="H38" s="619"/>
      <c r="I38" s="618" t="s">
        <v>1088</v>
      </c>
    </row>
    <row r="39" spans="1:9" ht="24">
      <c r="A39" s="620"/>
      <c r="B39" s="621" t="s">
        <v>744</v>
      </c>
      <c r="C39" s="529">
        <v>700</v>
      </c>
      <c r="D39" s="529"/>
      <c r="E39" s="529"/>
      <c r="F39" s="529"/>
      <c r="G39" s="529"/>
      <c r="H39" s="622"/>
      <c r="I39" s="529"/>
    </row>
    <row r="40" spans="1:9" ht="60">
      <c r="A40" s="620"/>
      <c r="B40" s="621" t="s">
        <v>1085</v>
      </c>
      <c r="C40" s="529"/>
      <c r="D40" s="529"/>
      <c r="E40" s="529">
        <v>5000</v>
      </c>
      <c r="F40" s="529">
        <v>1485</v>
      </c>
      <c r="G40" s="529">
        <v>3000</v>
      </c>
      <c r="H40" s="622"/>
      <c r="I40" s="529" t="s">
        <v>0</v>
      </c>
    </row>
    <row r="41" spans="1:9" ht="12">
      <c r="A41" s="620"/>
      <c r="B41" s="621" t="s">
        <v>747</v>
      </c>
      <c r="C41" s="529">
        <v>150</v>
      </c>
      <c r="D41" s="529"/>
      <c r="E41" s="529"/>
      <c r="F41" s="529"/>
      <c r="G41" s="529"/>
      <c r="H41" s="622"/>
      <c r="I41" s="529"/>
    </row>
    <row r="42" spans="1:9" ht="24">
      <c r="A42" s="620"/>
      <c r="B42" s="621" t="s">
        <v>1693</v>
      </c>
      <c r="C42" s="529">
        <v>900</v>
      </c>
      <c r="D42" s="529"/>
      <c r="E42" s="529"/>
      <c r="F42" s="529"/>
      <c r="G42" s="529"/>
      <c r="H42" s="622"/>
      <c r="I42" s="529"/>
    </row>
    <row r="43" spans="1:9" ht="24">
      <c r="A43" s="620"/>
      <c r="B43" s="628" t="s">
        <v>748</v>
      </c>
      <c r="C43" s="529">
        <v>130</v>
      </c>
      <c r="D43" s="529"/>
      <c r="E43" s="529"/>
      <c r="F43" s="529"/>
      <c r="G43" s="529"/>
      <c r="H43" s="622"/>
      <c r="I43" s="529"/>
    </row>
    <row r="44" spans="1:9" ht="24.75" thickBot="1">
      <c r="A44" s="623"/>
      <c r="B44" s="624" t="s">
        <v>584</v>
      </c>
      <c r="C44" s="541">
        <v>450</v>
      </c>
      <c r="D44" s="541"/>
      <c r="E44" s="541"/>
      <c r="F44" s="541"/>
      <c r="G44" s="541"/>
      <c r="H44" s="625"/>
      <c r="I44" s="541"/>
    </row>
    <row r="45" spans="1:9" s="9" customFormat="1" ht="72.75" thickBot="1">
      <c r="A45" s="611">
        <v>7</v>
      </c>
      <c r="B45" s="631" t="s">
        <v>1915</v>
      </c>
      <c r="C45" s="521"/>
      <c r="D45" s="521"/>
      <c r="E45" s="521">
        <v>600</v>
      </c>
      <c r="F45" s="632">
        <v>1482</v>
      </c>
      <c r="G45" s="521"/>
      <c r="H45" s="612"/>
      <c r="I45" s="632" t="s">
        <v>1</v>
      </c>
    </row>
    <row r="46" spans="1:9" s="9" customFormat="1" ht="72.75" thickBot="1">
      <c r="A46" s="611">
        <v>8</v>
      </c>
      <c r="B46" s="631" t="s">
        <v>1768</v>
      </c>
      <c r="C46" s="521"/>
      <c r="D46" s="521"/>
      <c r="E46" s="521">
        <v>3000</v>
      </c>
      <c r="F46" s="632">
        <v>1482</v>
      </c>
      <c r="G46" s="521">
        <v>1000</v>
      </c>
      <c r="H46" s="612"/>
      <c r="I46" s="521" t="s">
        <v>751</v>
      </c>
    </row>
    <row r="47" spans="1:9" s="9" customFormat="1" ht="24.75" thickBot="1">
      <c r="A47" s="611">
        <v>9</v>
      </c>
      <c r="B47" s="631" t="s">
        <v>1769</v>
      </c>
      <c r="C47" s="521">
        <v>250</v>
      </c>
      <c r="D47" s="521">
        <v>250</v>
      </c>
      <c r="E47" s="521">
        <f>SUM(E48:E50)</f>
        <v>3600</v>
      </c>
      <c r="F47" s="521"/>
      <c r="G47" s="521">
        <f>SUM(G48:G50)</f>
        <v>0</v>
      </c>
      <c r="H47" s="612"/>
      <c r="I47" s="521"/>
    </row>
    <row r="48" spans="1:9" ht="24">
      <c r="A48" s="633"/>
      <c r="B48" s="617"/>
      <c r="C48" s="618"/>
      <c r="D48" s="618"/>
      <c r="E48" s="618">
        <v>1000</v>
      </c>
      <c r="F48" s="618"/>
      <c r="G48" s="618"/>
      <c r="H48" s="619"/>
      <c r="I48" s="618" t="s">
        <v>4</v>
      </c>
    </row>
    <row r="49" spans="1:9" ht="36">
      <c r="A49" s="532"/>
      <c r="B49" s="621" t="s">
        <v>2</v>
      </c>
      <c r="C49" s="529"/>
      <c r="D49" s="529"/>
      <c r="E49" s="529">
        <v>400</v>
      </c>
      <c r="F49" s="529">
        <v>1511</v>
      </c>
      <c r="G49" s="529"/>
      <c r="H49" s="622"/>
      <c r="I49" s="529" t="s">
        <v>5</v>
      </c>
    </row>
    <row r="50" spans="1:9" ht="24.75" thickBot="1">
      <c r="A50" s="634"/>
      <c r="B50" s="624" t="s">
        <v>3</v>
      </c>
      <c r="C50" s="541"/>
      <c r="D50" s="541"/>
      <c r="E50" s="541">
        <v>2200</v>
      </c>
      <c r="F50" s="541">
        <v>4100</v>
      </c>
      <c r="G50" s="541"/>
      <c r="H50" s="625"/>
      <c r="I50" s="541" t="s">
        <v>6</v>
      </c>
    </row>
    <row r="51" spans="1:9" s="9" customFormat="1" ht="12.75" thickBot="1">
      <c r="A51" s="611">
        <v>10</v>
      </c>
      <c r="B51" s="631" t="s">
        <v>1770</v>
      </c>
      <c r="C51" s="521">
        <v>620</v>
      </c>
      <c r="D51" s="521">
        <v>800</v>
      </c>
      <c r="E51" s="521"/>
      <c r="F51" s="632"/>
      <c r="G51" s="521"/>
      <c r="H51" s="612"/>
      <c r="I51" s="521"/>
    </row>
    <row r="52" spans="1:9" s="9" customFormat="1" ht="24.75" thickBot="1">
      <c r="A52" s="611">
        <v>11</v>
      </c>
      <c r="B52" s="631" t="s">
        <v>906</v>
      </c>
      <c r="C52" s="521"/>
      <c r="D52" s="521"/>
      <c r="E52" s="521"/>
      <c r="F52" s="632">
        <v>7000</v>
      </c>
      <c r="G52" s="521">
        <v>5000</v>
      </c>
      <c r="H52" s="612"/>
      <c r="I52" s="521" t="s">
        <v>695</v>
      </c>
    </row>
    <row r="53" spans="1:9" s="9" customFormat="1" ht="24.75" thickBot="1">
      <c r="A53" s="613">
        <v>12</v>
      </c>
      <c r="B53" s="626" t="s">
        <v>1467</v>
      </c>
      <c r="C53" s="615">
        <v>10000</v>
      </c>
      <c r="D53" s="615"/>
      <c r="E53" s="615"/>
      <c r="F53" s="635">
        <v>1485</v>
      </c>
      <c r="G53" s="615">
        <v>10000</v>
      </c>
      <c r="H53" s="612"/>
      <c r="I53" s="615"/>
    </row>
    <row r="54" spans="1:9" ht="24.75" thickBot="1">
      <c r="A54" s="518"/>
      <c r="B54" s="636" t="s">
        <v>905</v>
      </c>
      <c r="C54" s="632"/>
      <c r="D54" s="632"/>
      <c r="E54" s="632"/>
      <c r="F54" s="632">
        <v>1485</v>
      </c>
      <c r="G54" s="632">
        <v>4800</v>
      </c>
      <c r="H54" s="637"/>
      <c r="I54" s="632"/>
    </row>
    <row r="55" ht="11.25"/>
    <row r="56" spans="1:9" ht="11.25" hidden="1">
      <c r="A56" s="741" t="s">
        <v>7</v>
      </c>
      <c r="B56" s="741"/>
      <c r="C56" s="741"/>
      <c r="D56" s="741"/>
      <c r="E56" s="741"/>
      <c r="F56" s="741"/>
      <c r="G56" s="741"/>
      <c r="H56" s="741"/>
      <c r="I56" s="741"/>
    </row>
    <row r="57" spans="1:5" ht="11.25" hidden="1">
      <c r="A57" s="741" t="s">
        <v>500</v>
      </c>
      <c r="B57" s="741"/>
      <c r="C57" s="741"/>
      <c r="D57" s="741"/>
      <c r="E57" s="364">
        <v>12750</v>
      </c>
    </row>
    <row r="58" spans="1:5" ht="11.25" hidden="1">
      <c r="A58" s="741" t="s">
        <v>977</v>
      </c>
      <c r="B58" s="741"/>
      <c r="C58" s="741"/>
      <c r="D58" s="741"/>
      <c r="E58" s="364">
        <v>5280</v>
      </c>
    </row>
    <row r="59" spans="4:5" ht="11.25" hidden="1">
      <c r="D59" s="586" t="s">
        <v>978</v>
      </c>
      <c r="E59" s="586">
        <f>SUM(E57:E58)</f>
        <v>18030</v>
      </c>
    </row>
    <row r="60" spans="4:5" ht="11.25" hidden="1">
      <c r="D60" s="586"/>
      <c r="E60" s="586"/>
    </row>
    <row r="61" spans="4:5" ht="11.25" hidden="1">
      <c r="D61" s="586"/>
      <c r="E61" s="586"/>
    </row>
    <row r="62" spans="1:9" ht="11.25" hidden="1">
      <c r="A62" s="760" t="s">
        <v>755</v>
      </c>
      <c r="B62" s="760"/>
      <c r="C62" s="760"/>
      <c r="D62" s="760"/>
      <c r="E62" s="760"/>
      <c r="F62" s="760"/>
      <c r="G62" s="760"/>
      <c r="H62" s="760"/>
      <c r="I62" s="760"/>
    </row>
    <row r="63" spans="1:9" ht="11.25" hidden="1">
      <c r="A63" s="587" t="s">
        <v>975</v>
      </c>
      <c r="B63" s="588" t="s">
        <v>756</v>
      </c>
      <c r="C63" s="589"/>
      <c r="D63" s="589"/>
      <c r="E63" s="589" t="s">
        <v>757</v>
      </c>
      <c r="F63" s="590"/>
      <c r="G63" s="589"/>
      <c r="H63" s="591"/>
      <c r="I63" s="592" t="s">
        <v>713</v>
      </c>
    </row>
    <row r="64" spans="1:9" ht="67.5" hidden="1">
      <c r="A64" s="593">
        <v>1</v>
      </c>
      <c r="B64" s="594" t="s">
        <v>758</v>
      </c>
      <c r="C64" s="595"/>
      <c r="D64" s="595"/>
      <c r="E64" s="596"/>
      <c r="F64" s="595"/>
      <c r="G64" s="595"/>
      <c r="H64" s="595"/>
      <c r="I64" s="597" t="s">
        <v>759</v>
      </c>
    </row>
    <row r="65" spans="1:9" ht="33.75" hidden="1">
      <c r="A65" s="593">
        <v>2</v>
      </c>
      <c r="B65" s="594" t="s">
        <v>760</v>
      </c>
      <c r="C65" s="595"/>
      <c r="D65" s="595"/>
      <c r="E65" s="598"/>
      <c r="F65" s="595"/>
      <c r="G65" s="595"/>
      <c r="H65" s="595"/>
      <c r="I65" s="597" t="s">
        <v>1888</v>
      </c>
    </row>
    <row r="66" spans="1:9" s="8" customFormat="1" ht="42" hidden="1">
      <c r="A66" s="599">
        <v>3</v>
      </c>
      <c r="B66" s="600" t="s">
        <v>1889</v>
      </c>
      <c r="C66" s="601"/>
      <c r="D66" s="601"/>
      <c r="E66" s="602"/>
      <c r="F66" s="601"/>
      <c r="G66" s="601"/>
      <c r="H66" s="601"/>
      <c r="I66" s="603" t="s">
        <v>979</v>
      </c>
    </row>
    <row r="67" spans="1:9" ht="21" hidden="1">
      <c r="A67" s="593">
        <v>4</v>
      </c>
      <c r="B67" s="604" t="s">
        <v>1890</v>
      </c>
      <c r="C67" s="595"/>
      <c r="D67" s="595"/>
      <c r="E67" s="598"/>
      <c r="F67" s="595"/>
      <c r="G67" s="595"/>
      <c r="H67" s="595"/>
      <c r="I67" s="597" t="s">
        <v>980</v>
      </c>
    </row>
    <row r="68" spans="1:9" ht="45" hidden="1">
      <c r="A68" s="593">
        <v>5</v>
      </c>
      <c r="B68" s="604" t="s">
        <v>1891</v>
      </c>
      <c r="C68" s="595"/>
      <c r="D68" s="595"/>
      <c r="E68" s="598"/>
      <c r="F68" s="595"/>
      <c r="G68" s="595"/>
      <c r="H68" s="595"/>
      <c r="I68" s="597" t="s">
        <v>981</v>
      </c>
    </row>
    <row r="69" spans="1:9" ht="11.25" hidden="1">
      <c r="A69" s="589"/>
      <c r="B69" s="588" t="s">
        <v>1499</v>
      </c>
      <c r="C69" s="589"/>
      <c r="D69" s="589"/>
      <c r="E69" s="587">
        <f>SUM(E64:E68)</f>
        <v>0</v>
      </c>
      <c r="F69" s="590"/>
      <c r="G69" s="589"/>
      <c r="H69" s="589"/>
      <c r="I69" s="592"/>
    </row>
    <row r="70" spans="2:8" ht="11.25" hidden="1">
      <c r="B70" s="605"/>
      <c r="C70" s="584"/>
      <c r="D70" s="584"/>
      <c r="E70" s="584"/>
      <c r="G70" s="584"/>
      <c r="H70" s="584"/>
    </row>
    <row r="71" spans="1:9" ht="11.25" hidden="1">
      <c r="A71" s="760" t="s">
        <v>1892</v>
      </c>
      <c r="B71" s="760"/>
      <c r="C71" s="760"/>
      <c r="D71" s="760"/>
      <c r="E71" s="760"/>
      <c r="F71" s="760"/>
      <c r="G71" s="760"/>
      <c r="H71" s="760"/>
      <c r="I71" s="760"/>
    </row>
    <row r="72" spans="1:9" ht="11.25" hidden="1">
      <c r="A72" s="587" t="s">
        <v>975</v>
      </c>
      <c r="B72" s="588" t="s">
        <v>756</v>
      </c>
      <c r="C72" s="589"/>
      <c r="D72" s="589"/>
      <c r="E72" s="589" t="s">
        <v>757</v>
      </c>
      <c r="F72" s="590"/>
      <c r="G72" s="589"/>
      <c r="H72" s="589"/>
      <c r="I72" s="592" t="s">
        <v>713</v>
      </c>
    </row>
    <row r="73" spans="1:9" ht="11.25" hidden="1">
      <c r="A73" s="606"/>
      <c r="B73" s="606" t="s">
        <v>990</v>
      </c>
      <c r="C73" s="595"/>
      <c r="D73" s="595"/>
      <c r="E73" s="598"/>
      <c r="F73" s="595"/>
      <c r="G73" s="595"/>
      <c r="H73" s="595"/>
      <c r="I73" s="597"/>
    </row>
    <row r="74" spans="1:9" ht="115.5" hidden="1">
      <c r="A74" s="606"/>
      <c r="B74" s="604" t="s">
        <v>584</v>
      </c>
      <c r="C74" s="589"/>
      <c r="D74" s="589"/>
      <c r="E74" s="596"/>
      <c r="F74" s="595"/>
      <c r="G74" s="595"/>
      <c r="H74" s="595"/>
      <c r="I74" s="607" t="s">
        <v>1601</v>
      </c>
    </row>
    <row r="75" spans="1:9" ht="11.25" hidden="1">
      <c r="A75" s="606"/>
      <c r="B75" s="589" t="s">
        <v>991</v>
      </c>
      <c r="C75" s="595"/>
      <c r="D75" s="595"/>
      <c r="E75" s="598"/>
      <c r="F75" s="595"/>
      <c r="G75" s="595"/>
      <c r="H75" s="595"/>
      <c r="I75" s="597"/>
    </row>
    <row r="76" spans="1:9" ht="115.5" hidden="1">
      <c r="A76" s="606"/>
      <c r="B76" s="604" t="s">
        <v>584</v>
      </c>
      <c r="C76" s="595"/>
      <c r="D76" s="595"/>
      <c r="E76" s="598"/>
      <c r="F76" s="595"/>
      <c r="G76" s="595"/>
      <c r="H76" s="595"/>
      <c r="I76" s="607" t="s">
        <v>1602</v>
      </c>
    </row>
    <row r="77" spans="1:9" ht="11.25" hidden="1">
      <c r="A77" s="606"/>
      <c r="B77" s="589" t="s">
        <v>517</v>
      </c>
      <c r="C77" s="595"/>
      <c r="D77" s="595"/>
      <c r="E77" s="598"/>
      <c r="F77" s="595"/>
      <c r="G77" s="595"/>
      <c r="H77" s="595"/>
      <c r="I77" s="597"/>
    </row>
    <row r="78" spans="1:9" ht="105" hidden="1">
      <c r="A78" s="606"/>
      <c r="B78" s="604" t="s">
        <v>584</v>
      </c>
      <c r="C78" s="595"/>
      <c r="D78" s="595"/>
      <c r="E78" s="598"/>
      <c r="F78" s="595"/>
      <c r="G78" s="595"/>
      <c r="H78" s="595"/>
      <c r="I78" s="607" t="s">
        <v>1603</v>
      </c>
    </row>
    <row r="79" spans="1:9" ht="11.25" hidden="1">
      <c r="A79" s="606"/>
      <c r="B79" s="606" t="s">
        <v>518</v>
      </c>
      <c r="C79" s="595"/>
      <c r="D79" s="595"/>
      <c r="E79" s="598"/>
      <c r="F79" s="595"/>
      <c r="G79" s="595"/>
      <c r="H79" s="595"/>
      <c r="I79" s="597"/>
    </row>
    <row r="80" spans="1:9" ht="63" hidden="1">
      <c r="A80" s="606"/>
      <c r="B80" s="595" t="s">
        <v>584</v>
      </c>
      <c r="C80" s="595"/>
      <c r="D80" s="595"/>
      <c r="E80" s="598"/>
      <c r="F80" s="595"/>
      <c r="G80" s="595"/>
      <c r="H80" s="595"/>
      <c r="I80" s="607" t="s">
        <v>1604</v>
      </c>
    </row>
    <row r="81" spans="1:9" ht="11.25" hidden="1">
      <c r="A81" s="589"/>
      <c r="B81" s="589" t="s">
        <v>1499</v>
      </c>
      <c r="C81" s="589"/>
      <c r="D81" s="589"/>
      <c r="E81" s="587">
        <f>SUM(E74:E80)</f>
        <v>0</v>
      </c>
      <c r="F81" s="590"/>
      <c r="G81" s="589"/>
      <c r="H81" s="589"/>
      <c r="I81" s="592"/>
    </row>
    <row r="82" ht="11.25" hidden="1">
      <c r="I82" s="608"/>
    </row>
    <row r="124" ht="11.25"/>
    <row r="125" ht="11.25"/>
    <row r="126" ht="11.25"/>
    <row r="127" ht="11.25"/>
    <row r="128" ht="11.25"/>
    <row r="129" ht="11.25"/>
    <row r="130" ht="11.25"/>
    <row r="131" ht="11.25"/>
    <row r="132" ht="11.25"/>
    <row r="133" ht="11.25"/>
    <row r="134" ht="11.25"/>
    <row r="135" ht="11.25"/>
    <row r="136" ht="11.25"/>
    <row r="137" ht="11.25"/>
    <row r="138" ht="11.25"/>
    <row r="139" ht="11.25"/>
  </sheetData>
  <mergeCells count="8">
    <mergeCell ref="A6:I6"/>
    <mergeCell ref="A7:I7"/>
    <mergeCell ref="H8:I8"/>
    <mergeCell ref="A71:I71"/>
    <mergeCell ref="A56:I56"/>
    <mergeCell ref="A57:D57"/>
    <mergeCell ref="A58:D58"/>
    <mergeCell ref="A62:I62"/>
  </mergeCells>
  <printOptions horizontalCentered="1"/>
  <pageMargins left="0.9055118110236221" right="0.31496062992125984" top="0.7874015748031497" bottom="0.7874015748031497" header="0.5905511811023623" footer="0.5905511811023623"/>
  <pageSetup horizontalDpi="600" verticalDpi="600" orientation="portrait" paperSize="9" scale="80" r:id="rId3"/>
  <headerFooter alignWithMargins="0">
    <oddFooter>&amp;C&amp;7&amp;P no &amp;N</oddFooter>
  </headerFooter>
  <legacyDrawing r:id="rId2"/>
</worksheet>
</file>

<file path=xl/worksheets/sheet2.xml><?xml version="1.0" encoding="utf-8"?>
<worksheet xmlns="http://schemas.openxmlformats.org/spreadsheetml/2006/main" xmlns:r="http://schemas.openxmlformats.org/officeDocument/2006/relationships">
  <dimension ref="A1:C34"/>
  <sheetViews>
    <sheetView workbookViewId="0" topLeftCell="A1">
      <selection activeCell="A17" sqref="A17"/>
    </sheetView>
  </sheetViews>
  <sheetFormatPr defaultColWidth="9.140625" defaultRowHeight="12.75"/>
  <cols>
    <col min="1" max="1" width="18.57421875" style="134" customWidth="1"/>
    <col min="2" max="2" width="12.57421875" style="134" customWidth="1"/>
    <col min="3" max="3" width="55.7109375" style="134" customWidth="1"/>
  </cols>
  <sheetData>
    <row r="1" ht="12.75">
      <c r="C1" s="641" t="s">
        <v>761</v>
      </c>
    </row>
    <row r="2" ht="12.75">
      <c r="C2" s="641" t="s">
        <v>762</v>
      </c>
    </row>
    <row r="3" ht="12.75">
      <c r="C3" s="641" t="s">
        <v>763</v>
      </c>
    </row>
    <row r="4" ht="12.75">
      <c r="C4" s="641" t="s">
        <v>764</v>
      </c>
    </row>
    <row r="5" spans="1:3" ht="15.75">
      <c r="A5" s="672" t="s">
        <v>803</v>
      </c>
      <c r="B5" s="672"/>
      <c r="C5" s="672"/>
    </row>
    <row r="6" ht="13.5" thickBot="1"/>
    <row r="7" spans="1:3" ht="33" customHeight="1" thickBot="1">
      <c r="A7" s="642" t="s">
        <v>52</v>
      </c>
      <c r="B7" s="643" t="s">
        <v>765</v>
      </c>
      <c r="C7" s="643" t="s">
        <v>766</v>
      </c>
    </row>
    <row r="8" spans="1:3" ht="15.75" thickBot="1">
      <c r="A8" s="644" t="s">
        <v>767</v>
      </c>
      <c r="B8" s="645">
        <v>200000</v>
      </c>
      <c r="C8" s="646" t="s">
        <v>768</v>
      </c>
    </row>
    <row r="9" spans="1:3" ht="15.75" thickBot="1">
      <c r="A9" s="644" t="s">
        <v>769</v>
      </c>
      <c r="B9" s="645">
        <v>155000</v>
      </c>
      <c r="C9" s="646" t="s">
        <v>660</v>
      </c>
    </row>
    <row r="10" spans="1:3" ht="15.75" thickBot="1">
      <c r="A10" s="644" t="s">
        <v>770</v>
      </c>
      <c r="B10" s="645">
        <v>150000</v>
      </c>
      <c r="C10" s="646" t="s">
        <v>771</v>
      </c>
    </row>
    <row r="11" spans="1:3" ht="15.75" thickBot="1">
      <c r="A11" s="644" t="s">
        <v>772</v>
      </c>
      <c r="B11" s="645">
        <v>20000</v>
      </c>
      <c r="C11" s="646" t="s">
        <v>773</v>
      </c>
    </row>
    <row r="12" spans="1:3" ht="15.75" thickBot="1">
      <c r="A12" s="644" t="s">
        <v>774</v>
      </c>
      <c r="B12" s="645">
        <v>50000</v>
      </c>
      <c r="C12" s="646" t="s">
        <v>701</v>
      </c>
    </row>
    <row r="13" spans="1:3" ht="15.75" thickBot="1">
      <c r="A13" s="644" t="s">
        <v>775</v>
      </c>
      <c r="B13" s="645">
        <v>50000</v>
      </c>
      <c r="C13" s="646" t="s">
        <v>776</v>
      </c>
    </row>
    <row r="14" spans="1:3" ht="15.75" thickBot="1">
      <c r="A14" s="644" t="s">
        <v>777</v>
      </c>
      <c r="B14" s="645">
        <v>200000</v>
      </c>
      <c r="C14" s="646" t="s">
        <v>778</v>
      </c>
    </row>
    <row r="15" spans="1:3" ht="15.75" thickBot="1">
      <c r="A15" s="644"/>
      <c r="B15" s="645">
        <v>93000</v>
      </c>
      <c r="C15" s="646" t="s">
        <v>779</v>
      </c>
    </row>
    <row r="16" spans="1:3" ht="15.75" thickBot="1">
      <c r="A16" s="644"/>
      <c r="B16" s="645">
        <v>40000</v>
      </c>
      <c r="C16" s="646" t="s">
        <v>780</v>
      </c>
    </row>
    <row r="17" spans="1:3" ht="15.75" thickBot="1">
      <c r="A17" s="644"/>
      <c r="B17" s="645">
        <v>12675</v>
      </c>
      <c r="C17" s="646" t="s">
        <v>781</v>
      </c>
    </row>
    <row r="18" spans="1:3" ht="15.75" thickBot="1">
      <c r="A18" s="644"/>
      <c r="B18" s="645">
        <v>4200</v>
      </c>
      <c r="C18" s="646" t="s">
        <v>781</v>
      </c>
    </row>
    <row r="19" spans="1:3" ht="30.75" thickBot="1">
      <c r="A19" s="644" t="s">
        <v>782</v>
      </c>
      <c r="B19" s="647">
        <v>66638</v>
      </c>
      <c r="C19" s="646" t="s">
        <v>783</v>
      </c>
    </row>
    <row r="20" spans="1:3" ht="30.75" thickBot="1">
      <c r="A20" s="644" t="s">
        <v>784</v>
      </c>
      <c r="B20" s="645">
        <v>50000</v>
      </c>
      <c r="C20" s="646" t="s">
        <v>785</v>
      </c>
    </row>
    <row r="21" spans="1:3" ht="15.75" thickBot="1">
      <c r="A21" s="644" t="s">
        <v>786</v>
      </c>
      <c r="B21" s="645">
        <v>70000</v>
      </c>
      <c r="C21" s="646" t="s">
        <v>787</v>
      </c>
    </row>
    <row r="22" spans="1:3" ht="15.75" thickBot="1">
      <c r="A22" s="644"/>
      <c r="B22" s="645">
        <v>25000</v>
      </c>
      <c r="C22" s="646" t="s">
        <v>788</v>
      </c>
    </row>
    <row r="23" spans="1:3" ht="15.75" thickBot="1">
      <c r="A23" s="644"/>
      <c r="B23" s="645">
        <v>40000</v>
      </c>
      <c r="C23" s="646" t="s">
        <v>1524</v>
      </c>
    </row>
    <row r="24" spans="1:3" ht="30.75" thickBot="1">
      <c r="A24" s="644" t="s">
        <v>789</v>
      </c>
      <c r="B24" s="647">
        <v>79000</v>
      </c>
      <c r="C24" s="646" t="s">
        <v>790</v>
      </c>
    </row>
    <row r="25" spans="1:3" ht="15.75" thickBot="1">
      <c r="A25" s="644" t="s">
        <v>791</v>
      </c>
      <c r="B25" s="645">
        <v>15000</v>
      </c>
      <c r="C25" s="646" t="s">
        <v>688</v>
      </c>
    </row>
    <row r="26" spans="1:3" ht="15.75" thickBot="1">
      <c r="A26" s="644" t="s">
        <v>792</v>
      </c>
      <c r="B26" s="645">
        <v>60000</v>
      </c>
      <c r="C26" s="646" t="s">
        <v>793</v>
      </c>
    </row>
    <row r="27" spans="1:3" ht="15.75" thickBot="1">
      <c r="A27" s="644" t="s">
        <v>794</v>
      </c>
      <c r="B27" s="645">
        <v>4200</v>
      </c>
      <c r="C27" s="646" t="s">
        <v>795</v>
      </c>
    </row>
    <row r="28" spans="1:3" ht="15.75" thickBot="1">
      <c r="A28" s="644" t="s">
        <v>652</v>
      </c>
      <c r="B28" s="645">
        <v>130000</v>
      </c>
      <c r="C28" s="646" t="s">
        <v>1765</v>
      </c>
    </row>
    <row r="29" spans="1:3" ht="15.75" thickBot="1">
      <c r="A29" s="644" t="s">
        <v>650</v>
      </c>
      <c r="B29" s="645">
        <v>107000</v>
      </c>
      <c r="C29" s="646" t="s">
        <v>795</v>
      </c>
    </row>
    <row r="30" spans="1:3" ht="15.75" thickBot="1">
      <c r="A30" s="644" t="s">
        <v>796</v>
      </c>
      <c r="B30" s="645">
        <v>119000</v>
      </c>
      <c r="C30" s="646" t="s">
        <v>797</v>
      </c>
    </row>
    <row r="31" spans="1:3" ht="15.75" thickBot="1">
      <c r="A31" s="644" t="s">
        <v>798</v>
      </c>
      <c r="B31" s="645">
        <v>43429</v>
      </c>
      <c r="C31" s="646" t="s">
        <v>799</v>
      </c>
    </row>
    <row r="32" spans="1:3" ht="15.75" thickBot="1">
      <c r="A32" s="644"/>
      <c r="B32" s="647">
        <v>200</v>
      </c>
      <c r="C32" s="646" t="s">
        <v>800</v>
      </c>
    </row>
    <row r="33" spans="1:3" ht="30.75" thickBot="1">
      <c r="A33" s="644"/>
      <c r="B33" s="645">
        <v>40000</v>
      </c>
      <c r="C33" s="646" t="s">
        <v>801</v>
      </c>
    </row>
    <row r="34" spans="1:3" ht="19.5" customHeight="1" thickBot="1">
      <c r="A34" s="648" t="s">
        <v>1264</v>
      </c>
      <c r="B34" s="649" t="s">
        <v>802</v>
      </c>
      <c r="C34" s="646"/>
    </row>
  </sheetData>
  <mergeCells count="1">
    <mergeCell ref="A5:C5"/>
  </mergeCells>
  <printOptions/>
  <pageMargins left="0.9448818897637796" right="0.551181102362204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67"/>
  <sheetViews>
    <sheetView zoomScaleSheetLayoutView="100" workbookViewId="0" topLeftCell="A1">
      <selection activeCell="A7" sqref="A7:H7"/>
    </sheetView>
  </sheetViews>
  <sheetFormatPr defaultColWidth="9.140625" defaultRowHeight="12.75"/>
  <cols>
    <col min="1" max="1" width="5.00390625" style="42" customWidth="1"/>
    <col min="2" max="2" width="46.57421875" style="53" customWidth="1"/>
    <col min="3" max="4" width="8.7109375" style="42" customWidth="1"/>
    <col min="5" max="5" width="9.57421875" style="42" customWidth="1"/>
    <col min="6" max="6" width="16.28125" style="42" bestFit="1" customWidth="1"/>
    <col min="7" max="7" width="8.7109375" style="42" customWidth="1"/>
    <col min="8" max="8" width="8.7109375" style="54" customWidth="1"/>
    <col min="9" max="16384" width="9.140625" style="42" customWidth="1"/>
  </cols>
  <sheetData>
    <row r="1" spans="2:8" s="53" customFormat="1" ht="12.75" customHeight="1">
      <c r="B1" s="122"/>
      <c r="C1" s="122"/>
      <c r="D1" s="132"/>
      <c r="E1" s="132"/>
      <c r="F1" s="132" t="s">
        <v>506</v>
      </c>
      <c r="G1" s="122"/>
      <c r="H1" s="122"/>
    </row>
    <row r="2" spans="1:8" s="53" customFormat="1" ht="12.75" customHeight="1">
      <c r="A2" s="122"/>
      <c r="B2" s="122"/>
      <c r="C2" s="122"/>
      <c r="D2" s="132"/>
      <c r="E2" s="132"/>
      <c r="F2" s="121" t="s">
        <v>503</v>
      </c>
      <c r="G2" s="122"/>
      <c r="H2" s="122"/>
    </row>
    <row r="3" spans="1:8" ht="11.25">
      <c r="A3" s="114"/>
      <c r="B3" s="114"/>
      <c r="C3" s="114"/>
      <c r="D3" s="131"/>
      <c r="E3" s="131"/>
      <c r="F3" s="121" t="s">
        <v>504</v>
      </c>
      <c r="G3" s="114"/>
      <c r="H3" s="114"/>
    </row>
    <row r="4" spans="1:8" ht="11.25">
      <c r="A4" s="114"/>
      <c r="B4" s="114"/>
      <c r="C4" s="114"/>
      <c r="D4" s="131"/>
      <c r="E4" s="131"/>
      <c r="F4" s="121" t="s">
        <v>505</v>
      </c>
      <c r="G4" s="114"/>
      <c r="H4" s="114"/>
    </row>
    <row r="5" spans="1:8" ht="18.75">
      <c r="A5" s="661" t="s">
        <v>938</v>
      </c>
      <c r="B5" s="661"/>
      <c r="C5" s="661"/>
      <c r="D5" s="661"/>
      <c r="E5" s="661"/>
      <c r="F5" s="661"/>
      <c r="G5" s="661"/>
      <c r="H5" s="661"/>
    </row>
    <row r="6" spans="1:8" ht="18.75">
      <c r="A6" s="661" t="s">
        <v>1896</v>
      </c>
      <c r="B6" s="661"/>
      <c r="C6" s="661"/>
      <c r="D6" s="661"/>
      <c r="E6" s="661"/>
      <c r="F6" s="661"/>
      <c r="G6" s="661"/>
      <c r="H6" s="661"/>
    </row>
    <row r="7" spans="1:8" ht="12" thickBot="1">
      <c r="A7" s="662"/>
      <c r="B7" s="662"/>
      <c r="C7" s="662"/>
      <c r="D7" s="662"/>
      <c r="E7" s="662"/>
      <c r="F7" s="662"/>
      <c r="G7" s="662"/>
      <c r="H7" s="662"/>
    </row>
    <row r="8" spans="1:8" ht="34.5" thickBot="1">
      <c r="A8" s="47" t="s">
        <v>975</v>
      </c>
      <c r="B8" s="47" t="s">
        <v>317</v>
      </c>
      <c r="C8" s="47" t="s">
        <v>531</v>
      </c>
      <c r="D8" s="47" t="s">
        <v>1081</v>
      </c>
      <c r="E8" s="47" t="s">
        <v>532</v>
      </c>
      <c r="F8" s="47" t="s">
        <v>52</v>
      </c>
      <c r="G8" s="47" t="s">
        <v>533</v>
      </c>
      <c r="H8" s="57" t="s">
        <v>534</v>
      </c>
    </row>
    <row r="9" spans="1:8" ht="12" thickBot="1">
      <c r="A9" s="47">
        <v>1</v>
      </c>
      <c r="B9" s="47">
        <v>2</v>
      </c>
      <c r="C9" s="47">
        <v>3</v>
      </c>
      <c r="D9" s="47">
        <v>4</v>
      </c>
      <c r="E9" s="47">
        <v>5</v>
      </c>
      <c r="F9" s="47">
        <v>6</v>
      </c>
      <c r="G9" s="47">
        <v>7</v>
      </c>
      <c r="H9" s="56">
        <v>8</v>
      </c>
    </row>
    <row r="10" spans="1:8" s="43" customFormat="1" ht="13.5" thickBot="1">
      <c r="A10" s="671" t="s">
        <v>978</v>
      </c>
      <c r="B10" s="653"/>
      <c r="C10" s="55">
        <f>SUM(C11,C26,C160,C196,C219,C290,C360,C374,C392,C452,C453,C454,C455)</f>
        <v>34846</v>
      </c>
      <c r="D10" s="55">
        <f>SUM(D11,D26,D160,D196,D219,D290,D360,D374,D392,D452,D453,D454,D455)</f>
        <v>34846</v>
      </c>
      <c r="E10" s="55">
        <f>SUM(E11,E26,E160,E196,E219,E290,E360,E374,E392,E452,E453,E454,E455)</f>
        <v>47524</v>
      </c>
      <c r="F10" s="55"/>
      <c r="G10" s="55">
        <f>SUM(G11,G26,G160,G196,G219,G290,G360,G374,G392,G452,G453,G454,G455)</f>
        <v>26152</v>
      </c>
      <c r="H10" s="64"/>
    </row>
    <row r="11" spans="1:8" s="44" customFormat="1" ht="10.5">
      <c r="A11" s="673">
        <v>1</v>
      </c>
      <c r="B11" s="673" t="s">
        <v>535</v>
      </c>
      <c r="C11" s="682">
        <f>SUM(C13:C25)</f>
        <v>439</v>
      </c>
      <c r="D11" s="682">
        <f>SUM(D13:D25)</f>
        <v>439</v>
      </c>
      <c r="E11" s="682">
        <f>SUM(E13:E25)</f>
        <v>790</v>
      </c>
      <c r="F11" s="682"/>
      <c r="G11" s="682">
        <f>SUM(G13:G25)</f>
        <v>490</v>
      </c>
      <c r="H11" s="654"/>
    </row>
    <row r="12" spans="1:8" s="44" customFormat="1" ht="11.25" thickBot="1">
      <c r="A12" s="674"/>
      <c r="B12" s="674"/>
      <c r="C12" s="683"/>
      <c r="D12" s="683"/>
      <c r="E12" s="683"/>
      <c r="F12" s="683"/>
      <c r="G12" s="683"/>
      <c r="H12" s="655"/>
    </row>
    <row r="13" spans="1:8" ht="11.25">
      <c r="A13" s="676" t="s">
        <v>536</v>
      </c>
      <c r="B13" s="680" t="s">
        <v>537</v>
      </c>
      <c r="C13" s="684">
        <v>60</v>
      </c>
      <c r="D13" s="684">
        <v>60</v>
      </c>
      <c r="E13" s="684">
        <v>476</v>
      </c>
      <c r="F13" s="52" t="s">
        <v>538</v>
      </c>
      <c r="G13" s="684">
        <v>176</v>
      </c>
      <c r="H13" s="656"/>
    </row>
    <row r="14" spans="1:8" ht="11.25">
      <c r="A14" s="675"/>
      <c r="B14" s="681"/>
      <c r="C14" s="685"/>
      <c r="D14" s="685"/>
      <c r="E14" s="685"/>
      <c r="F14" s="52" t="s">
        <v>539</v>
      </c>
      <c r="G14" s="685"/>
      <c r="H14" s="657"/>
    </row>
    <row r="15" spans="1:8" ht="11.25">
      <c r="A15" s="675"/>
      <c r="B15" s="681"/>
      <c r="C15" s="685"/>
      <c r="D15" s="685"/>
      <c r="E15" s="685"/>
      <c r="F15" s="52" t="s">
        <v>540</v>
      </c>
      <c r="G15" s="685"/>
      <c r="H15" s="657"/>
    </row>
    <row r="16" spans="1:8" ht="11.25">
      <c r="A16" s="675"/>
      <c r="B16" s="681"/>
      <c r="C16" s="685"/>
      <c r="D16" s="685"/>
      <c r="E16" s="685"/>
      <c r="F16" s="52" t="s">
        <v>541</v>
      </c>
      <c r="G16" s="685"/>
      <c r="H16" s="657"/>
    </row>
    <row r="17" spans="1:8" ht="11.25">
      <c r="A17" s="675"/>
      <c r="B17" s="681"/>
      <c r="C17" s="685"/>
      <c r="D17" s="685"/>
      <c r="E17" s="685"/>
      <c r="F17" s="51" t="s">
        <v>542</v>
      </c>
      <c r="G17" s="685"/>
      <c r="H17" s="657"/>
    </row>
    <row r="18" spans="1:8" ht="11.25">
      <c r="A18" s="675" t="s">
        <v>543</v>
      </c>
      <c r="B18" s="681" t="s">
        <v>544</v>
      </c>
      <c r="C18" s="685">
        <v>149</v>
      </c>
      <c r="D18" s="685">
        <v>149</v>
      </c>
      <c r="E18" s="685">
        <v>159</v>
      </c>
      <c r="F18" s="50" t="s">
        <v>545</v>
      </c>
      <c r="G18" s="685">
        <v>159</v>
      </c>
      <c r="H18" s="657"/>
    </row>
    <row r="19" spans="1:8" ht="11.25">
      <c r="A19" s="675"/>
      <c r="B19" s="681"/>
      <c r="C19" s="685"/>
      <c r="D19" s="685"/>
      <c r="E19" s="685"/>
      <c r="F19" s="51" t="s">
        <v>546</v>
      </c>
      <c r="G19" s="685"/>
      <c r="H19" s="657"/>
    </row>
    <row r="20" spans="1:8" ht="11.25">
      <c r="A20" s="675" t="s">
        <v>547</v>
      </c>
      <c r="B20" s="681" t="s">
        <v>548</v>
      </c>
      <c r="C20" s="685">
        <v>130</v>
      </c>
      <c r="D20" s="685">
        <v>130</v>
      </c>
      <c r="E20" s="685">
        <v>155</v>
      </c>
      <c r="F20" s="50" t="s">
        <v>549</v>
      </c>
      <c r="G20" s="685">
        <v>155</v>
      </c>
      <c r="H20" s="657"/>
    </row>
    <row r="21" spans="1:8" ht="11.25">
      <c r="A21" s="675"/>
      <c r="B21" s="681"/>
      <c r="C21" s="685"/>
      <c r="D21" s="685"/>
      <c r="E21" s="685"/>
      <c r="F21" s="52" t="s">
        <v>550</v>
      </c>
      <c r="G21" s="685"/>
      <c r="H21" s="657"/>
    </row>
    <row r="22" spans="1:8" ht="11.25">
      <c r="A22" s="675"/>
      <c r="B22" s="681"/>
      <c r="C22" s="685"/>
      <c r="D22" s="685"/>
      <c r="E22" s="685"/>
      <c r="F22" s="51" t="s">
        <v>551</v>
      </c>
      <c r="G22" s="685"/>
      <c r="H22" s="657"/>
    </row>
    <row r="23" spans="1:8" ht="11.25">
      <c r="A23" s="675" t="s">
        <v>552</v>
      </c>
      <c r="B23" s="681" t="s">
        <v>553</v>
      </c>
      <c r="C23" s="685">
        <v>50</v>
      </c>
      <c r="D23" s="685">
        <v>50</v>
      </c>
      <c r="E23" s="685"/>
      <c r="F23" s="50" t="s">
        <v>554</v>
      </c>
      <c r="G23" s="685"/>
      <c r="H23" s="657"/>
    </row>
    <row r="24" spans="1:8" ht="11.25">
      <c r="A24" s="675"/>
      <c r="B24" s="681"/>
      <c r="C24" s="685"/>
      <c r="D24" s="685"/>
      <c r="E24" s="685"/>
      <c r="F24" s="51" t="s">
        <v>555</v>
      </c>
      <c r="G24" s="685"/>
      <c r="H24" s="657"/>
    </row>
    <row r="25" spans="1:8" ht="23.25" thickBot="1">
      <c r="A25" s="62" t="s">
        <v>556</v>
      </c>
      <c r="B25" s="60" t="s">
        <v>557</v>
      </c>
      <c r="C25" s="49">
        <v>50</v>
      </c>
      <c r="D25" s="49">
        <v>50</v>
      </c>
      <c r="E25" s="49"/>
      <c r="F25" s="46" t="s">
        <v>558</v>
      </c>
      <c r="G25" s="49"/>
      <c r="H25" s="66"/>
    </row>
    <row r="26" spans="1:8" s="44" customFormat="1" ht="10.5">
      <c r="A26" s="673">
        <v>2</v>
      </c>
      <c r="B26" s="673" t="s">
        <v>559</v>
      </c>
      <c r="C26" s="682">
        <f>SUM(C28,C69,C144)</f>
        <v>7186</v>
      </c>
      <c r="D26" s="682">
        <f>SUM(D28,D69,D144)</f>
        <v>7186</v>
      </c>
      <c r="E26" s="682">
        <f>SUM(E28,E69,E144)</f>
        <v>11016</v>
      </c>
      <c r="F26" s="682"/>
      <c r="G26" s="682">
        <f>SUM(G28,G69,G144)</f>
        <v>6958</v>
      </c>
      <c r="H26" s="654"/>
    </row>
    <row r="27" spans="1:8" s="44" customFormat="1" ht="11.25" thickBot="1">
      <c r="A27" s="674"/>
      <c r="B27" s="674"/>
      <c r="C27" s="683"/>
      <c r="D27" s="683"/>
      <c r="E27" s="683"/>
      <c r="F27" s="683"/>
      <c r="G27" s="683"/>
      <c r="H27" s="655"/>
    </row>
    <row r="28" spans="1:8" ht="11.25">
      <c r="A28" s="676" t="s">
        <v>560</v>
      </c>
      <c r="B28" s="680" t="s">
        <v>561</v>
      </c>
      <c r="C28" s="684">
        <f>SUM(C30:C68)</f>
        <v>1561</v>
      </c>
      <c r="D28" s="684">
        <f>SUM(D30:D68)</f>
        <v>1561</v>
      </c>
      <c r="E28" s="684">
        <f>SUM(E30:E68)</f>
        <v>1890</v>
      </c>
      <c r="F28" s="684"/>
      <c r="G28" s="684">
        <f>SUM(G30:G68)</f>
        <v>1579</v>
      </c>
      <c r="H28" s="656"/>
    </row>
    <row r="29" spans="1:8" ht="11.25">
      <c r="A29" s="675"/>
      <c r="B29" s="681"/>
      <c r="C29" s="685"/>
      <c r="D29" s="685"/>
      <c r="E29" s="685"/>
      <c r="F29" s="685"/>
      <c r="G29" s="685"/>
      <c r="H29" s="657"/>
    </row>
    <row r="30" spans="1:8" ht="11.25">
      <c r="A30" s="677" t="s">
        <v>562</v>
      </c>
      <c r="B30" s="681" t="s">
        <v>563</v>
      </c>
      <c r="C30" s="685">
        <v>75</v>
      </c>
      <c r="D30" s="685">
        <v>75</v>
      </c>
      <c r="E30" s="685">
        <v>175</v>
      </c>
      <c r="F30" s="50" t="s">
        <v>564</v>
      </c>
      <c r="G30" s="685">
        <v>175</v>
      </c>
      <c r="H30" s="657"/>
    </row>
    <row r="31" spans="1:8" ht="11.25">
      <c r="A31" s="677"/>
      <c r="B31" s="681"/>
      <c r="C31" s="685"/>
      <c r="D31" s="685"/>
      <c r="E31" s="685"/>
      <c r="F31" s="52" t="s">
        <v>565</v>
      </c>
      <c r="G31" s="685"/>
      <c r="H31" s="657"/>
    </row>
    <row r="32" spans="1:8" ht="11.25">
      <c r="A32" s="677"/>
      <c r="B32" s="681"/>
      <c r="C32" s="685"/>
      <c r="D32" s="685"/>
      <c r="E32" s="685"/>
      <c r="F32" s="51" t="s">
        <v>566</v>
      </c>
      <c r="G32" s="685"/>
      <c r="H32" s="657"/>
    </row>
    <row r="33" spans="1:8" ht="11.25">
      <c r="A33" s="677" t="s">
        <v>567</v>
      </c>
      <c r="B33" s="681" t="s">
        <v>568</v>
      </c>
      <c r="C33" s="685">
        <v>70</v>
      </c>
      <c r="D33" s="685">
        <v>70</v>
      </c>
      <c r="E33" s="685">
        <v>104</v>
      </c>
      <c r="F33" s="50" t="s">
        <v>569</v>
      </c>
      <c r="G33" s="685">
        <v>100</v>
      </c>
      <c r="H33" s="657"/>
    </row>
    <row r="34" spans="1:8" ht="11.25">
      <c r="A34" s="677"/>
      <c r="B34" s="681"/>
      <c r="C34" s="685"/>
      <c r="D34" s="685"/>
      <c r="E34" s="685"/>
      <c r="F34" s="52" t="s">
        <v>570</v>
      </c>
      <c r="G34" s="685"/>
      <c r="H34" s="657"/>
    </row>
    <row r="35" spans="1:8" ht="11.25">
      <c r="A35" s="677"/>
      <c r="B35" s="681"/>
      <c r="C35" s="685"/>
      <c r="D35" s="685"/>
      <c r="E35" s="685"/>
      <c r="F35" s="51" t="s">
        <v>571</v>
      </c>
      <c r="G35" s="685"/>
      <c r="H35" s="657"/>
    </row>
    <row r="36" spans="1:8" ht="11.25">
      <c r="A36" s="677" t="s">
        <v>572</v>
      </c>
      <c r="B36" s="681" t="s">
        <v>573</v>
      </c>
      <c r="C36" s="686"/>
      <c r="D36" s="686"/>
      <c r="E36" s="686">
        <v>175</v>
      </c>
      <c r="F36" s="50" t="s">
        <v>538</v>
      </c>
      <c r="G36" s="686">
        <v>175</v>
      </c>
      <c r="H36" s="658"/>
    </row>
    <row r="37" spans="1:8" ht="11.25">
      <c r="A37" s="677"/>
      <c r="B37" s="681"/>
      <c r="C37" s="686"/>
      <c r="D37" s="686"/>
      <c r="E37" s="686"/>
      <c r="F37" s="52" t="s">
        <v>551</v>
      </c>
      <c r="G37" s="686"/>
      <c r="H37" s="658"/>
    </row>
    <row r="38" spans="1:8" ht="11.25">
      <c r="A38" s="677"/>
      <c r="B38" s="681"/>
      <c r="C38" s="686"/>
      <c r="D38" s="686"/>
      <c r="E38" s="686"/>
      <c r="F38" s="52" t="s">
        <v>574</v>
      </c>
      <c r="G38" s="686"/>
      <c r="H38" s="658"/>
    </row>
    <row r="39" spans="1:8" ht="11.25">
      <c r="A39" s="677"/>
      <c r="B39" s="681"/>
      <c r="C39" s="686"/>
      <c r="D39" s="686"/>
      <c r="E39" s="686"/>
      <c r="F39" s="52" t="s">
        <v>575</v>
      </c>
      <c r="G39" s="686"/>
      <c r="H39" s="658"/>
    </row>
    <row r="40" spans="1:8" ht="11.25">
      <c r="A40" s="677"/>
      <c r="B40" s="681"/>
      <c r="C40" s="686"/>
      <c r="D40" s="686"/>
      <c r="E40" s="686"/>
      <c r="F40" s="51" t="s">
        <v>541</v>
      </c>
      <c r="G40" s="686"/>
      <c r="H40" s="658"/>
    </row>
    <row r="41" spans="1:8" ht="11.25">
      <c r="A41" s="677" t="s">
        <v>576</v>
      </c>
      <c r="B41" s="681" t="s">
        <v>1089</v>
      </c>
      <c r="C41" s="685">
        <v>200</v>
      </c>
      <c r="D41" s="685">
        <v>200</v>
      </c>
      <c r="E41" s="685">
        <v>500</v>
      </c>
      <c r="F41" s="50" t="s">
        <v>1090</v>
      </c>
      <c r="G41" s="685">
        <v>230</v>
      </c>
      <c r="H41" s="657"/>
    </row>
    <row r="42" spans="1:8" ht="11.25">
      <c r="A42" s="677"/>
      <c r="B42" s="681"/>
      <c r="C42" s="685"/>
      <c r="D42" s="685"/>
      <c r="E42" s="685"/>
      <c r="F42" s="51" t="s">
        <v>1091</v>
      </c>
      <c r="G42" s="685"/>
      <c r="H42" s="657"/>
    </row>
    <row r="43" spans="1:8" ht="11.25">
      <c r="A43" s="677" t="s">
        <v>1092</v>
      </c>
      <c r="B43" s="681" t="s">
        <v>1093</v>
      </c>
      <c r="C43" s="685">
        <v>120</v>
      </c>
      <c r="D43" s="685">
        <v>120</v>
      </c>
      <c r="E43" s="685">
        <v>120</v>
      </c>
      <c r="F43" s="50" t="s">
        <v>549</v>
      </c>
      <c r="G43" s="685">
        <v>120</v>
      </c>
      <c r="H43" s="657"/>
    </row>
    <row r="44" spans="1:8" ht="11.25">
      <c r="A44" s="677"/>
      <c r="B44" s="681"/>
      <c r="C44" s="685"/>
      <c r="D44" s="685"/>
      <c r="E44" s="685"/>
      <c r="F44" s="52" t="s">
        <v>1094</v>
      </c>
      <c r="G44" s="685"/>
      <c r="H44" s="657"/>
    </row>
    <row r="45" spans="1:8" ht="11.25">
      <c r="A45" s="677"/>
      <c r="B45" s="681"/>
      <c r="C45" s="685"/>
      <c r="D45" s="685"/>
      <c r="E45" s="685"/>
      <c r="F45" s="51" t="s">
        <v>551</v>
      </c>
      <c r="G45" s="685"/>
      <c r="H45" s="657"/>
    </row>
    <row r="46" spans="1:8" ht="11.25">
      <c r="A46" s="677" t="s">
        <v>1095</v>
      </c>
      <c r="B46" s="681" t="s">
        <v>1096</v>
      </c>
      <c r="C46" s="685">
        <v>100</v>
      </c>
      <c r="D46" s="685">
        <v>100</v>
      </c>
      <c r="E46" s="685">
        <v>130</v>
      </c>
      <c r="F46" s="50" t="s">
        <v>1097</v>
      </c>
      <c r="G46" s="685">
        <v>110</v>
      </c>
      <c r="H46" s="657"/>
    </row>
    <row r="47" spans="1:8" ht="11.25">
      <c r="A47" s="677"/>
      <c r="B47" s="681"/>
      <c r="C47" s="685"/>
      <c r="D47" s="685"/>
      <c r="E47" s="685"/>
      <c r="F47" s="52" t="s">
        <v>1098</v>
      </c>
      <c r="G47" s="685"/>
      <c r="H47" s="657"/>
    </row>
    <row r="48" spans="1:8" ht="11.25">
      <c r="A48" s="677"/>
      <c r="B48" s="681"/>
      <c r="C48" s="685"/>
      <c r="D48" s="685"/>
      <c r="E48" s="685"/>
      <c r="F48" s="52" t="s">
        <v>1099</v>
      </c>
      <c r="G48" s="685"/>
      <c r="H48" s="657"/>
    </row>
    <row r="49" spans="1:8" ht="11.25">
      <c r="A49" s="677"/>
      <c r="B49" s="681"/>
      <c r="C49" s="685"/>
      <c r="D49" s="685"/>
      <c r="E49" s="685"/>
      <c r="F49" s="51" t="s">
        <v>566</v>
      </c>
      <c r="G49" s="685"/>
      <c r="H49" s="657"/>
    </row>
    <row r="50" spans="1:8" ht="11.25">
      <c r="A50" s="677" t="s">
        <v>1100</v>
      </c>
      <c r="B50" s="681" t="s">
        <v>1101</v>
      </c>
      <c r="C50" s="685">
        <v>130</v>
      </c>
      <c r="D50" s="685">
        <v>130</v>
      </c>
      <c r="E50" s="685">
        <v>125</v>
      </c>
      <c r="F50" s="50" t="s">
        <v>575</v>
      </c>
      <c r="G50" s="685">
        <v>125</v>
      </c>
      <c r="H50" s="657"/>
    </row>
    <row r="51" spans="1:8" ht="11.25">
      <c r="A51" s="677"/>
      <c r="B51" s="681"/>
      <c r="C51" s="685"/>
      <c r="D51" s="685"/>
      <c r="E51" s="685"/>
      <c r="F51" s="52" t="s">
        <v>1102</v>
      </c>
      <c r="G51" s="685"/>
      <c r="H51" s="657"/>
    </row>
    <row r="52" spans="1:8" ht="11.25">
      <c r="A52" s="677"/>
      <c r="B52" s="681"/>
      <c r="C52" s="685"/>
      <c r="D52" s="685"/>
      <c r="E52" s="685"/>
      <c r="F52" s="52" t="s">
        <v>1099</v>
      </c>
      <c r="G52" s="685"/>
      <c r="H52" s="657"/>
    </row>
    <row r="53" spans="1:8" ht="11.25">
      <c r="A53" s="677"/>
      <c r="B53" s="681"/>
      <c r="C53" s="685"/>
      <c r="D53" s="685"/>
      <c r="E53" s="685"/>
      <c r="F53" s="51" t="s">
        <v>1103</v>
      </c>
      <c r="G53" s="685"/>
      <c r="H53" s="657"/>
    </row>
    <row r="54" spans="1:8" ht="11.25">
      <c r="A54" s="677" t="s">
        <v>1104</v>
      </c>
      <c r="B54" s="681" t="s">
        <v>1105</v>
      </c>
      <c r="C54" s="685">
        <v>280</v>
      </c>
      <c r="D54" s="685">
        <v>280</v>
      </c>
      <c r="E54" s="685">
        <v>280</v>
      </c>
      <c r="F54" s="50" t="s">
        <v>1106</v>
      </c>
      <c r="G54" s="685">
        <v>280</v>
      </c>
      <c r="H54" s="657"/>
    </row>
    <row r="55" spans="1:8" ht="11.25">
      <c r="A55" s="677"/>
      <c r="B55" s="681"/>
      <c r="C55" s="685"/>
      <c r="D55" s="685"/>
      <c r="E55" s="685"/>
      <c r="F55" s="52" t="s">
        <v>1099</v>
      </c>
      <c r="G55" s="685"/>
      <c r="H55" s="657"/>
    </row>
    <row r="56" spans="1:8" ht="11.25">
      <c r="A56" s="677"/>
      <c r="B56" s="681"/>
      <c r="C56" s="685"/>
      <c r="D56" s="685"/>
      <c r="E56" s="685"/>
      <c r="F56" s="52" t="s">
        <v>1107</v>
      </c>
      <c r="G56" s="685"/>
      <c r="H56" s="657"/>
    </row>
    <row r="57" spans="1:8" ht="11.25">
      <c r="A57" s="677"/>
      <c r="B57" s="681"/>
      <c r="C57" s="685"/>
      <c r="D57" s="685"/>
      <c r="E57" s="685"/>
      <c r="F57" s="51" t="s">
        <v>1108</v>
      </c>
      <c r="G57" s="685"/>
      <c r="H57" s="657"/>
    </row>
    <row r="58" spans="1:8" ht="11.25">
      <c r="A58" s="677" t="s">
        <v>1109</v>
      </c>
      <c r="B58" s="681" t="s">
        <v>1110</v>
      </c>
      <c r="C58" s="685">
        <v>240</v>
      </c>
      <c r="D58" s="685">
        <v>240</v>
      </c>
      <c r="E58" s="685">
        <v>281</v>
      </c>
      <c r="F58" s="50" t="s">
        <v>1111</v>
      </c>
      <c r="G58" s="685">
        <v>264</v>
      </c>
      <c r="H58" s="657"/>
    </row>
    <row r="59" spans="1:8" ht="11.25">
      <c r="A59" s="677"/>
      <c r="B59" s="681"/>
      <c r="C59" s="685"/>
      <c r="D59" s="685"/>
      <c r="E59" s="685"/>
      <c r="F59" s="52" t="s">
        <v>1112</v>
      </c>
      <c r="G59" s="685"/>
      <c r="H59" s="657"/>
    </row>
    <row r="60" spans="1:8" ht="11.25">
      <c r="A60" s="677"/>
      <c r="B60" s="681"/>
      <c r="C60" s="685"/>
      <c r="D60" s="685"/>
      <c r="E60" s="685"/>
      <c r="F60" s="51" t="s">
        <v>1113</v>
      </c>
      <c r="G60" s="685"/>
      <c r="H60" s="657"/>
    </row>
    <row r="61" spans="1:8" ht="11.25">
      <c r="A61" s="677" t="s">
        <v>1114</v>
      </c>
      <c r="B61" s="681" t="s">
        <v>1115</v>
      </c>
      <c r="C61" s="685">
        <v>70</v>
      </c>
      <c r="D61" s="685">
        <v>70</v>
      </c>
      <c r="E61" s="685"/>
      <c r="F61" s="50" t="s">
        <v>1116</v>
      </c>
      <c r="G61" s="685"/>
      <c r="H61" s="657"/>
    </row>
    <row r="62" spans="1:8" ht="11.25">
      <c r="A62" s="677"/>
      <c r="B62" s="681"/>
      <c r="C62" s="685"/>
      <c r="D62" s="685"/>
      <c r="E62" s="685"/>
      <c r="F62" s="51" t="s">
        <v>1117</v>
      </c>
      <c r="G62" s="685"/>
      <c r="H62" s="657"/>
    </row>
    <row r="63" spans="1:8" ht="11.25">
      <c r="A63" s="677" t="s">
        <v>1118</v>
      </c>
      <c r="B63" s="681" t="s">
        <v>1119</v>
      </c>
      <c r="C63" s="685">
        <v>146</v>
      </c>
      <c r="D63" s="685">
        <v>146</v>
      </c>
      <c r="E63" s="685"/>
      <c r="F63" s="50" t="s">
        <v>1120</v>
      </c>
      <c r="G63" s="685"/>
      <c r="H63" s="657"/>
    </row>
    <row r="64" spans="1:8" ht="11.25">
      <c r="A64" s="677"/>
      <c r="B64" s="681"/>
      <c r="C64" s="685"/>
      <c r="D64" s="685"/>
      <c r="E64" s="685"/>
      <c r="F64" s="52" t="s">
        <v>1121</v>
      </c>
      <c r="G64" s="685"/>
      <c r="H64" s="657"/>
    </row>
    <row r="65" spans="1:8" ht="11.25">
      <c r="A65" s="677"/>
      <c r="B65" s="681"/>
      <c r="C65" s="685"/>
      <c r="D65" s="685"/>
      <c r="E65" s="685"/>
      <c r="F65" s="51" t="s">
        <v>1099</v>
      </c>
      <c r="G65" s="685"/>
      <c r="H65" s="657"/>
    </row>
    <row r="66" spans="1:8" ht="11.25">
      <c r="A66" s="63" t="s">
        <v>1122</v>
      </c>
      <c r="B66" s="59" t="s">
        <v>1123</v>
      </c>
      <c r="C66" s="48">
        <v>100</v>
      </c>
      <c r="D66" s="48">
        <v>100</v>
      </c>
      <c r="E66" s="48"/>
      <c r="F66" s="45">
        <v>1590</v>
      </c>
      <c r="G66" s="48"/>
      <c r="H66" s="65"/>
    </row>
    <row r="67" spans="1:8" ht="11.25">
      <c r="A67" s="677" t="s">
        <v>1124</v>
      </c>
      <c r="B67" s="681" t="s">
        <v>302</v>
      </c>
      <c r="C67" s="685">
        <v>30</v>
      </c>
      <c r="D67" s="685">
        <v>30</v>
      </c>
      <c r="E67" s="685"/>
      <c r="F67" s="688">
        <v>1590</v>
      </c>
      <c r="G67" s="685"/>
      <c r="H67" s="657"/>
    </row>
    <row r="68" spans="1:8" ht="11.25">
      <c r="A68" s="677"/>
      <c r="B68" s="681"/>
      <c r="C68" s="685"/>
      <c r="D68" s="685"/>
      <c r="E68" s="685"/>
      <c r="F68" s="688"/>
      <c r="G68" s="685"/>
      <c r="H68" s="657"/>
    </row>
    <row r="69" spans="1:8" ht="11.25">
      <c r="A69" s="675" t="s">
        <v>303</v>
      </c>
      <c r="B69" s="681" t="s">
        <v>1313</v>
      </c>
      <c r="C69" s="685">
        <f>SUM(C71:C115,C122:C143)</f>
        <v>4785</v>
      </c>
      <c r="D69" s="685">
        <f>SUM(D71:D115,D122:D143)</f>
        <v>4785</v>
      </c>
      <c r="E69" s="685">
        <f>SUM(E71:E115,E122:E143)</f>
        <v>8346</v>
      </c>
      <c r="F69" s="685"/>
      <c r="G69" s="685">
        <f>SUM(G71:G115,G122:G143)</f>
        <v>4599</v>
      </c>
      <c r="H69" s="657"/>
    </row>
    <row r="70" spans="1:8" ht="11.25">
      <c r="A70" s="675"/>
      <c r="B70" s="681"/>
      <c r="C70" s="685"/>
      <c r="D70" s="685"/>
      <c r="E70" s="685"/>
      <c r="F70" s="685"/>
      <c r="G70" s="685"/>
      <c r="H70" s="657"/>
    </row>
    <row r="71" spans="1:8" ht="11.25">
      <c r="A71" s="677" t="s">
        <v>1314</v>
      </c>
      <c r="B71" s="681" t="s">
        <v>1315</v>
      </c>
      <c r="C71" s="685"/>
      <c r="D71" s="685"/>
      <c r="E71" s="685">
        <v>58</v>
      </c>
      <c r="F71" s="50" t="s">
        <v>540</v>
      </c>
      <c r="G71" s="685"/>
      <c r="H71" s="657"/>
    </row>
    <row r="72" spans="1:8" ht="11.25">
      <c r="A72" s="677"/>
      <c r="B72" s="681"/>
      <c r="C72" s="685"/>
      <c r="D72" s="685"/>
      <c r="E72" s="685"/>
      <c r="F72" s="52" t="s">
        <v>570</v>
      </c>
      <c r="G72" s="685"/>
      <c r="H72" s="657"/>
    </row>
    <row r="73" spans="1:8" ht="11.25">
      <c r="A73" s="677"/>
      <c r="B73" s="681"/>
      <c r="C73" s="685"/>
      <c r="D73" s="685"/>
      <c r="E73" s="685"/>
      <c r="F73" s="51" t="s">
        <v>571</v>
      </c>
      <c r="G73" s="685"/>
      <c r="H73" s="657"/>
    </row>
    <row r="74" spans="1:8" ht="11.25">
      <c r="A74" s="677" t="s">
        <v>1316</v>
      </c>
      <c r="B74" s="681" t="s">
        <v>235</v>
      </c>
      <c r="C74" s="685"/>
      <c r="D74" s="685"/>
      <c r="E74" s="685">
        <v>400</v>
      </c>
      <c r="F74" s="50" t="s">
        <v>236</v>
      </c>
      <c r="G74" s="685"/>
      <c r="H74" s="657"/>
    </row>
    <row r="75" spans="1:8" ht="11.25">
      <c r="A75" s="677"/>
      <c r="B75" s="681"/>
      <c r="C75" s="685"/>
      <c r="D75" s="685"/>
      <c r="E75" s="685"/>
      <c r="F75" s="51" t="s">
        <v>237</v>
      </c>
      <c r="G75" s="685"/>
      <c r="H75" s="657"/>
    </row>
    <row r="76" spans="1:8" ht="11.25">
      <c r="A76" s="677" t="s">
        <v>238</v>
      </c>
      <c r="B76" s="681" t="s">
        <v>239</v>
      </c>
      <c r="C76" s="685"/>
      <c r="D76" s="685"/>
      <c r="E76" s="685">
        <v>350</v>
      </c>
      <c r="F76" s="50" t="s">
        <v>240</v>
      </c>
      <c r="G76" s="685"/>
      <c r="H76" s="657"/>
    </row>
    <row r="77" spans="1:8" ht="11.25">
      <c r="A77" s="677"/>
      <c r="B77" s="681"/>
      <c r="C77" s="685"/>
      <c r="D77" s="685"/>
      <c r="E77" s="685"/>
      <c r="F77" s="51" t="s">
        <v>566</v>
      </c>
      <c r="G77" s="685"/>
      <c r="H77" s="657"/>
    </row>
    <row r="78" spans="1:8" ht="11.25">
      <c r="A78" s="63" t="s">
        <v>241</v>
      </c>
      <c r="B78" s="59" t="s">
        <v>242</v>
      </c>
      <c r="C78" s="48"/>
      <c r="D78" s="48"/>
      <c r="E78" s="48">
        <v>200</v>
      </c>
      <c r="F78" s="45">
        <v>1590</v>
      </c>
      <c r="G78" s="48"/>
      <c r="H78" s="65"/>
    </row>
    <row r="79" spans="1:8" ht="11.25">
      <c r="A79" s="677" t="s">
        <v>1331</v>
      </c>
      <c r="B79" s="681" t="s">
        <v>1332</v>
      </c>
      <c r="C79" s="685">
        <v>180</v>
      </c>
      <c r="D79" s="685">
        <v>180</v>
      </c>
      <c r="E79" s="685">
        <v>191</v>
      </c>
      <c r="F79" s="50" t="s">
        <v>1333</v>
      </c>
      <c r="G79" s="685">
        <v>191</v>
      </c>
      <c r="H79" s="657"/>
    </row>
    <row r="80" spans="1:8" ht="11.25">
      <c r="A80" s="677"/>
      <c r="B80" s="681"/>
      <c r="C80" s="685"/>
      <c r="D80" s="685"/>
      <c r="E80" s="685"/>
      <c r="F80" s="52" t="s">
        <v>575</v>
      </c>
      <c r="G80" s="685"/>
      <c r="H80" s="657"/>
    </row>
    <row r="81" spans="1:8" ht="11.25">
      <c r="A81" s="677"/>
      <c r="B81" s="681"/>
      <c r="C81" s="685"/>
      <c r="D81" s="685"/>
      <c r="E81" s="685"/>
      <c r="F81" s="52" t="s">
        <v>1099</v>
      </c>
      <c r="G81" s="685"/>
      <c r="H81" s="657"/>
    </row>
    <row r="82" spans="1:8" ht="11.25">
      <c r="A82" s="677"/>
      <c r="B82" s="681"/>
      <c r="C82" s="685"/>
      <c r="D82" s="685"/>
      <c r="E82" s="685"/>
      <c r="F82" s="51" t="s">
        <v>1334</v>
      </c>
      <c r="G82" s="685"/>
      <c r="H82" s="657"/>
    </row>
    <row r="83" spans="1:8" ht="11.25">
      <c r="A83" s="677" t="s">
        <v>1335</v>
      </c>
      <c r="B83" s="681" t="s">
        <v>1336</v>
      </c>
      <c r="C83" s="685">
        <v>200</v>
      </c>
      <c r="D83" s="685">
        <v>200</v>
      </c>
      <c r="E83" s="685">
        <v>300</v>
      </c>
      <c r="F83" s="50" t="s">
        <v>237</v>
      </c>
      <c r="G83" s="685">
        <v>220</v>
      </c>
      <c r="H83" s="657"/>
    </row>
    <row r="84" spans="1:8" ht="11.25">
      <c r="A84" s="677"/>
      <c r="B84" s="681"/>
      <c r="C84" s="685"/>
      <c r="D84" s="685"/>
      <c r="E84" s="685"/>
      <c r="F84" s="51" t="s">
        <v>1337</v>
      </c>
      <c r="G84" s="685"/>
      <c r="H84" s="657"/>
    </row>
    <row r="85" spans="1:8" ht="11.25">
      <c r="A85" s="677" t="s">
        <v>1338</v>
      </c>
      <c r="B85" s="681" t="s">
        <v>1339</v>
      </c>
      <c r="C85" s="685"/>
      <c r="D85" s="685"/>
      <c r="E85" s="685">
        <v>400</v>
      </c>
      <c r="F85" s="50" t="s">
        <v>1340</v>
      </c>
      <c r="G85" s="685"/>
      <c r="H85" s="657"/>
    </row>
    <row r="86" spans="1:8" ht="11.25">
      <c r="A86" s="677"/>
      <c r="B86" s="681"/>
      <c r="C86" s="685"/>
      <c r="D86" s="685"/>
      <c r="E86" s="685"/>
      <c r="F86" s="51" t="s">
        <v>237</v>
      </c>
      <c r="G86" s="685"/>
      <c r="H86" s="657"/>
    </row>
    <row r="87" spans="1:8" ht="11.25">
      <c r="A87" s="677" t="s">
        <v>1341</v>
      </c>
      <c r="B87" s="681" t="s">
        <v>37</v>
      </c>
      <c r="C87" s="685"/>
      <c r="D87" s="685"/>
      <c r="E87" s="685">
        <v>48</v>
      </c>
      <c r="F87" s="50" t="s">
        <v>1099</v>
      </c>
      <c r="G87" s="685">
        <v>48</v>
      </c>
      <c r="H87" s="657"/>
    </row>
    <row r="88" spans="1:8" ht="11.25">
      <c r="A88" s="677"/>
      <c r="B88" s="681"/>
      <c r="C88" s="685"/>
      <c r="D88" s="685"/>
      <c r="E88" s="685"/>
      <c r="F88" s="52" t="s">
        <v>570</v>
      </c>
      <c r="G88" s="685"/>
      <c r="H88" s="657"/>
    </row>
    <row r="89" spans="1:8" ht="11.25">
      <c r="A89" s="677"/>
      <c r="B89" s="681"/>
      <c r="C89" s="685"/>
      <c r="D89" s="685"/>
      <c r="E89" s="685"/>
      <c r="F89" s="51" t="s">
        <v>571</v>
      </c>
      <c r="G89" s="685"/>
      <c r="H89" s="657"/>
    </row>
    <row r="90" spans="1:8" ht="11.25">
      <c r="A90" s="677" t="s">
        <v>38</v>
      </c>
      <c r="B90" s="681" t="s">
        <v>1236</v>
      </c>
      <c r="C90" s="685">
        <v>55</v>
      </c>
      <c r="D90" s="685">
        <v>55</v>
      </c>
      <c r="E90" s="685">
        <v>169</v>
      </c>
      <c r="F90" s="50" t="s">
        <v>1237</v>
      </c>
      <c r="G90" s="685">
        <v>70</v>
      </c>
      <c r="H90" s="657"/>
    </row>
    <row r="91" spans="1:8" ht="11.25">
      <c r="A91" s="677"/>
      <c r="B91" s="681"/>
      <c r="C91" s="685"/>
      <c r="D91" s="685"/>
      <c r="E91" s="685"/>
      <c r="F91" s="52" t="s">
        <v>1238</v>
      </c>
      <c r="G91" s="685"/>
      <c r="H91" s="657"/>
    </row>
    <row r="92" spans="1:8" ht="11.25">
      <c r="A92" s="677"/>
      <c r="B92" s="681"/>
      <c r="C92" s="685"/>
      <c r="D92" s="685"/>
      <c r="E92" s="685"/>
      <c r="F92" s="51" t="s">
        <v>1619</v>
      </c>
      <c r="G92" s="685"/>
      <c r="H92" s="657"/>
    </row>
    <row r="93" spans="1:8" ht="11.25">
      <c r="A93" s="677" t="s">
        <v>1620</v>
      </c>
      <c r="B93" s="681" t="s">
        <v>1621</v>
      </c>
      <c r="C93" s="685"/>
      <c r="D93" s="685"/>
      <c r="E93" s="685">
        <v>400</v>
      </c>
      <c r="F93" s="50" t="s">
        <v>236</v>
      </c>
      <c r="G93" s="685"/>
      <c r="H93" s="657"/>
    </row>
    <row r="94" spans="1:8" ht="11.25">
      <c r="A94" s="677"/>
      <c r="B94" s="681"/>
      <c r="C94" s="685"/>
      <c r="D94" s="685"/>
      <c r="E94" s="685"/>
      <c r="F94" s="52" t="s">
        <v>566</v>
      </c>
      <c r="G94" s="685"/>
      <c r="H94" s="657"/>
    </row>
    <row r="95" spans="1:8" ht="11.25">
      <c r="A95" s="677"/>
      <c r="B95" s="681"/>
      <c r="C95" s="685"/>
      <c r="D95" s="685"/>
      <c r="E95" s="685"/>
      <c r="F95" s="51" t="s">
        <v>1622</v>
      </c>
      <c r="G95" s="685"/>
      <c r="H95" s="657"/>
    </row>
    <row r="96" spans="1:8" ht="11.25">
      <c r="A96" s="677" t="s">
        <v>1623</v>
      </c>
      <c r="B96" s="681" t="s">
        <v>1624</v>
      </c>
      <c r="C96" s="685">
        <v>1560</v>
      </c>
      <c r="D96" s="685">
        <v>1560</v>
      </c>
      <c r="E96" s="685">
        <v>1500</v>
      </c>
      <c r="F96" s="50" t="s">
        <v>1625</v>
      </c>
      <c r="G96" s="685">
        <v>1500</v>
      </c>
      <c r="H96" s="657"/>
    </row>
    <row r="97" spans="1:8" ht="11.25">
      <c r="A97" s="677"/>
      <c r="B97" s="681"/>
      <c r="C97" s="685"/>
      <c r="D97" s="685"/>
      <c r="E97" s="685"/>
      <c r="F97" s="52" t="s">
        <v>1626</v>
      </c>
      <c r="G97" s="685"/>
      <c r="H97" s="657"/>
    </row>
    <row r="98" spans="1:8" ht="11.25">
      <c r="A98" s="677"/>
      <c r="B98" s="681"/>
      <c r="C98" s="685"/>
      <c r="D98" s="685"/>
      <c r="E98" s="685"/>
      <c r="F98" s="51" t="s">
        <v>1627</v>
      </c>
      <c r="G98" s="685"/>
      <c r="H98" s="657"/>
    </row>
    <row r="99" spans="1:8" ht="11.25">
      <c r="A99" s="677" t="s">
        <v>1628</v>
      </c>
      <c r="B99" s="681" t="s">
        <v>1044</v>
      </c>
      <c r="C99" s="685">
        <v>1400</v>
      </c>
      <c r="D99" s="685">
        <v>1400</v>
      </c>
      <c r="E99" s="685">
        <v>1800</v>
      </c>
      <c r="F99" s="50" t="s">
        <v>1045</v>
      </c>
      <c r="G99" s="685">
        <v>1540</v>
      </c>
      <c r="H99" s="657"/>
    </row>
    <row r="100" spans="1:8" ht="11.25">
      <c r="A100" s="677"/>
      <c r="B100" s="681"/>
      <c r="C100" s="685"/>
      <c r="D100" s="685"/>
      <c r="E100" s="685"/>
      <c r="F100" s="52" t="s">
        <v>1046</v>
      </c>
      <c r="G100" s="685"/>
      <c r="H100" s="657"/>
    </row>
    <row r="101" spans="1:8" ht="11.25">
      <c r="A101" s="677"/>
      <c r="B101" s="681"/>
      <c r="C101" s="685"/>
      <c r="D101" s="685"/>
      <c r="E101" s="685"/>
      <c r="F101" s="52" t="s">
        <v>1047</v>
      </c>
      <c r="G101" s="685"/>
      <c r="H101" s="657"/>
    </row>
    <row r="102" spans="1:8" ht="11.25">
      <c r="A102" s="677"/>
      <c r="B102" s="681"/>
      <c r="C102" s="685"/>
      <c r="D102" s="685"/>
      <c r="E102" s="685"/>
      <c r="F102" s="52" t="s">
        <v>1048</v>
      </c>
      <c r="G102" s="685"/>
      <c r="H102" s="657"/>
    </row>
    <row r="103" spans="1:8" ht="11.25">
      <c r="A103" s="677"/>
      <c r="B103" s="681"/>
      <c r="C103" s="685"/>
      <c r="D103" s="685"/>
      <c r="E103" s="685"/>
      <c r="F103" s="52" t="s">
        <v>1049</v>
      </c>
      <c r="G103" s="685"/>
      <c r="H103" s="657"/>
    </row>
    <row r="104" spans="1:8" ht="11.25">
      <c r="A104" s="677"/>
      <c r="B104" s="681"/>
      <c r="C104" s="685"/>
      <c r="D104" s="685"/>
      <c r="E104" s="685"/>
      <c r="F104" s="52" t="s">
        <v>1050</v>
      </c>
      <c r="G104" s="685"/>
      <c r="H104" s="657"/>
    </row>
    <row r="105" spans="1:8" ht="11.25">
      <c r="A105" s="677"/>
      <c r="B105" s="681"/>
      <c r="C105" s="685"/>
      <c r="D105" s="685"/>
      <c r="E105" s="685"/>
      <c r="F105" s="51" t="s">
        <v>1051</v>
      </c>
      <c r="G105" s="685"/>
      <c r="H105" s="657"/>
    </row>
    <row r="106" spans="1:8" ht="11.25">
      <c r="A106" s="677" t="s">
        <v>1052</v>
      </c>
      <c r="B106" s="681" t="s">
        <v>1053</v>
      </c>
      <c r="C106" s="685"/>
      <c r="D106" s="685"/>
      <c r="E106" s="685">
        <v>750</v>
      </c>
      <c r="F106" s="50" t="s">
        <v>1054</v>
      </c>
      <c r="G106" s="685">
        <v>300</v>
      </c>
      <c r="H106" s="657"/>
    </row>
    <row r="107" spans="1:8" ht="11.25">
      <c r="A107" s="677"/>
      <c r="B107" s="681"/>
      <c r="C107" s="685"/>
      <c r="D107" s="685"/>
      <c r="E107" s="685"/>
      <c r="F107" s="52" t="s">
        <v>1055</v>
      </c>
      <c r="G107" s="685"/>
      <c r="H107" s="657"/>
    </row>
    <row r="108" spans="1:8" ht="11.25">
      <c r="A108" s="677"/>
      <c r="B108" s="681"/>
      <c r="C108" s="685"/>
      <c r="D108" s="685"/>
      <c r="E108" s="685"/>
      <c r="F108" s="52" t="s">
        <v>1056</v>
      </c>
      <c r="G108" s="685"/>
      <c r="H108" s="657"/>
    </row>
    <row r="109" spans="1:8" ht="11.25">
      <c r="A109" s="677"/>
      <c r="B109" s="681"/>
      <c r="C109" s="685"/>
      <c r="D109" s="685"/>
      <c r="E109" s="685"/>
      <c r="F109" s="52" t="s">
        <v>1057</v>
      </c>
      <c r="G109" s="685"/>
      <c r="H109" s="657"/>
    </row>
    <row r="110" spans="1:8" ht="11.25">
      <c r="A110" s="677"/>
      <c r="B110" s="681"/>
      <c r="C110" s="685"/>
      <c r="D110" s="685"/>
      <c r="E110" s="685"/>
      <c r="F110" s="52" t="s">
        <v>1058</v>
      </c>
      <c r="G110" s="685"/>
      <c r="H110" s="657"/>
    </row>
    <row r="111" spans="1:8" ht="11.25">
      <c r="A111" s="677"/>
      <c r="B111" s="681"/>
      <c r="C111" s="685"/>
      <c r="D111" s="685"/>
      <c r="E111" s="685"/>
      <c r="F111" s="51" t="s">
        <v>1622</v>
      </c>
      <c r="G111" s="685"/>
      <c r="H111" s="657"/>
    </row>
    <row r="112" spans="1:8" ht="11.25">
      <c r="A112" s="677" t="s">
        <v>1059</v>
      </c>
      <c r="B112" s="681" t="s">
        <v>1060</v>
      </c>
      <c r="C112" s="685">
        <v>80</v>
      </c>
      <c r="D112" s="685">
        <v>80</v>
      </c>
      <c r="E112" s="685">
        <v>120</v>
      </c>
      <c r="F112" s="688">
        <v>1590</v>
      </c>
      <c r="G112" s="685">
        <v>90</v>
      </c>
      <c r="H112" s="657"/>
    </row>
    <row r="113" spans="1:8" ht="11.25">
      <c r="A113" s="677"/>
      <c r="B113" s="681"/>
      <c r="C113" s="685"/>
      <c r="D113" s="685"/>
      <c r="E113" s="685"/>
      <c r="F113" s="688"/>
      <c r="G113" s="685"/>
      <c r="H113" s="657"/>
    </row>
    <row r="114" spans="1:8" ht="11.25">
      <c r="A114" s="677" t="s">
        <v>1061</v>
      </c>
      <c r="B114" s="681" t="s">
        <v>1062</v>
      </c>
      <c r="C114" s="685">
        <f>SUM(C116:C121)</f>
        <v>350</v>
      </c>
      <c r="D114" s="685">
        <v>350</v>
      </c>
      <c r="E114" s="685">
        <f>SUM(E116:E121)</f>
        <v>830</v>
      </c>
      <c r="F114" s="685"/>
      <c r="G114" s="685">
        <f>SUM(G116:G121)</f>
        <v>360</v>
      </c>
      <c r="H114" s="657"/>
    </row>
    <row r="115" spans="1:8" ht="11.25">
      <c r="A115" s="677"/>
      <c r="B115" s="681"/>
      <c r="C115" s="685"/>
      <c r="D115" s="685"/>
      <c r="E115" s="685"/>
      <c r="F115" s="685"/>
      <c r="G115" s="685"/>
      <c r="H115" s="657"/>
    </row>
    <row r="116" spans="1:8" ht="11.25">
      <c r="A116" s="675" t="s">
        <v>1063</v>
      </c>
      <c r="B116" s="681" t="s">
        <v>1064</v>
      </c>
      <c r="C116" s="685">
        <v>100</v>
      </c>
      <c r="D116" s="685">
        <v>100</v>
      </c>
      <c r="E116" s="685">
        <v>350</v>
      </c>
      <c r="F116" s="50" t="s">
        <v>236</v>
      </c>
      <c r="G116" s="685">
        <v>110</v>
      </c>
      <c r="H116" s="657"/>
    </row>
    <row r="117" spans="1:8" ht="11.25">
      <c r="A117" s="675"/>
      <c r="B117" s="681"/>
      <c r="C117" s="685"/>
      <c r="D117" s="685"/>
      <c r="E117" s="685"/>
      <c r="F117" s="51" t="s">
        <v>566</v>
      </c>
      <c r="G117" s="685"/>
      <c r="H117" s="657"/>
    </row>
    <row r="118" spans="1:8" ht="11.25">
      <c r="A118" s="675" t="s">
        <v>1065</v>
      </c>
      <c r="B118" s="681" t="s">
        <v>1066</v>
      </c>
      <c r="C118" s="685"/>
      <c r="D118" s="685"/>
      <c r="E118" s="685">
        <v>80</v>
      </c>
      <c r="F118" s="50" t="s">
        <v>1102</v>
      </c>
      <c r="G118" s="685"/>
      <c r="H118" s="657"/>
    </row>
    <row r="119" spans="1:8" ht="11.25">
      <c r="A119" s="675"/>
      <c r="B119" s="681"/>
      <c r="C119" s="685"/>
      <c r="D119" s="685"/>
      <c r="E119" s="685"/>
      <c r="F119" s="51" t="s">
        <v>1099</v>
      </c>
      <c r="G119" s="685"/>
      <c r="H119" s="657"/>
    </row>
    <row r="120" spans="1:8" ht="11.25">
      <c r="A120" s="675" t="s">
        <v>1067</v>
      </c>
      <c r="B120" s="681" t="s">
        <v>1068</v>
      </c>
      <c r="C120" s="685">
        <v>250</v>
      </c>
      <c r="D120" s="685">
        <v>250</v>
      </c>
      <c r="E120" s="685">
        <v>400</v>
      </c>
      <c r="F120" s="50" t="s">
        <v>1090</v>
      </c>
      <c r="G120" s="685">
        <v>250</v>
      </c>
      <c r="H120" s="657"/>
    </row>
    <row r="121" spans="1:8" ht="11.25">
      <c r="A121" s="675"/>
      <c r="B121" s="681"/>
      <c r="C121" s="685"/>
      <c r="D121" s="685"/>
      <c r="E121" s="685"/>
      <c r="F121" s="51" t="s">
        <v>1069</v>
      </c>
      <c r="G121" s="685"/>
      <c r="H121" s="657"/>
    </row>
    <row r="122" spans="1:8" ht="11.25">
      <c r="A122" s="677" t="s">
        <v>1070</v>
      </c>
      <c r="B122" s="681" t="s">
        <v>75</v>
      </c>
      <c r="C122" s="685">
        <v>60</v>
      </c>
      <c r="D122" s="685">
        <v>60</v>
      </c>
      <c r="E122" s="685">
        <v>70</v>
      </c>
      <c r="F122" s="50" t="s">
        <v>1694</v>
      </c>
      <c r="G122" s="685">
        <v>70</v>
      </c>
      <c r="H122" s="657"/>
    </row>
    <row r="123" spans="1:8" ht="11.25">
      <c r="A123" s="677"/>
      <c r="B123" s="681"/>
      <c r="C123" s="685"/>
      <c r="D123" s="685"/>
      <c r="E123" s="685"/>
      <c r="F123" s="51" t="s">
        <v>1695</v>
      </c>
      <c r="G123" s="685"/>
      <c r="H123" s="657"/>
    </row>
    <row r="124" spans="1:8" ht="11.25">
      <c r="A124" s="677" t="s">
        <v>1696</v>
      </c>
      <c r="B124" s="681" t="s">
        <v>1697</v>
      </c>
      <c r="C124" s="685">
        <v>60</v>
      </c>
      <c r="D124" s="685">
        <v>60</v>
      </c>
      <c r="E124" s="685">
        <v>60</v>
      </c>
      <c r="F124" s="50" t="s">
        <v>1698</v>
      </c>
      <c r="G124" s="685">
        <v>60</v>
      </c>
      <c r="H124" s="657"/>
    </row>
    <row r="125" spans="1:8" ht="11.25">
      <c r="A125" s="677"/>
      <c r="B125" s="681"/>
      <c r="C125" s="685"/>
      <c r="D125" s="685"/>
      <c r="E125" s="685"/>
      <c r="F125" s="51" t="s">
        <v>554</v>
      </c>
      <c r="G125" s="685"/>
      <c r="H125" s="657"/>
    </row>
    <row r="126" spans="1:8" ht="11.25">
      <c r="A126" s="677" t="s">
        <v>1699</v>
      </c>
      <c r="B126" s="681" t="s">
        <v>1700</v>
      </c>
      <c r="C126" s="685">
        <v>50</v>
      </c>
      <c r="D126" s="685">
        <v>50</v>
      </c>
      <c r="E126" s="685">
        <v>50</v>
      </c>
      <c r="F126" s="688">
        <v>1590</v>
      </c>
      <c r="G126" s="685">
        <v>50</v>
      </c>
      <c r="H126" s="657"/>
    </row>
    <row r="127" spans="1:8" ht="11.25">
      <c r="A127" s="677"/>
      <c r="B127" s="681"/>
      <c r="C127" s="685"/>
      <c r="D127" s="685"/>
      <c r="E127" s="685"/>
      <c r="F127" s="688"/>
      <c r="G127" s="685"/>
      <c r="H127" s="657"/>
    </row>
    <row r="128" spans="1:8" ht="11.25">
      <c r="A128" s="677" t="s">
        <v>1701</v>
      </c>
      <c r="B128" s="681" t="s">
        <v>1702</v>
      </c>
      <c r="C128" s="685"/>
      <c r="D128" s="685"/>
      <c r="E128" s="685">
        <v>200</v>
      </c>
      <c r="F128" s="50" t="s">
        <v>1625</v>
      </c>
      <c r="G128" s="685"/>
      <c r="H128" s="657"/>
    </row>
    <row r="129" spans="1:8" ht="11.25">
      <c r="A129" s="677"/>
      <c r="B129" s="681"/>
      <c r="C129" s="685"/>
      <c r="D129" s="685"/>
      <c r="E129" s="685"/>
      <c r="F129" s="51" t="s">
        <v>566</v>
      </c>
      <c r="G129" s="685"/>
      <c r="H129" s="657"/>
    </row>
    <row r="130" spans="1:8" ht="11.25">
      <c r="A130" s="677" t="s">
        <v>1703</v>
      </c>
      <c r="B130" s="681" t="s">
        <v>1704</v>
      </c>
      <c r="C130" s="685">
        <v>150</v>
      </c>
      <c r="D130" s="685">
        <v>150</v>
      </c>
      <c r="E130" s="685">
        <v>350</v>
      </c>
      <c r="F130" s="50" t="s">
        <v>1340</v>
      </c>
      <c r="G130" s="685"/>
      <c r="H130" s="657"/>
    </row>
    <row r="131" spans="1:8" ht="11.25">
      <c r="A131" s="677"/>
      <c r="B131" s="681"/>
      <c r="C131" s="685"/>
      <c r="D131" s="685"/>
      <c r="E131" s="685"/>
      <c r="F131" s="51" t="s">
        <v>566</v>
      </c>
      <c r="G131" s="685"/>
      <c r="H131" s="657"/>
    </row>
    <row r="132" spans="1:8" ht="11.25">
      <c r="A132" s="63" t="s">
        <v>1705</v>
      </c>
      <c r="B132" s="59" t="s">
        <v>1706</v>
      </c>
      <c r="C132" s="48">
        <v>100</v>
      </c>
      <c r="D132" s="48">
        <v>100</v>
      </c>
      <c r="E132" s="48">
        <v>100</v>
      </c>
      <c r="F132" s="45">
        <v>1482</v>
      </c>
      <c r="G132" s="48">
        <v>100</v>
      </c>
      <c r="H132" s="65"/>
    </row>
    <row r="133" spans="1:8" ht="11.25">
      <c r="A133" s="677" t="s">
        <v>1707</v>
      </c>
      <c r="B133" s="681" t="s">
        <v>1285</v>
      </c>
      <c r="C133" s="685">
        <v>30</v>
      </c>
      <c r="D133" s="685">
        <v>30</v>
      </c>
      <c r="E133" s="685"/>
      <c r="F133" s="50" t="s">
        <v>1286</v>
      </c>
      <c r="G133" s="685"/>
      <c r="H133" s="657"/>
    </row>
    <row r="134" spans="1:8" ht="11.25">
      <c r="A134" s="677"/>
      <c r="B134" s="681"/>
      <c r="C134" s="685"/>
      <c r="D134" s="685"/>
      <c r="E134" s="685"/>
      <c r="F134" s="51" t="s">
        <v>1287</v>
      </c>
      <c r="G134" s="685"/>
      <c r="H134" s="657"/>
    </row>
    <row r="135" spans="1:8" ht="11.25">
      <c r="A135" s="677" t="s">
        <v>1288</v>
      </c>
      <c r="B135" s="681" t="s">
        <v>1289</v>
      </c>
      <c r="C135" s="685">
        <v>40</v>
      </c>
      <c r="D135" s="685">
        <v>40</v>
      </c>
      <c r="E135" s="685"/>
      <c r="F135" s="688">
        <v>1590</v>
      </c>
      <c r="G135" s="685"/>
      <c r="H135" s="657"/>
    </row>
    <row r="136" spans="1:8" ht="11.25">
      <c r="A136" s="677"/>
      <c r="B136" s="681"/>
      <c r="C136" s="685"/>
      <c r="D136" s="685"/>
      <c r="E136" s="685"/>
      <c r="F136" s="688"/>
      <c r="G136" s="685"/>
      <c r="H136" s="657"/>
    </row>
    <row r="137" spans="1:8" ht="11.25">
      <c r="A137" s="677" t="s">
        <v>1290</v>
      </c>
      <c r="B137" s="681" t="s">
        <v>1291</v>
      </c>
      <c r="C137" s="685">
        <v>90</v>
      </c>
      <c r="D137" s="685">
        <v>90</v>
      </c>
      <c r="E137" s="685"/>
      <c r="F137" s="50" t="s">
        <v>1292</v>
      </c>
      <c r="G137" s="685"/>
      <c r="H137" s="657"/>
    </row>
    <row r="138" spans="1:8" ht="11.25">
      <c r="A138" s="677"/>
      <c r="B138" s="681"/>
      <c r="C138" s="685"/>
      <c r="D138" s="685"/>
      <c r="E138" s="685"/>
      <c r="F138" s="52" t="s">
        <v>1293</v>
      </c>
      <c r="G138" s="685"/>
      <c r="H138" s="657"/>
    </row>
    <row r="139" spans="1:8" ht="11.25">
      <c r="A139" s="677"/>
      <c r="B139" s="681"/>
      <c r="C139" s="685"/>
      <c r="D139" s="685"/>
      <c r="E139" s="685"/>
      <c r="F139" s="52" t="s">
        <v>1294</v>
      </c>
      <c r="G139" s="685"/>
      <c r="H139" s="657"/>
    </row>
    <row r="140" spans="1:8" ht="11.25">
      <c r="A140" s="677"/>
      <c r="B140" s="681"/>
      <c r="C140" s="685"/>
      <c r="D140" s="685"/>
      <c r="E140" s="685"/>
      <c r="F140" s="51" t="s">
        <v>1295</v>
      </c>
      <c r="G140" s="685"/>
      <c r="H140" s="657"/>
    </row>
    <row r="141" spans="1:8" ht="11.25">
      <c r="A141" s="677" t="s">
        <v>1296</v>
      </c>
      <c r="B141" s="681" t="s">
        <v>1297</v>
      </c>
      <c r="C141" s="685">
        <v>200</v>
      </c>
      <c r="D141" s="685">
        <v>200</v>
      </c>
      <c r="E141" s="685"/>
      <c r="F141" s="688">
        <v>1590</v>
      </c>
      <c r="G141" s="685"/>
      <c r="H141" s="657"/>
    </row>
    <row r="142" spans="1:8" ht="11.25">
      <c r="A142" s="677"/>
      <c r="B142" s="681"/>
      <c r="C142" s="685"/>
      <c r="D142" s="685"/>
      <c r="E142" s="685"/>
      <c r="F142" s="688"/>
      <c r="G142" s="685"/>
      <c r="H142" s="657"/>
    </row>
    <row r="143" spans="1:8" ht="11.25">
      <c r="A143" s="63" t="s">
        <v>1298</v>
      </c>
      <c r="B143" s="59" t="s">
        <v>1299</v>
      </c>
      <c r="C143" s="48">
        <v>180</v>
      </c>
      <c r="D143" s="48">
        <v>180</v>
      </c>
      <c r="E143" s="48"/>
      <c r="F143" s="45">
        <v>1590</v>
      </c>
      <c r="G143" s="48"/>
      <c r="H143" s="65"/>
    </row>
    <row r="144" spans="1:8" ht="11.25">
      <c r="A144" s="675" t="s">
        <v>1300</v>
      </c>
      <c r="B144" s="681" t="s">
        <v>1301</v>
      </c>
      <c r="C144" s="685">
        <v>840</v>
      </c>
      <c r="D144" s="685">
        <f>SUM(D146:D159)</f>
        <v>840</v>
      </c>
      <c r="E144" s="685">
        <f>SUM(E146:E159)</f>
        <v>780</v>
      </c>
      <c r="F144" s="685"/>
      <c r="G144" s="685">
        <f>SUM(G146:G159)</f>
        <v>780</v>
      </c>
      <c r="H144" s="657"/>
    </row>
    <row r="145" spans="1:8" ht="11.25">
      <c r="A145" s="675"/>
      <c r="B145" s="681"/>
      <c r="C145" s="685"/>
      <c r="D145" s="685"/>
      <c r="E145" s="685"/>
      <c r="F145" s="685"/>
      <c r="G145" s="685"/>
      <c r="H145" s="657"/>
    </row>
    <row r="146" spans="1:8" ht="11.25">
      <c r="A146" s="677" t="s">
        <v>1302</v>
      </c>
      <c r="B146" s="681" t="s">
        <v>1276</v>
      </c>
      <c r="C146" s="685">
        <v>40</v>
      </c>
      <c r="D146" s="685">
        <v>40</v>
      </c>
      <c r="E146" s="685">
        <v>40</v>
      </c>
      <c r="F146" s="50" t="s">
        <v>1277</v>
      </c>
      <c r="G146" s="685">
        <v>40</v>
      </c>
      <c r="H146" s="657"/>
    </row>
    <row r="147" spans="1:8" ht="11.25">
      <c r="A147" s="677"/>
      <c r="B147" s="681"/>
      <c r="C147" s="685"/>
      <c r="D147" s="685"/>
      <c r="E147" s="685"/>
      <c r="F147" s="51" t="s">
        <v>1278</v>
      </c>
      <c r="G147" s="685"/>
      <c r="H147" s="657"/>
    </row>
    <row r="148" spans="1:8" ht="11.25">
      <c r="A148" s="677" t="s">
        <v>1279</v>
      </c>
      <c r="B148" s="681" t="s">
        <v>1280</v>
      </c>
      <c r="C148" s="685">
        <v>50</v>
      </c>
      <c r="D148" s="685">
        <v>50</v>
      </c>
      <c r="E148" s="685">
        <v>50</v>
      </c>
      <c r="F148" s="50" t="s">
        <v>1281</v>
      </c>
      <c r="G148" s="685">
        <v>50</v>
      </c>
      <c r="H148" s="657"/>
    </row>
    <row r="149" spans="1:8" ht="11.25">
      <c r="A149" s="677"/>
      <c r="B149" s="681"/>
      <c r="C149" s="685"/>
      <c r="D149" s="685"/>
      <c r="E149" s="685"/>
      <c r="F149" s="51" t="s">
        <v>1099</v>
      </c>
      <c r="G149" s="685"/>
      <c r="H149" s="657"/>
    </row>
    <row r="150" spans="1:8" ht="11.25">
      <c r="A150" s="677" t="s">
        <v>1282</v>
      </c>
      <c r="B150" s="681" t="s">
        <v>1810</v>
      </c>
      <c r="C150" s="685">
        <v>400</v>
      </c>
      <c r="D150" s="685">
        <v>400</v>
      </c>
      <c r="E150" s="685">
        <v>640</v>
      </c>
      <c r="F150" s="50" t="s">
        <v>1811</v>
      </c>
      <c r="G150" s="685">
        <v>640</v>
      </c>
      <c r="H150" s="657"/>
    </row>
    <row r="151" spans="1:8" ht="11.25">
      <c r="A151" s="677"/>
      <c r="B151" s="681"/>
      <c r="C151" s="685"/>
      <c r="D151" s="685"/>
      <c r="E151" s="685"/>
      <c r="F151" s="51" t="s">
        <v>1812</v>
      </c>
      <c r="G151" s="685"/>
      <c r="H151" s="657"/>
    </row>
    <row r="152" spans="1:8" ht="11.25">
      <c r="A152" s="677" t="s">
        <v>1813</v>
      </c>
      <c r="B152" s="681" t="s">
        <v>1814</v>
      </c>
      <c r="C152" s="685">
        <v>50</v>
      </c>
      <c r="D152" s="685">
        <v>50</v>
      </c>
      <c r="E152" s="685">
        <v>50</v>
      </c>
      <c r="F152" s="688">
        <v>1590</v>
      </c>
      <c r="G152" s="685">
        <v>50</v>
      </c>
      <c r="H152" s="657"/>
    </row>
    <row r="153" spans="1:8" ht="11.25">
      <c r="A153" s="677"/>
      <c r="B153" s="681"/>
      <c r="C153" s="685"/>
      <c r="D153" s="685"/>
      <c r="E153" s="685"/>
      <c r="F153" s="688"/>
      <c r="G153" s="685"/>
      <c r="H153" s="657"/>
    </row>
    <row r="154" spans="1:8" ht="11.25">
      <c r="A154" s="677" t="s">
        <v>1815</v>
      </c>
      <c r="B154" s="681" t="s">
        <v>1916</v>
      </c>
      <c r="C154" s="685">
        <v>50</v>
      </c>
      <c r="D154" s="685">
        <v>50</v>
      </c>
      <c r="E154" s="685"/>
      <c r="F154" s="50" t="s">
        <v>1099</v>
      </c>
      <c r="G154" s="685"/>
      <c r="H154" s="657"/>
    </row>
    <row r="155" spans="1:8" ht="11.25">
      <c r="A155" s="677"/>
      <c r="B155" s="681"/>
      <c r="C155" s="685"/>
      <c r="D155" s="685"/>
      <c r="E155" s="685"/>
      <c r="F155" s="51" t="s">
        <v>1281</v>
      </c>
      <c r="G155" s="685"/>
      <c r="H155" s="657"/>
    </row>
    <row r="156" spans="1:8" ht="22.5">
      <c r="A156" s="63" t="s">
        <v>1917</v>
      </c>
      <c r="B156" s="59" t="s">
        <v>1409</v>
      </c>
      <c r="C156" s="48">
        <v>50</v>
      </c>
      <c r="D156" s="48">
        <v>50</v>
      </c>
      <c r="E156" s="48"/>
      <c r="F156" s="45" t="s">
        <v>558</v>
      </c>
      <c r="G156" s="48"/>
      <c r="H156" s="65"/>
    </row>
    <row r="157" spans="1:8" ht="11.25">
      <c r="A157" s="677" t="s">
        <v>1410</v>
      </c>
      <c r="B157" s="681" t="s">
        <v>1411</v>
      </c>
      <c r="C157" s="685">
        <v>200</v>
      </c>
      <c r="D157" s="685">
        <v>200</v>
      </c>
      <c r="E157" s="685"/>
      <c r="F157" s="50" t="s">
        <v>1412</v>
      </c>
      <c r="G157" s="685"/>
      <c r="H157" s="657"/>
    </row>
    <row r="158" spans="1:8" ht="11.25">
      <c r="A158" s="677"/>
      <c r="B158" s="681"/>
      <c r="C158" s="685"/>
      <c r="D158" s="685"/>
      <c r="E158" s="685"/>
      <c r="F158" s="52" t="s">
        <v>566</v>
      </c>
      <c r="G158" s="685"/>
      <c r="H158" s="657"/>
    </row>
    <row r="159" spans="1:8" ht="12" thickBot="1">
      <c r="A159" s="678"/>
      <c r="B159" s="687"/>
      <c r="C159" s="689"/>
      <c r="D159" s="689"/>
      <c r="E159" s="689"/>
      <c r="F159" s="58" t="s">
        <v>1413</v>
      </c>
      <c r="G159" s="689"/>
      <c r="H159" s="659"/>
    </row>
    <row r="160" spans="1:8" s="44" customFormat="1" ht="10.5">
      <c r="A160" s="673">
        <v>3</v>
      </c>
      <c r="B160" s="673" t="s">
        <v>1414</v>
      </c>
      <c r="C160" s="682">
        <f>SUM(C162:C195)</f>
        <v>810</v>
      </c>
      <c r="D160" s="682">
        <f>SUM(D162:D195)</f>
        <v>810</v>
      </c>
      <c r="E160" s="682">
        <f>SUM(E162:E195)</f>
        <v>1180</v>
      </c>
      <c r="F160" s="682"/>
      <c r="G160" s="682">
        <f>SUM(G162:G195)</f>
        <v>880</v>
      </c>
      <c r="H160" s="654"/>
    </row>
    <row r="161" spans="1:8" s="44" customFormat="1" ht="11.25" thickBot="1">
      <c r="A161" s="674"/>
      <c r="B161" s="674"/>
      <c r="C161" s="683"/>
      <c r="D161" s="683"/>
      <c r="E161" s="683"/>
      <c r="F161" s="683"/>
      <c r="G161" s="683"/>
      <c r="H161" s="655"/>
    </row>
    <row r="162" spans="1:8" ht="11.25">
      <c r="A162" s="676" t="s">
        <v>1415</v>
      </c>
      <c r="B162" s="680" t="s">
        <v>126</v>
      </c>
      <c r="C162" s="684"/>
      <c r="D162" s="684"/>
      <c r="E162" s="684">
        <v>45</v>
      </c>
      <c r="F162" s="52" t="s">
        <v>1099</v>
      </c>
      <c r="G162" s="684">
        <v>45</v>
      </c>
      <c r="H162" s="656"/>
    </row>
    <row r="163" spans="1:8" ht="11.25">
      <c r="A163" s="675"/>
      <c r="B163" s="681"/>
      <c r="C163" s="685"/>
      <c r="D163" s="685"/>
      <c r="E163" s="685"/>
      <c r="F163" s="51" t="s">
        <v>127</v>
      </c>
      <c r="G163" s="685"/>
      <c r="H163" s="657"/>
    </row>
    <row r="164" spans="1:8" ht="11.25">
      <c r="A164" s="675" t="s">
        <v>128</v>
      </c>
      <c r="B164" s="681" t="s">
        <v>129</v>
      </c>
      <c r="C164" s="685">
        <v>70</v>
      </c>
      <c r="D164" s="685">
        <v>70</v>
      </c>
      <c r="E164" s="685">
        <v>65</v>
      </c>
      <c r="F164" s="50" t="s">
        <v>130</v>
      </c>
      <c r="G164" s="685">
        <v>65</v>
      </c>
      <c r="H164" s="657"/>
    </row>
    <row r="165" spans="1:8" ht="11.25">
      <c r="A165" s="675"/>
      <c r="B165" s="681"/>
      <c r="C165" s="685"/>
      <c r="D165" s="685"/>
      <c r="E165" s="685"/>
      <c r="F165" s="52" t="s">
        <v>1099</v>
      </c>
      <c r="G165" s="685"/>
      <c r="H165" s="657"/>
    </row>
    <row r="166" spans="1:8" ht="11.25">
      <c r="A166" s="675"/>
      <c r="B166" s="681"/>
      <c r="C166" s="685"/>
      <c r="D166" s="685"/>
      <c r="E166" s="685"/>
      <c r="F166" s="51" t="s">
        <v>1695</v>
      </c>
      <c r="G166" s="685"/>
      <c r="H166" s="657"/>
    </row>
    <row r="167" spans="1:8" ht="22.5">
      <c r="A167" s="61" t="s">
        <v>131</v>
      </c>
      <c r="B167" s="59" t="s">
        <v>132</v>
      </c>
      <c r="C167" s="48"/>
      <c r="D167" s="48"/>
      <c r="E167" s="48">
        <v>50</v>
      </c>
      <c r="F167" s="45">
        <v>1590</v>
      </c>
      <c r="G167" s="48"/>
      <c r="H167" s="65"/>
    </row>
    <row r="168" spans="1:8" ht="11.25">
      <c r="A168" s="675" t="s">
        <v>133</v>
      </c>
      <c r="B168" s="681" t="s">
        <v>134</v>
      </c>
      <c r="C168" s="685">
        <v>70</v>
      </c>
      <c r="D168" s="685">
        <v>70</v>
      </c>
      <c r="E168" s="685">
        <v>80</v>
      </c>
      <c r="F168" s="50" t="s">
        <v>551</v>
      </c>
      <c r="G168" s="685">
        <v>80</v>
      </c>
      <c r="H168" s="657"/>
    </row>
    <row r="169" spans="1:8" ht="11.25">
      <c r="A169" s="675"/>
      <c r="B169" s="681"/>
      <c r="C169" s="685"/>
      <c r="D169" s="685"/>
      <c r="E169" s="685"/>
      <c r="F169" s="51" t="s">
        <v>135</v>
      </c>
      <c r="G169" s="685"/>
      <c r="H169" s="657"/>
    </row>
    <row r="170" spans="1:8" ht="11.25">
      <c r="A170" s="675" t="s">
        <v>136</v>
      </c>
      <c r="B170" s="681" t="s">
        <v>137</v>
      </c>
      <c r="C170" s="685">
        <v>50</v>
      </c>
      <c r="D170" s="685">
        <v>50</v>
      </c>
      <c r="E170" s="685">
        <v>50</v>
      </c>
      <c r="F170" s="50" t="s">
        <v>138</v>
      </c>
      <c r="G170" s="685">
        <v>50</v>
      </c>
      <c r="H170" s="657"/>
    </row>
    <row r="171" spans="1:8" ht="11.25">
      <c r="A171" s="675"/>
      <c r="B171" s="681"/>
      <c r="C171" s="685"/>
      <c r="D171" s="685"/>
      <c r="E171" s="685"/>
      <c r="F171" s="52" t="s">
        <v>1695</v>
      </c>
      <c r="G171" s="685"/>
      <c r="H171" s="657"/>
    </row>
    <row r="172" spans="1:8" ht="11.25">
      <c r="A172" s="675"/>
      <c r="B172" s="681"/>
      <c r="C172" s="685"/>
      <c r="D172" s="685"/>
      <c r="E172" s="685"/>
      <c r="F172" s="51" t="s">
        <v>1099</v>
      </c>
      <c r="G172" s="685"/>
      <c r="H172" s="657"/>
    </row>
    <row r="173" spans="1:8" ht="11.25">
      <c r="A173" s="675" t="s">
        <v>139</v>
      </c>
      <c r="B173" s="681" t="s">
        <v>140</v>
      </c>
      <c r="C173" s="685">
        <v>30</v>
      </c>
      <c r="D173" s="685">
        <v>30</v>
      </c>
      <c r="E173" s="685">
        <v>30</v>
      </c>
      <c r="F173" s="50" t="s">
        <v>141</v>
      </c>
      <c r="G173" s="685">
        <v>30</v>
      </c>
      <c r="H173" s="657"/>
    </row>
    <row r="174" spans="1:8" ht="11.25">
      <c r="A174" s="675"/>
      <c r="B174" s="681"/>
      <c r="C174" s="685"/>
      <c r="D174" s="685"/>
      <c r="E174" s="685"/>
      <c r="F174" s="51" t="s">
        <v>554</v>
      </c>
      <c r="G174" s="685"/>
      <c r="H174" s="657"/>
    </row>
    <row r="175" spans="1:8" ht="11.25">
      <c r="A175" s="675" t="s">
        <v>142</v>
      </c>
      <c r="B175" s="681" t="s">
        <v>143</v>
      </c>
      <c r="C175" s="685">
        <v>70</v>
      </c>
      <c r="D175" s="685">
        <v>70</v>
      </c>
      <c r="E175" s="685">
        <v>80</v>
      </c>
      <c r="F175" s="50" t="s">
        <v>1695</v>
      </c>
      <c r="G175" s="685">
        <v>80</v>
      </c>
      <c r="H175" s="657"/>
    </row>
    <row r="176" spans="1:8" ht="11.25">
      <c r="A176" s="675"/>
      <c r="B176" s="681"/>
      <c r="C176" s="685"/>
      <c r="D176" s="685"/>
      <c r="E176" s="685"/>
      <c r="F176" s="52" t="s">
        <v>144</v>
      </c>
      <c r="G176" s="685"/>
      <c r="H176" s="657"/>
    </row>
    <row r="177" spans="1:8" ht="11.25">
      <c r="A177" s="675"/>
      <c r="B177" s="681"/>
      <c r="C177" s="685"/>
      <c r="D177" s="685"/>
      <c r="E177" s="685"/>
      <c r="F177" s="52" t="s">
        <v>145</v>
      </c>
      <c r="G177" s="685"/>
      <c r="H177" s="657"/>
    </row>
    <row r="178" spans="1:8" ht="11.25">
      <c r="A178" s="675"/>
      <c r="B178" s="681"/>
      <c r="C178" s="685"/>
      <c r="D178" s="685"/>
      <c r="E178" s="685"/>
      <c r="F178" s="51" t="s">
        <v>1816</v>
      </c>
      <c r="G178" s="685"/>
      <c r="H178" s="657"/>
    </row>
    <row r="179" spans="1:8" ht="11.25">
      <c r="A179" s="675" t="s">
        <v>1817</v>
      </c>
      <c r="B179" s="681" t="s">
        <v>1818</v>
      </c>
      <c r="C179" s="685">
        <v>160</v>
      </c>
      <c r="D179" s="685">
        <v>160</v>
      </c>
      <c r="E179" s="685">
        <v>160</v>
      </c>
      <c r="F179" s="688" t="s">
        <v>1819</v>
      </c>
      <c r="G179" s="685">
        <v>160</v>
      </c>
      <c r="H179" s="657"/>
    </row>
    <row r="180" spans="1:8" ht="11.25">
      <c r="A180" s="675"/>
      <c r="B180" s="681"/>
      <c r="C180" s="685"/>
      <c r="D180" s="685"/>
      <c r="E180" s="685"/>
      <c r="F180" s="688"/>
      <c r="G180" s="685"/>
      <c r="H180" s="657"/>
    </row>
    <row r="181" spans="1:8" ht="11.25">
      <c r="A181" s="675" t="s">
        <v>1820</v>
      </c>
      <c r="B181" s="681" t="s">
        <v>1821</v>
      </c>
      <c r="C181" s="685">
        <v>100</v>
      </c>
      <c r="D181" s="685">
        <v>100</v>
      </c>
      <c r="E181" s="685">
        <v>120</v>
      </c>
      <c r="F181" s="50" t="s">
        <v>545</v>
      </c>
      <c r="G181" s="685">
        <v>110</v>
      </c>
      <c r="H181" s="657"/>
    </row>
    <row r="182" spans="1:8" ht="11.25">
      <c r="A182" s="675"/>
      <c r="B182" s="681"/>
      <c r="C182" s="685"/>
      <c r="D182" s="685"/>
      <c r="E182" s="685"/>
      <c r="F182" s="51" t="s">
        <v>1822</v>
      </c>
      <c r="G182" s="685"/>
      <c r="H182" s="657"/>
    </row>
    <row r="183" spans="1:8" ht="11.25">
      <c r="A183" s="61" t="s">
        <v>1823</v>
      </c>
      <c r="B183" s="59" t="s">
        <v>1824</v>
      </c>
      <c r="C183" s="48"/>
      <c r="D183" s="48"/>
      <c r="E183" s="48">
        <v>200</v>
      </c>
      <c r="F183" s="45">
        <v>1472</v>
      </c>
      <c r="G183" s="48"/>
      <c r="H183" s="65"/>
    </row>
    <row r="184" spans="1:8" ht="11.25">
      <c r="A184" s="675" t="s">
        <v>1825</v>
      </c>
      <c r="B184" s="681" t="s">
        <v>1826</v>
      </c>
      <c r="C184" s="685">
        <v>30</v>
      </c>
      <c r="D184" s="685">
        <v>30</v>
      </c>
      <c r="E184" s="685">
        <v>30</v>
      </c>
      <c r="F184" s="50" t="s">
        <v>1277</v>
      </c>
      <c r="G184" s="685">
        <v>30</v>
      </c>
      <c r="H184" s="657"/>
    </row>
    <row r="185" spans="1:8" ht="11.25">
      <c r="A185" s="675"/>
      <c r="B185" s="681"/>
      <c r="C185" s="685"/>
      <c r="D185" s="685"/>
      <c r="E185" s="685"/>
      <c r="F185" s="52" t="s">
        <v>1099</v>
      </c>
      <c r="G185" s="685"/>
      <c r="H185" s="657"/>
    </row>
    <row r="186" spans="1:8" ht="11.25">
      <c r="A186" s="675"/>
      <c r="B186" s="681"/>
      <c r="C186" s="685"/>
      <c r="D186" s="685"/>
      <c r="E186" s="685"/>
      <c r="F186" s="51" t="s">
        <v>145</v>
      </c>
      <c r="G186" s="685"/>
      <c r="H186" s="657"/>
    </row>
    <row r="187" spans="1:8" ht="11.25">
      <c r="A187" s="675" t="s">
        <v>1827</v>
      </c>
      <c r="B187" s="681" t="s">
        <v>1828</v>
      </c>
      <c r="C187" s="685">
        <v>100</v>
      </c>
      <c r="D187" s="685">
        <v>100</v>
      </c>
      <c r="E187" s="685">
        <v>130</v>
      </c>
      <c r="F187" s="50" t="s">
        <v>1281</v>
      </c>
      <c r="G187" s="685">
        <v>130</v>
      </c>
      <c r="H187" s="657"/>
    </row>
    <row r="188" spans="1:8" ht="11.25">
      <c r="A188" s="675"/>
      <c r="B188" s="681"/>
      <c r="C188" s="685"/>
      <c r="D188" s="685"/>
      <c r="E188" s="685"/>
      <c r="F188" s="52" t="s">
        <v>1099</v>
      </c>
      <c r="G188" s="685"/>
      <c r="H188" s="657"/>
    </row>
    <row r="189" spans="1:8" ht="11.25">
      <c r="A189" s="675"/>
      <c r="B189" s="681"/>
      <c r="C189" s="685"/>
      <c r="D189" s="685"/>
      <c r="E189" s="685"/>
      <c r="F189" s="51" t="s">
        <v>1829</v>
      </c>
      <c r="G189" s="685"/>
      <c r="H189" s="657"/>
    </row>
    <row r="190" spans="1:8" ht="11.25">
      <c r="A190" s="675" t="s">
        <v>1830</v>
      </c>
      <c r="B190" s="681" t="s">
        <v>1831</v>
      </c>
      <c r="C190" s="685">
        <v>30</v>
      </c>
      <c r="D190" s="685">
        <v>30</v>
      </c>
      <c r="E190" s="685">
        <v>50</v>
      </c>
      <c r="F190" s="50" t="s">
        <v>540</v>
      </c>
      <c r="G190" s="685">
        <v>30</v>
      </c>
      <c r="H190" s="657"/>
    </row>
    <row r="191" spans="1:8" ht="11.25">
      <c r="A191" s="675"/>
      <c r="B191" s="681"/>
      <c r="C191" s="685"/>
      <c r="D191" s="685"/>
      <c r="E191" s="685"/>
      <c r="F191" s="51" t="s">
        <v>1695</v>
      </c>
      <c r="G191" s="685"/>
      <c r="H191" s="657"/>
    </row>
    <row r="192" spans="1:8" ht="11.25">
      <c r="A192" s="675" t="s">
        <v>1832</v>
      </c>
      <c r="B192" s="681" t="s">
        <v>1833</v>
      </c>
      <c r="C192" s="685">
        <v>70</v>
      </c>
      <c r="D192" s="685">
        <v>70</v>
      </c>
      <c r="E192" s="685">
        <v>90</v>
      </c>
      <c r="F192" s="688">
        <v>1590</v>
      </c>
      <c r="G192" s="685">
        <v>70</v>
      </c>
      <c r="H192" s="657"/>
    </row>
    <row r="193" spans="1:8" ht="11.25">
      <c r="A193" s="675"/>
      <c r="B193" s="681"/>
      <c r="C193" s="685"/>
      <c r="D193" s="685"/>
      <c r="E193" s="685"/>
      <c r="F193" s="688"/>
      <c r="G193" s="685"/>
      <c r="H193" s="657"/>
    </row>
    <row r="194" spans="1:8" ht="11.25">
      <c r="A194" s="675" t="s">
        <v>1834</v>
      </c>
      <c r="B194" s="681" t="s">
        <v>1835</v>
      </c>
      <c r="C194" s="685">
        <v>30</v>
      </c>
      <c r="D194" s="685">
        <v>30</v>
      </c>
      <c r="E194" s="685"/>
      <c r="F194" s="688">
        <v>1590</v>
      </c>
      <c r="G194" s="685"/>
      <c r="H194" s="657"/>
    </row>
    <row r="195" spans="1:8" ht="12" thickBot="1">
      <c r="A195" s="679"/>
      <c r="B195" s="687"/>
      <c r="C195" s="689"/>
      <c r="D195" s="689"/>
      <c r="E195" s="689"/>
      <c r="F195" s="690"/>
      <c r="G195" s="689"/>
      <c r="H195" s="659"/>
    </row>
    <row r="196" spans="1:8" s="44" customFormat="1" ht="10.5">
      <c r="A196" s="673">
        <v>4</v>
      </c>
      <c r="B196" s="673" t="s">
        <v>1836</v>
      </c>
      <c r="C196" s="682">
        <f>SUM(C198:C218)</f>
        <v>430</v>
      </c>
      <c r="D196" s="682">
        <f>SUM(D198:D218)</f>
        <v>430</v>
      </c>
      <c r="E196" s="682">
        <f>SUM(E198:E218)</f>
        <v>1582</v>
      </c>
      <c r="F196" s="682"/>
      <c r="G196" s="682">
        <f>SUM(G198:G218)</f>
        <v>684</v>
      </c>
      <c r="H196" s="654"/>
    </row>
    <row r="197" spans="1:8" s="44" customFormat="1" ht="11.25" thickBot="1">
      <c r="A197" s="674"/>
      <c r="B197" s="674"/>
      <c r="C197" s="683"/>
      <c r="D197" s="683"/>
      <c r="E197" s="683"/>
      <c r="F197" s="683"/>
      <c r="G197" s="683"/>
      <c r="H197" s="655"/>
    </row>
    <row r="198" spans="1:8" ht="11.25">
      <c r="A198" s="74" t="s">
        <v>1837</v>
      </c>
      <c r="B198" s="75" t="s">
        <v>1838</v>
      </c>
      <c r="C198" s="76"/>
      <c r="D198" s="76"/>
      <c r="E198" s="76">
        <v>84</v>
      </c>
      <c r="F198" s="51">
        <v>1472</v>
      </c>
      <c r="G198" s="76">
        <v>84</v>
      </c>
      <c r="H198" s="77"/>
    </row>
    <row r="199" spans="1:8" ht="11.25">
      <c r="A199" s="61" t="s">
        <v>1839</v>
      </c>
      <c r="B199" s="59" t="s">
        <v>1840</v>
      </c>
      <c r="C199" s="48">
        <v>30</v>
      </c>
      <c r="D199" s="48">
        <v>30</v>
      </c>
      <c r="E199" s="48">
        <v>30</v>
      </c>
      <c r="F199" s="45">
        <v>1590</v>
      </c>
      <c r="G199" s="48">
        <v>30</v>
      </c>
      <c r="H199" s="65"/>
    </row>
    <row r="200" spans="1:8" ht="11.25">
      <c r="A200" s="61" t="s">
        <v>1841</v>
      </c>
      <c r="B200" s="59" t="s">
        <v>1842</v>
      </c>
      <c r="C200" s="48"/>
      <c r="D200" s="48"/>
      <c r="E200" s="48">
        <v>84</v>
      </c>
      <c r="F200" s="45">
        <v>1472</v>
      </c>
      <c r="G200" s="48">
        <v>84</v>
      </c>
      <c r="H200" s="65"/>
    </row>
    <row r="201" spans="1:8" ht="11.25">
      <c r="A201" s="61" t="s">
        <v>1843</v>
      </c>
      <c r="B201" s="59" t="s">
        <v>1844</v>
      </c>
      <c r="C201" s="48"/>
      <c r="D201" s="48"/>
      <c r="E201" s="48">
        <v>60</v>
      </c>
      <c r="F201" s="45">
        <v>1590</v>
      </c>
      <c r="G201" s="48">
        <v>60</v>
      </c>
      <c r="H201" s="65"/>
    </row>
    <row r="202" spans="1:8" ht="11.25">
      <c r="A202" s="61" t="s">
        <v>1845</v>
      </c>
      <c r="B202" s="59" t="s">
        <v>1846</v>
      </c>
      <c r="C202" s="48"/>
      <c r="D202" s="48"/>
      <c r="E202" s="48">
        <v>60</v>
      </c>
      <c r="F202" s="45">
        <v>1590</v>
      </c>
      <c r="G202" s="48">
        <v>60</v>
      </c>
      <c r="H202" s="65"/>
    </row>
    <row r="203" spans="1:8" ht="11.25">
      <c r="A203" s="61" t="s">
        <v>1847</v>
      </c>
      <c r="B203" s="59" t="s">
        <v>1848</v>
      </c>
      <c r="C203" s="48"/>
      <c r="D203" s="48"/>
      <c r="E203" s="48">
        <v>120</v>
      </c>
      <c r="F203" s="45">
        <v>1472</v>
      </c>
      <c r="G203" s="48">
        <v>120</v>
      </c>
      <c r="H203" s="65"/>
    </row>
    <row r="204" spans="1:8" ht="22.5">
      <c r="A204" s="61" t="s">
        <v>1849</v>
      </c>
      <c r="B204" s="59" t="s">
        <v>874</v>
      </c>
      <c r="C204" s="48"/>
      <c r="D204" s="48"/>
      <c r="E204" s="48">
        <v>50</v>
      </c>
      <c r="F204" s="45">
        <v>1590</v>
      </c>
      <c r="G204" s="48">
        <v>50</v>
      </c>
      <c r="H204" s="65"/>
    </row>
    <row r="205" spans="1:8" ht="11.25">
      <c r="A205" s="675" t="s">
        <v>875</v>
      </c>
      <c r="B205" s="681" t="s">
        <v>876</v>
      </c>
      <c r="C205" s="685"/>
      <c r="D205" s="685"/>
      <c r="E205" s="685">
        <v>180</v>
      </c>
      <c r="F205" s="688">
        <v>1590</v>
      </c>
      <c r="G205" s="685"/>
      <c r="H205" s="657"/>
    </row>
    <row r="206" spans="1:8" ht="11.25">
      <c r="A206" s="675"/>
      <c r="B206" s="681"/>
      <c r="C206" s="685"/>
      <c r="D206" s="685"/>
      <c r="E206" s="685"/>
      <c r="F206" s="688"/>
      <c r="G206" s="685"/>
      <c r="H206" s="657"/>
    </row>
    <row r="207" spans="1:8" ht="11.25">
      <c r="A207" s="675" t="s">
        <v>877</v>
      </c>
      <c r="B207" s="681" t="s">
        <v>878</v>
      </c>
      <c r="C207" s="685"/>
      <c r="D207" s="685"/>
      <c r="E207" s="685">
        <v>180</v>
      </c>
      <c r="F207" s="688">
        <v>1590</v>
      </c>
      <c r="G207" s="685"/>
      <c r="H207" s="657"/>
    </row>
    <row r="208" spans="1:8" ht="11.25">
      <c r="A208" s="675"/>
      <c r="B208" s="681"/>
      <c r="C208" s="685"/>
      <c r="D208" s="685"/>
      <c r="E208" s="685"/>
      <c r="F208" s="688"/>
      <c r="G208" s="685"/>
      <c r="H208" s="657"/>
    </row>
    <row r="209" spans="1:8" ht="11.25">
      <c r="A209" s="675" t="s">
        <v>879</v>
      </c>
      <c r="B209" s="681" t="s">
        <v>880</v>
      </c>
      <c r="C209" s="685"/>
      <c r="D209" s="685"/>
      <c r="E209" s="685">
        <v>38</v>
      </c>
      <c r="F209" s="688">
        <v>1528</v>
      </c>
      <c r="G209" s="685"/>
      <c r="H209" s="657"/>
    </row>
    <row r="210" spans="1:8" ht="11.25">
      <c r="A210" s="675"/>
      <c r="B210" s="681"/>
      <c r="C210" s="685"/>
      <c r="D210" s="685"/>
      <c r="E210" s="685"/>
      <c r="F210" s="688"/>
      <c r="G210" s="685"/>
      <c r="H210" s="657"/>
    </row>
    <row r="211" spans="1:8" ht="11.25">
      <c r="A211" s="61" t="s">
        <v>881</v>
      </c>
      <c r="B211" s="59" t="s">
        <v>882</v>
      </c>
      <c r="C211" s="48"/>
      <c r="D211" s="48"/>
      <c r="E211" s="48">
        <v>180</v>
      </c>
      <c r="F211" s="45">
        <v>1590</v>
      </c>
      <c r="G211" s="48"/>
      <c r="H211" s="65"/>
    </row>
    <row r="212" spans="1:8" ht="11.25">
      <c r="A212" s="61" t="s">
        <v>883</v>
      </c>
      <c r="B212" s="59" t="s">
        <v>884</v>
      </c>
      <c r="C212" s="48">
        <v>200</v>
      </c>
      <c r="D212" s="48">
        <v>200</v>
      </c>
      <c r="E212" s="48">
        <v>200</v>
      </c>
      <c r="F212" s="45">
        <v>1590</v>
      </c>
      <c r="G212" s="48"/>
      <c r="H212" s="65"/>
    </row>
    <row r="213" spans="1:8" ht="11.25">
      <c r="A213" s="675" t="s">
        <v>885</v>
      </c>
      <c r="B213" s="681" t="s">
        <v>322</v>
      </c>
      <c r="C213" s="685"/>
      <c r="D213" s="685"/>
      <c r="E213" s="685">
        <v>120</v>
      </c>
      <c r="F213" s="688">
        <v>1590</v>
      </c>
      <c r="G213" s="685"/>
      <c r="H213" s="657"/>
    </row>
    <row r="214" spans="1:8" ht="11.25">
      <c r="A214" s="675"/>
      <c r="B214" s="681"/>
      <c r="C214" s="685"/>
      <c r="D214" s="685"/>
      <c r="E214" s="685"/>
      <c r="F214" s="688"/>
      <c r="G214" s="685"/>
      <c r="H214" s="657"/>
    </row>
    <row r="215" spans="1:8" ht="11.25">
      <c r="A215" s="61" t="s">
        <v>323</v>
      </c>
      <c r="B215" s="59" t="s">
        <v>324</v>
      </c>
      <c r="C215" s="48"/>
      <c r="D215" s="48"/>
      <c r="E215" s="48">
        <v>112</v>
      </c>
      <c r="F215" s="45">
        <v>1472</v>
      </c>
      <c r="G215" s="48">
        <v>112</v>
      </c>
      <c r="H215" s="65"/>
    </row>
    <row r="216" spans="1:8" ht="11.25">
      <c r="A216" s="61" t="s">
        <v>325</v>
      </c>
      <c r="B216" s="59" t="s">
        <v>326</v>
      </c>
      <c r="C216" s="48"/>
      <c r="D216" s="48"/>
      <c r="E216" s="48">
        <v>84</v>
      </c>
      <c r="F216" s="45">
        <v>1472</v>
      </c>
      <c r="G216" s="48">
        <v>84</v>
      </c>
      <c r="H216" s="65"/>
    </row>
    <row r="217" spans="1:8" ht="11.25">
      <c r="A217" s="61" t="s">
        <v>327</v>
      </c>
      <c r="B217" s="59" t="s">
        <v>328</v>
      </c>
      <c r="C217" s="48">
        <v>150</v>
      </c>
      <c r="D217" s="48">
        <v>150</v>
      </c>
      <c r="E217" s="48"/>
      <c r="F217" s="45">
        <v>1590</v>
      </c>
      <c r="G217" s="48"/>
      <c r="H217" s="65"/>
    </row>
    <row r="218" spans="1:8" ht="12" thickBot="1">
      <c r="A218" s="62" t="s">
        <v>329</v>
      </c>
      <c r="B218" s="60" t="s">
        <v>328</v>
      </c>
      <c r="C218" s="49">
        <v>50</v>
      </c>
      <c r="D218" s="49">
        <v>50</v>
      </c>
      <c r="E218" s="49"/>
      <c r="F218" s="46">
        <v>1472</v>
      </c>
      <c r="G218" s="49"/>
      <c r="H218" s="66"/>
    </row>
    <row r="219" spans="1:8" s="44" customFormat="1" ht="10.5">
      <c r="A219" s="673">
        <v>5</v>
      </c>
      <c r="B219" s="673" t="s">
        <v>330</v>
      </c>
      <c r="C219" s="682">
        <f>SUM(C221:C289)</f>
        <v>2980</v>
      </c>
      <c r="D219" s="682">
        <f>SUM(D221:D289)</f>
        <v>2980</v>
      </c>
      <c r="E219" s="682">
        <f>SUM(E221:E289)</f>
        <v>3570</v>
      </c>
      <c r="F219" s="682"/>
      <c r="G219" s="682">
        <f>SUM(G221:G289)</f>
        <v>3210</v>
      </c>
      <c r="H219" s="654"/>
    </row>
    <row r="220" spans="1:8" s="44" customFormat="1" ht="11.25" thickBot="1">
      <c r="A220" s="674"/>
      <c r="B220" s="674"/>
      <c r="C220" s="683"/>
      <c r="D220" s="683"/>
      <c r="E220" s="683"/>
      <c r="F220" s="683"/>
      <c r="G220" s="683"/>
      <c r="H220" s="655"/>
    </row>
    <row r="221" spans="1:8" ht="11.25">
      <c r="A221" s="676" t="s">
        <v>331</v>
      </c>
      <c r="B221" s="680" t="s">
        <v>332</v>
      </c>
      <c r="C221" s="684">
        <v>80</v>
      </c>
      <c r="D221" s="684">
        <v>80</v>
      </c>
      <c r="E221" s="684">
        <v>60</v>
      </c>
      <c r="F221" s="691">
        <v>1590</v>
      </c>
      <c r="G221" s="684">
        <v>60</v>
      </c>
      <c r="H221" s="656"/>
    </row>
    <row r="222" spans="1:8" ht="11.25">
      <c r="A222" s="675"/>
      <c r="B222" s="681"/>
      <c r="C222" s="685"/>
      <c r="D222" s="685"/>
      <c r="E222" s="685"/>
      <c r="F222" s="688"/>
      <c r="G222" s="685"/>
      <c r="H222" s="657"/>
    </row>
    <row r="223" spans="1:8" ht="11.25">
      <c r="A223" s="61" t="s">
        <v>333</v>
      </c>
      <c r="B223" s="59" t="s">
        <v>334</v>
      </c>
      <c r="C223" s="48"/>
      <c r="D223" s="48"/>
      <c r="E223" s="48">
        <v>80</v>
      </c>
      <c r="F223" s="45">
        <v>1590</v>
      </c>
      <c r="G223" s="48">
        <v>80</v>
      </c>
      <c r="H223" s="65"/>
    </row>
    <row r="224" spans="1:8" ht="11.25">
      <c r="A224" s="675" t="s">
        <v>335</v>
      </c>
      <c r="B224" s="681" t="s">
        <v>336</v>
      </c>
      <c r="C224" s="685">
        <v>50</v>
      </c>
      <c r="D224" s="685">
        <v>50</v>
      </c>
      <c r="E224" s="685">
        <v>50</v>
      </c>
      <c r="F224" s="688">
        <v>1590</v>
      </c>
      <c r="G224" s="685">
        <v>50</v>
      </c>
      <c r="H224" s="657"/>
    </row>
    <row r="225" spans="1:8" ht="11.25">
      <c r="A225" s="675"/>
      <c r="B225" s="681"/>
      <c r="C225" s="685"/>
      <c r="D225" s="685"/>
      <c r="E225" s="685"/>
      <c r="F225" s="688"/>
      <c r="G225" s="685"/>
      <c r="H225" s="657"/>
    </row>
    <row r="226" spans="1:8" ht="11.25">
      <c r="A226" s="675" t="s">
        <v>337</v>
      </c>
      <c r="B226" s="681" t="s">
        <v>338</v>
      </c>
      <c r="C226" s="685">
        <v>70</v>
      </c>
      <c r="D226" s="685">
        <v>70</v>
      </c>
      <c r="E226" s="685">
        <v>80</v>
      </c>
      <c r="F226" s="688">
        <v>1590</v>
      </c>
      <c r="G226" s="685">
        <v>80</v>
      </c>
      <c r="H226" s="657"/>
    </row>
    <row r="227" spans="1:8" ht="11.25">
      <c r="A227" s="675"/>
      <c r="B227" s="681"/>
      <c r="C227" s="685"/>
      <c r="D227" s="685"/>
      <c r="E227" s="685"/>
      <c r="F227" s="688"/>
      <c r="G227" s="685"/>
      <c r="H227" s="657"/>
    </row>
    <row r="228" spans="1:8" ht="11.25">
      <c r="A228" s="675" t="s">
        <v>339</v>
      </c>
      <c r="B228" s="681" t="s">
        <v>340</v>
      </c>
      <c r="C228" s="685">
        <v>50</v>
      </c>
      <c r="D228" s="685">
        <v>50</v>
      </c>
      <c r="E228" s="685">
        <v>50</v>
      </c>
      <c r="F228" s="688">
        <v>1590</v>
      </c>
      <c r="G228" s="685">
        <v>50</v>
      </c>
      <c r="H228" s="657"/>
    </row>
    <row r="229" spans="1:8" ht="11.25">
      <c r="A229" s="675"/>
      <c r="B229" s="681"/>
      <c r="C229" s="685"/>
      <c r="D229" s="685"/>
      <c r="E229" s="685"/>
      <c r="F229" s="688"/>
      <c r="G229" s="685"/>
      <c r="H229" s="657"/>
    </row>
    <row r="230" spans="1:8" ht="11.25">
      <c r="A230" s="675" t="s">
        <v>341</v>
      </c>
      <c r="B230" s="681" t="s">
        <v>342</v>
      </c>
      <c r="C230" s="685">
        <v>80</v>
      </c>
      <c r="D230" s="685">
        <v>80</v>
      </c>
      <c r="E230" s="685">
        <v>90</v>
      </c>
      <c r="F230" s="688">
        <v>1590</v>
      </c>
      <c r="G230" s="685">
        <v>90</v>
      </c>
      <c r="H230" s="657"/>
    </row>
    <row r="231" spans="1:8" ht="11.25">
      <c r="A231" s="675"/>
      <c r="B231" s="681"/>
      <c r="C231" s="685"/>
      <c r="D231" s="685"/>
      <c r="E231" s="685"/>
      <c r="F231" s="688"/>
      <c r="G231" s="685"/>
      <c r="H231" s="657"/>
    </row>
    <row r="232" spans="1:8" ht="22.5">
      <c r="A232" s="61" t="s">
        <v>343</v>
      </c>
      <c r="B232" s="59" t="s">
        <v>344</v>
      </c>
      <c r="C232" s="48"/>
      <c r="D232" s="48"/>
      <c r="E232" s="48">
        <v>60</v>
      </c>
      <c r="F232" s="45">
        <v>1590</v>
      </c>
      <c r="G232" s="48">
        <v>60</v>
      </c>
      <c r="H232" s="65"/>
    </row>
    <row r="233" spans="1:8" ht="11.25">
      <c r="A233" s="61" t="s">
        <v>345</v>
      </c>
      <c r="B233" s="59" t="s">
        <v>346</v>
      </c>
      <c r="C233" s="48">
        <v>100</v>
      </c>
      <c r="D233" s="48">
        <v>100</v>
      </c>
      <c r="E233" s="48">
        <v>140</v>
      </c>
      <c r="F233" s="45">
        <v>1590</v>
      </c>
      <c r="G233" s="48">
        <v>120</v>
      </c>
      <c r="H233" s="65"/>
    </row>
    <row r="234" spans="1:8" ht="11.25">
      <c r="A234" s="61" t="s">
        <v>347</v>
      </c>
      <c r="B234" s="59" t="s">
        <v>348</v>
      </c>
      <c r="C234" s="48">
        <v>90</v>
      </c>
      <c r="D234" s="48">
        <v>90</v>
      </c>
      <c r="E234" s="48">
        <v>150</v>
      </c>
      <c r="F234" s="45">
        <v>1590</v>
      </c>
      <c r="G234" s="48">
        <v>110</v>
      </c>
      <c r="H234" s="65"/>
    </row>
    <row r="235" spans="1:8" ht="11.25">
      <c r="A235" s="675" t="s">
        <v>349</v>
      </c>
      <c r="B235" s="681" t="s">
        <v>350</v>
      </c>
      <c r="C235" s="685">
        <v>60</v>
      </c>
      <c r="D235" s="685">
        <v>60</v>
      </c>
      <c r="E235" s="685">
        <v>70</v>
      </c>
      <c r="F235" s="688">
        <v>1590</v>
      </c>
      <c r="G235" s="685">
        <v>70</v>
      </c>
      <c r="H235" s="657"/>
    </row>
    <row r="236" spans="1:8" ht="11.25">
      <c r="A236" s="675"/>
      <c r="B236" s="681"/>
      <c r="C236" s="685"/>
      <c r="D236" s="685"/>
      <c r="E236" s="685"/>
      <c r="F236" s="688"/>
      <c r="G236" s="685"/>
      <c r="H236" s="657"/>
    </row>
    <row r="237" spans="1:8" ht="11.25">
      <c r="A237" s="675" t="s">
        <v>351</v>
      </c>
      <c r="B237" s="681" t="s">
        <v>352</v>
      </c>
      <c r="C237" s="685">
        <v>80</v>
      </c>
      <c r="D237" s="685">
        <v>80</v>
      </c>
      <c r="E237" s="685">
        <v>80</v>
      </c>
      <c r="F237" s="50" t="s">
        <v>545</v>
      </c>
      <c r="G237" s="685">
        <v>80</v>
      </c>
      <c r="H237" s="657"/>
    </row>
    <row r="238" spans="1:8" ht="11.25">
      <c r="A238" s="675"/>
      <c r="B238" s="681"/>
      <c r="C238" s="685"/>
      <c r="D238" s="685"/>
      <c r="E238" s="685"/>
      <c r="F238" s="51" t="s">
        <v>353</v>
      </c>
      <c r="G238" s="685"/>
      <c r="H238" s="657"/>
    </row>
    <row r="239" spans="1:8" ht="11.25">
      <c r="A239" s="675" t="s">
        <v>354</v>
      </c>
      <c r="B239" s="681" t="s">
        <v>1421</v>
      </c>
      <c r="C239" s="685">
        <v>140</v>
      </c>
      <c r="D239" s="685">
        <v>140</v>
      </c>
      <c r="E239" s="685">
        <v>140</v>
      </c>
      <c r="F239" s="688">
        <v>1590</v>
      </c>
      <c r="G239" s="685">
        <v>140</v>
      </c>
      <c r="H239" s="657"/>
    </row>
    <row r="240" spans="1:8" ht="11.25">
      <c r="A240" s="675"/>
      <c r="B240" s="681"/>
      <c r="C240" s="685"/>
      <c r="D240" s="685"/>
      <c r="E240" s="685"/>
      <c r="F240" s="688"/>
      <c r="G240" s="685"/>
      <c r="H240" s="657"/>
    </row>
    <row r="241" spans="1:8" ht="11.25">
      <c r="A241" s="61" t="s">
        <v>1422</v>
      </c>
      <c r="B241" s="59" t="s">
        <v>1423</v>
      </c>
      <c r="C241" s="48">
        <v>70</v>
      </c>
      <c r="D241" s="48">
        <v>70</v>
      </c>
      <c r="E241" s="48">
        <v>100</v>
      </c>
      <c r="F241" s="45">
        <v>1590</v>
      </c>
      <c r="G241" s="48">
        <v>100</v>
      </c>
      <c r="H241" s="65"/>
    </row>
    <row r="242" spans="1:8" ht="11.25">
      <c r="A242" s="675" t="s">
        <v>1424</v>
      </c>
      <c r="B242" s="681" t="s">
        <v>1425</v>
      </c>
      <c r="C242" s="685">
        <v>100</v>
      </c>
      <c r="D242" s="685">
        <v>100</v>
      </c>
      <c r="E242" s="685">
        <v>120</v>
      </c>
      <c r="F242" s="688">
        <v>1590</v>
      </c>
      <c r="G242" s="685">
        <v>110</v>
      </c>
      <c r="H242" s="657"/>
    </row>
    <row r="243" spans="1:8" ht="11.25">
      <c r="A243" s="675"/>
      <c r="B243" s="681"/>
      <c r="C243" s="685"/>
      <c r="D243" s="685"/>
      <c r="E243" s="685"/>
      <c r="F243" s="688"/>
      <c r="G243" s="685"/>
      <c r="H243" s="657"/>
    </row>
    <row r="244" spans="1:8" ht="11.25">
      <c r="A244" s="61" t="s">
        <v>1426</v>
      </c>
      <c r="B244" s="59" t="s">
        <v>1427</v>
      </c>
      <c r="C244" s="48">
        <v>60</v>
      </c>
      <c r="D244" s="48">
        <v>60</v>
      </c>
      <c r="E244" s="48">
        <v>60</v>
      </c>
      <c r="F244" s="45">
        <v>1590</v>
      </c>
      <c r="G244" s="48">
        <v>60</v>
      </c>
      <c r="H244" s="65"/>
    </row>
    <row r="245" spans="1:8" ht="11.25">
      <c r="A245" s="675" t="s">
        <v>1428</v>
      </c>
      <c r="B245" s="681" t="s">
        <v>200</v>
      </c>
      <c r="C245" s="685">
        <v>280</v>
      </c>
      <c r="D245" s="685">
        <v>280</v>
      </c>
      <c r="E245" s="685">
        <v>280</v>
      </c>
      <c r="F245" s="688">
        <v>1590</v>
      </c>
      <c r="G245" s="685">
        <v>280</v>
      </c>
      <c r="H245" s="657"/>
    </row>
    <row r="246" spans="1:8" ht="11.25">
      <c r="A246" s="675"/>
      <c r="B246" s="681"/>
      <c r="C246" s="685"/>
      <c r="D246" s="685"/>
      <c r="E246" s="685"/>
      <c r="F246" s="688"/>
      <c r="G246" s="685"/>
      <c r="H246" s="657"/>
    </row>
    <row r="247" spans="1:8" ht="11.25">
      <c r="A247" s="675" t="s">
        <v>201</v>
      </c>
      <c r="B247" s="681" t="s">
        <v>202</v>
      </c>
      <c r="C247" s="685"/>
      <c r="D247" s="685"/>
      <c r="E247" s="685">
        <v>80</v>
      </c>
      <c r="F247" s="688">
        <v>1590</v>
      </c>
      <c r="G247" s="685">
        <v>80</v>
      </c>
      <c r="H247" s="657"/>
    </row>
    <row r="248" spans="1:8" ht="11.25">
      <c r="A248" s="675"/>
      <c r="B248" s="681"/>
      <c r="C248" s="685"/>
      <c r="D248" s="685"/>
      <c r="E248" s="685"/>
      <c r="F248" s="688"/>
      <c r="G248" s="685"/>
      <c r="H248" s="657"/>
    </row>
    <row r="249" spans="1:8" ht="11.25">
      <c r="A249" s="61" t="s">
        <v>203</v>
      </c>
      <c r="B249" s="59" t="s">
        <v>204</v>
      </c>
      <c r="C249" s="48"/>
      <c r="D249" s="48"/>
      <c r="E249" s="48">
        <v>80</v>
      </c>
      <c r="F249" s="45">
        <v>1590</v>
      </c>
      <c r="G249" s="48">
        <v>80</v>
      </c>
      <c r="H249" s="65"/>
    </row>
    <row r="250" spans="1:8" ht="11.25">
      <c r="A250" s="675" t="s">
        <v>205</v>
      </c>
      <c r="B250" s="681" t="s">
        <v>916</v>
      </c>
      <c r="C250" s="685">
        <v>130</v>
      </c>
      <c r="D250" s="685">
        <v>130</v>
      </c>
      <c r="E250" s="685">
        <v>130</v>
      </c>
      <c r="F250" s="50" t="s">
        <v>545</v>
      </c>
      <c r="G250" s="685">
        <v>130</v>
      </c>
      <c r="H250" s="657"/>
    </row>
    <row r="251" spans="1:8" ht="11.25">
      <c r="A251" s="675"/>
      <c r="B251" s="681"/>
      <c r="C251" s="685"/>
      <c r="D251" s="685"/>
      <c r="E251" s="685"/>
      <c r="F251" s="51" t="s">
        <v>1829</v>
      </c>
      <c r="G251" s="685"/>
      <c r="H251" s="657"/>
    </row>
    <row r="252" spans="1:8" ht="11.25">
      <c r="A252" s="675" t="s">
        <v>917</v>
      </c>
      <c r="B252" s="681" t="s">
        <v>918</v>
      </c>
      <c r="C252" s="685">
        <v>70</v>
      </c>
      <c r="D252" s="685">
        <v>70</v>
      </c>
      <c r="E252" s="685">
        <v>110</v>
      </c>
      <c r="F252" s="688">
        <v>1590</v>
      </c>
      <c r="G252" s="685">
        <v>80</v>
      </c>
      <c r="H252" s="657"/>
    </row>
    <row r="253" spans="1:8" ht="11.25">
      <c r="A253" s="675"/>
      <c r="B253" s="681"/>
      <c r="C253" s="685"/>
      <c r="D253" s="685"/>
      <c r="E253" s="685"/>
      <c r="F253" s="688"/>
      <c r="G253" s="685"/>
      <c r="H253" s="657"/>
    </row>
    <row r="254" spans="1:8" ht="11.25">
      <c r="A254" s="61" t="s">
        <v>919</v>
      </c>
      <c r="B254" s="59" t="s">
        <v>920</v>
      </c>
      <c r="C254" s="48">
        <v>100</v>
      </c>
      <c r="D254" s="48">
        <v>100</v>
      </c>
      <c r="E254" s="48">
        <v>110</v>
      </c>
      <c r="F254" s="45">
        <v>1590</v>
      </c>
      <c r="G254" s="48">
        <v>100</v>
      </c>
      <c r="H254" s="65"/>
    </row>
    <row r="255" spans="1:8" ht="22.5">
      <c r="A255" s="61" t="s">
        <v>921</v>
      </c>
      <c r="B255" s="59" t="s">
        <v>922</v>
      </c>
      <c r="C255" s="48">
        <v>100</v>
      </c>
      <c r="D255" s="48">
        <v>100</v>
      </c>
      <c r="E255" s="48">
        <v>100</v>
      </c>
      <c r="F255" s="45">
        <v>1590</v>
      </c>
      <c r="G255" s="48">
        <v>100</v>
      </c>
      <c r="H255" s="65"/>
    </row>
    <row r="256" spans="1:8" ht="11.25">
      <c r="A256" s="675" t="s">
        <v>923</v>
      </c>
      <c r="B256" s="681" t="s">
        <v>924</v>
      </c>
      <c r="C256" s="685">
        <v>220</v>
      </c>
      <c r="D256" s="685">
        <v>220</v>
      </c>
      <c r="E256" s="685">
        <v>220</v>
      </c>
      <c r="F256" s="688">
        <v>1590</v>
      </c>
      <c r="G256" s="685">
        <v>220</v>
      </c>
      <c r="H256" s="657"/>
    </row>
    <row r="257" spans="1:8" ht="11.25">
      <c r="A257" s="675"/>
      <c r="B257" s="681"/>
      <c r="C257" s="685"/>
      <c r="D257" s="685"/>
      <c r="E257" s="685"/>
      <c r="F257" s="688"/>
      <c r="G257" s="685"/>
      <c r="H257" s="657"/>
    </row>
    <row r="258" spans="1:8" ht="11.25">
      <c r="A258" s="61" t="s">
        <v>925</v>
      </c>
      <c r="B258" s="59" t="s">
        <v>926</v>
      </c>
      <c r="C258" s="48"/>
      <c r="D258" s="48"/>
      <c r="E258" s="48">
        <v>60</v>
      </c>
      <c r="F258" s="45">
        <v>1590</v>
      </c>
      <c r="G258" s="48"/>
      <c r="H258" s="65"/>
    </row>
    <row r="259" spans="1:8" ht="11.25">
      <c r="A259" s="61" t="s">
        <v>927</v>
      </c>
      <c r="B259" s="59" t="s">
        <v>942</v>
      </c>
      <c r="C259" s="48">
        <v>70</v>
      </c>
      <c r="D259" s="48">
        <v>70</v>
      </c>
      <c r="E259" s="48">
        <v>80</v>
      </c>
      <c r="F259" s="45">
        <v>1590</v>
      </c>
      <c r="G259" s="48">
        <v>80</v>
      </c>
      <c r="H259" s="65"/>
    </row>
    <row r="260" spans="1:8" ht="11.25">
      <c r="A260" s="675" t="s">
        <v>943</v>
      </c>
      <c r="B260" s="681" t="s">
        <v>944</v>
      </c>
      <c r="C260" s="685">
        <v>60</v>
      </c>
      <c r="D260" s="685">
        <v>60</v>
      </c>
      <c r="E260" s="685">
        <v>70</v>
      </c>
      <c r="F260" s="50" t="s">
        <v>545</v>
      </c>
      <c r="G260" s="685">
        <v>70</v>
      </c>
      <c r="H260" s="657"/>
    </row>
    <row r="261" spans="1:8" ht="11.25">
      <c r="A261" s="675"/>
      <c r="B261" s="681"/>
      <c r="C261" s="685"/>
      <c r="D261" s="685"/>
      <c r="E261" s="685"/>
      <c r="F261" s="51" t="s">
        <v>540</v>
      </c>
      <c r="G261" s="685"/>
      <c r="H261" s="657"/>
    </row>
    <row r="262" spans="1:8" ht="11.25">
      <c r="A262" s="675" t="s">
        <v>945</v>
      </c>
      <c r="B262" s="681" t="s">
        <v>355</v>
      </c>
      <c r="C262" s="685"/>
      <c r="D262" s="685"/>
      <c r="E262" s="685">
        <v>40</v>
      </c>
      <c r="F262" s="688">
        <v>1590</v>
      </c>
      <c r="G262" s="685"/>
      <c r="H262" s="657"/>
    </row>
    <row r="263" spans="1:8" ht="11.25">
      <c r="A263" s="675"/>
      <c r="B263" s="681"/>
      <c r="C263" s="685"/>
      <c r="D263" s="685"/>
      <c r="E263" s="685"/>
      <c r="F263" s="688"/>
      <c r="G263" s="685"/>
      <c r="H263" s="657"/>
    </row>
    <row r="264" spans="1:8" ht="11.25">
      <c r="A264" s="61" t="s">
        <v>356</v>
      </c>
      <c r="B264" s="59" t="s">
        <v>357</v>
      </c>
      <c r="C264" s="48">
        <v>110</v>
      </c>
      <c r="D264" s="48">
        <v>110</v>
      </c>
      <c r="E264" s="48">
        <v>160</v>
      </c>
      <c r="F264" s="45">
        <v>1590</v>
      </c>
      <c r="G264" s="48">
        <v>130</v>
      </c>
      <c r="H264" s="65"/>
    </row>
    <row r="265" spans="1:8" ht="11.25">
      <c r="A265" s="675" t="s">
        <v>358</v>
      </c>
      <c r="B265" s="681" t="s">
        <v>163</v>
      </c>
      <c r="C265" s="685"/>
      <c r="D265" s="685"/>
      <c r="E265" s="685">
        <v>100</v>
      </c>
      <c r="F265" s="688">
        <v>1590</v>
      </c>
      <c r="G265" s="685">
        <v>70</v>
      </c>
      <c r="H265" s="657"/>
    </row>
    <row r="266" spans="1:8" ht="11.25">
      <c r="A266" s="675"/>
      <c r="B266" s="681"/>
      <c r="C266" s="685"/>
      <c r="D266" s="685"/>
      <c r="E266" s="685"/>
      <c r="F266" s="688"/>
      <c r="G266" s="685"/>
      <c r="H266" s="657"/>
    </row>
    <row r="267" spans="1:8" ht="11.25">
      <c r="A267" s="675" t="s">
        <v>164</v>
      </c>
      <c r="B267" s="681" t="s">
        <v>165</v>
      </c>
      <c r="C267" s="685">
        <v>70</v>
      </c>
      <c r="D267" s="685">
        <v>70</v>
      </c>
      <c r="E267" s="685">
        <v>70</v>
      </c>
      <c r="F267" s="688">
        <v>1590</v>
      </c>
      <c r="G267" s="685">
        <v>70</v>
      </c>
      <c r="H267" s="657"/>
    </row>
    <row r="268" spans="1:8" ht="11.25">
      <c r="A268" s="675"/>
      <c r="B268" s="681"/>
      <c r="C268" s="685"/>
      <c r="D268" s="685"/>
      <c r="E268" s="685"/>
      <c r="F268" s="688"/>
      <c r="G268" s="685"/>
      <c r="H268" s="657"/>
    </row>
    <row r="269" spans="1:8" ht="11.25">
      <c r="A269" s="675" t="s">
        <v>166</v>
      </c>
      <c r="B269" s="681" t="s">
        <v>167</v>
      </c>
      <c r="C269" s="685"/>
      <c r="D269" s="685"/>
      <c r="E269" s="685">
        <v>80</v>
      </c>
      <c r="F269" s="688">
        <v>1590</v>
      </c>
      <c r="G269" s="685">
        <v>50</v>
      </c>
      <c r="H269" s="657"/>
    </row>
    <row r="270" spans="1:8" ht="11.25">
      <c r="A270" s="675"/>
      <c r="B270" s="681"/>
      <c r="C270" s="685"/>
      <c r="D270" s="685"/>
      <c r="E270" s="685"/>
      <c r="F270" s="688"/>
      <c r="G270" s="685"/>
      <c r="H270" s="657"/>
    </row>
    <row r="271" spans="1:8" ht="11.25">
      <c r="A271" s="675" t="s">
        <v>168</v>
      </c>
      <c r="B271" s="681" t="s">
        <v>169</v>
      </c>
      <c r="C271" s="685"/>
      <c r="D271" s="685"/>
      <c r="E271" s="685">
        <v>60</v>
      </c>
      <c r="F271" s="50" t="s">
        <v>1695</v>
      </c>
      <c r="G271" s="685"/>
      <c r="H271" s="657"/>
    </row>
    <row r="272" spans="1:8" ht="11.25">
      <c r="A272" s="675"/>
      <c r="B272" s="681"/>
      <c r="C272" s="685"/>
      <c r="D272" s="685"/>
      <c r="E272" s="685"/>
      <c r="F272" s="51" t="s">
        <v>353</v>
      </c>
      <c r="G272" s="685"/>
      <c r="H272" s="657"/>
    </row>
    <row r="273" spans="1:8" ht="11.25">
      <c r="A273" s="675" t="s">
        <v>170</v>
      </c>
      <c r="B273" s="681" t="s">
        <v>171</v>
      </c>
      <c r="C273" s="685">
        <v>120</v>
      </c>
      <c r="D273" s="685">
        <v>120</v>
      </c>
      <c r="E273" s="685">
        <v>120</v>
      </c>
      <c r="F273" s="688">
        <v>1590</v>
      </c>
      <c r="G273" s="685">
        <v>120</v>
      </c>
      <c r="H273" s="657"/>
    </row>
    <row r="274" spans="1:8" ht="11.25">
      <c r="A274" s="675"/>
      <c r="B274" s="681"/>
      <c r="C274" s="685"/>
      <c r="D274" s="685"/>
      <c r="E274" s="685"/>
      <c r="F274" s="688"/>
      <c r="G274" s="685"/>
      <c r="H274" s="657"/>
    </row>
    <row r="275" spans="1:8" ht="11.25">
      <c r="A275" s="675" t="s">
        <v>172</v>
      </c>
      <c r="B275" s="681" t="s">
        <v>173</v>
      </c>
      <c r="C275" s="685">
        <v>120</v>
      </c>
      <c r="D275" s="685">
        <v>120</v>
      </c>
      <c r="E275" s="685">
        <v>120</v>
      </c>
      <c r="F275" s="50" t="s">
        <v>174</v>
      </c>
      <c r="G275" s="685">
        <v>120</v>
      </c>
      <c r="H275" s="657"/>
    </row>
    <row r="276" spans="1:8" ht="11.25">
      <c r="A276" s="675"/>
      <c r="B276" s="681"/>
      <c r="C276" s="685"/>
      <c r="D276" s="685"/>
      <c r="E276" s="685"/>
      <c r="F276" s="51" t="s">
        <v>353</v>
      </c>
      <c r="G276" s="685"/>
      <c r="H276" s="657"/>
    </row>
    <row r="277" spans="1:8" ht="11.25">
      <c r="A277" s="675" t="s">
        <v>175</v>
      </c>
      <c r="B277" s="681" t="s">
        <v>176</v>
      </c>
      <c r="C277" s="685">
        <v>90</v>
      </c>
      <c r="D277" s="685">
        <v>90</v>
      </c>
      <c r="E277" s="685">
        <v>90</v>
      </c>
      <c r="F277" s="688">
        <v>1590</v>
      </c>
      <c r="G277" s="685">
        <v>90</v>
      </c>
      <c r="H277" s="657"/>
    </row>
    <row r="278" spans="1:8" ht="11.25">
      <c r="A278" s="675"/>
      <c r="B278" s="681"/>
      <c r="C278" s="685"/>
      <c r="D278" s="685"/>
      <c r="E278" s="685"/>
      <c r="F278" s="688"/>
      <c r="G278" s="685"/>
      <c r="H278" s="657"/>
    </row>
    <row r="279" spans="1:8" ht="11.25">
      <c r="A279" s="675" t="s">
        <v>177</v>
      </c>
      <c r="B279" s="681" t="s">
        <v>178</v>
      </c>
      <c r="C279" s="685"/>
      <c r="D279" s="685"/>
      <c r="E279" s="685">
        <v>80</v>
      </c>
      <c r="F279" s="688">
        <v>1590</v>
      </c>
      <c r="G279" s="685">
        <v>80</v>
      </c>
      <c r="H279" s="657"/>
    </row>
    <row r="280" spans="1:8" ht="11.25">
      <c r="A280" s="675"/>
      <c r="B280" s="681"/>
      <c r="C280" s="685"/>
      <c r="D280" s="685"/>
      <c r="E280" s="685"/>
      <c r="F280" s="688"/>
      <c r="G280" s="685"/>
      <c r="H280" s="657"/>
    </row>
    <row r="281" spans="1:8" ht="11.25">
      <c r="A281" s="675" t="s">
        <v>179</v>
      </c>
      <c r="B281" s="681" t="s">
        <v>180</v>
      </c>
      <c r="C281" s="685">
        <v>60</v>
      </c>
      <c r="D281" s="685">
        <v>60</v>
      </c>
      <c r="E281" s="685"/>
      <c r="F281" s="50" t="s">
        <v>1695</v>
      </c>
      <c r="G281" s="685"/>
      <c r="H281" s="657"/>
    </row>
    <row r="282" spans="1:8" ht="11.25">
      <c r="A282" s="675"/>
      <c r="B282" s="681"/>
      <c r="C282" s="685"/>
      <c r="D282" s="685"/>
      <c r="E282" s="685"/>
      <c r="F282" s="51" t="s">
        <v>353</v>
      </c>
      <c r="G282" s="685"/>
      <c r="H282" s="657"/>
    </row>
    <row r="283" spans="1:8" ht="11.25">
      <c r="A283" s="675" t="s">
        <v>181</v>
      </c>
      <c r="B283" s="681" t="s">
        <v>182</v>
      </c>
      <c r="C283" s="685">
        <v>60</v>
      </c>
      <c r="D283" s="685">
        <v>60</v>
      </c>
      <c r="E283" s="685"/>
      <c r="F283" s="688">
        <v>1590</v>
      </c>
      <c r="G283" s="685"/>
      <c r="H283" s="657"/>
    </row>
    <row r="284" spans="1:8" ht="11.25">
      <c r="A284" s="675"/>
      <c r="B284" s="681"/>
      <c r="C284" s="685"/>
      <c r="D284" s="685"/>
      <c r="E284" s="685"/>
      <c r="F284" s="688"/>
      <c r="G284" s="685"/>
      <c r="H284" s="657"/>
    </row>
    <row r="285" spans="1:8" ht="11.25">
      <c r="A285" s="675" t="s">
        <v>183</v>
      </c>
      <c r="B285" s="681" t="s">
        <v>184</v>
      </c>
      <c r="C285" s="685">
        <v>80</v>
      </c>
      <c r="D285" s="685">
        <v>80</v>
      </c>
      <c r="E285" s="685"/>
      <c r="F285" s="688">
        <v>1590</v>
      </c>
      <c r="G285" s="685"/>
      <c r="H285" s="657"/>
    </row>
    <row r="286" spans="1:8" ht="11.25">
      <c r="A286" s="675"/>
      <c r="B286" s="681"/>
      <c r="C286" s="685"/>
      <c r="D286" s="685"/>
      <c r="E286" s="685"/>
      <c r="F286" s="688"/>
      <c r="G286" s="685"/>
      <c r="H286" s="657"/>
    </row>
    <row r="287" spans="1:8" ht="11.25">
      <c r="A287" s="675" t="s">
        <v>185</v>
      </c>
      <c r="B287" s="681" t="s">
        <v>186</v>
      </c>
      <c r="C287" s="685">
        <v>120</v>
      </c>
      <c r="D287" s="685">
        <v>120</v>
      </c>
      <c r="E287" s="685"/>
      <c r="F287" s="688">
        <v>1590</v>
      </c>
      <c r="G287" s="685"/>
      <c r="H287" s="657"/>
    </row>
    <row r="288" spans="1:8" ht="11.25">
      <c r="A288" s="675"/>
      <c r="B288" s="681"/>
      <c r="C288" s="685"/>
      <c r="D288" s="685"/>
      <c r="E288" s="685"/>
      <c r="F288" s="688"/>
      <c r="G288" s="685"/>
      <c r="H288" s="657"/>
    </row>
    <row r="289" spans="1:8" ht="12" thickBot="1">
      <c r="A289" s="62" t="s">
        <v>187</v>
      </c>
      <c r="B289" s="60" t="s">
        <v>188</v>
      </c>
      <c r="C289" s="49">
        <v>90</v>
      </c>
      <c r="D289" s="49">
        <v>90</v>
      </c>
      <c r="E289" s="49"/>
      <c r="F289" s="46">
        <v>1590</v>
      </c>
      <c r="G289" s="49"/>
      <c r="H289" s="66"/>
    </row>
    <row r="290" spans="1:8" s="44" customFormat="1" ht="11.25" thickBot="1">
      <c r="A290" s="78">
        <v>6</v>
      </c>
      <c r="B290" s="78" t="s">
        <v>189</v>
      </c>
      <c r="C290" s="79">
        <f>SUM(C291:C359)</f>
        <v>1915</v>
      </c>
      <c r="D290" s="79">
        <f>SUM(D291:D359)</f>
        <v>1915</v>
      </c>
      <c r="E290" s="79">
        <f>SUM(E291:E359)</f>
        <v>3288</v>
      </c>
      <c r="F290" s="79"/>
      <c r="G290" s="79">
        <f>SUM(G291:G359)</f>
        <v>1245</v>
      </c>
      <c r="H290" s="80"/>
    </row>
    <row r="291" spans="1:8" ht="11.25">
      <c r="A291" s="676" t="s">
        <v>190</v>
      </c>
      <c r="B291" s="680" t="s">
        <v>191</v>
      </c>
      <c r="C291" s="684"/>
      <c r="D291" s="684"/>
      <c r="E291" s="684">
        <v>120</v>
      </c>
      <c r="F291" s="691">
        <v>1472</v>
      </c>
      <c r="G291" s="684"/>
      <c r="H291" s="656"/>
    </row>
    <row r="292" spans="1:8" ht="11.25">
      <c r="A292" s="675"/>
      <c r="B292" s="681"/>
      <c r="C292" s="685"/>
      <c r="D292" s="685"/>
      <c r="E292" s="685"/>
      <c r="F292" s="688"/>
      <c r="G292" s="685"/>
      <c r="H292" s="657"/>
    </row>
    <row r="293" spans="1:8" ht="11.25">
      <c r="A293" s="61" t="s">
        <v>192</v>
      </c>
      <c r="B293" s="59" t="s">
        <v>193</v>
      </c>
      <c r="C293" s="48">
        <v>120</v>
      </c>
      <c r="D293" s="48">
        <v>120</v>
      </c>
      <c r="E293" s="48">
        <v>120</v>
      </c>
      <c r="F293" s="45">
        <v>1472</v>
      </c>
      <c r="G293" s="48">
        <v>120</v>
      </c>
      <c r="H293" s="65"/>
    </row>
    <row r="294" spans="1:8" ht="11.25">
      <c r="A294" s="675" t="s">
        <v>194</v>
      </c>
      <c r="B294" s="681" t="s">
        <v>195</v>
      </c>
      <c r="C294" s="685">
        <v>80</v>
      </c>
      <c r="D294" s="685">
        <v>80</v>
      </c>
      <c r="E294" s="685">
        <v>135</v>
      </c>
      <c r="F294" s="50" t="s">
        <v>551</v>
      </c>
      <c r="G294" s="685">
        <v>100</v>
      </c>
      <c r="H294" s="657"/>
    </row>
    <row r="295" spans="1:8" ht="11.25">
      <c r="A295" s="675"/>
      <c r="B295" s="681"/>
      <c r="C295" s="685"/>
      <c r="D295" s="685"/>
      <c r="E295" s="685"/>
      <c r="F295" s="52" t="s">
        <v>145</v>
      </c>
      <c r="G295" s="685"/>
      <c r="H295" s="657"/>
    </row>
    <row r="296" spans="1:8" ht="11.25">
      <c r="A296" s="675"/>
      <c r="B296" s="681"/>
      <c r="C296" s="685"/>
      <c r="D296" s="685"/>
      <c r="E296" s="685"/>
      <c r="F296" s="52" t="s">
        <v>566</v>
      </c>
      <c r="G296" s="685"/>
      <c r="H296" s="657"/>
    </row>
    <row r="297" spans="1:8" ht="11.25">
      <c r="A297" s="675"/>
      <c r="B297" s="681"/>
      <c r="C297" s="685"/>
      <c r="D297" s="685"/>
      <c r="E297" s="685"/>
      <c r="F297" s="51" t="s">
        <v>196</v>
      </c>
      <c r="G297" s="685"/>
      <c r="H297" s="657"/>
    </row>
    <row r="298" spans="1:8" ht="11.25">
      <c r="A298" s="675" t="s">
        <v>197</v>
      </c>
      <c r="B298" s="681" t="s">
        <v>198</v>
      </c>
      <c r="C298" s="685">
        <v>70</v>
      </c>
      <c r="D298" s="685">
        <v>70</v>
      </c>
      <c r="E298" s="685">
        <v>100</v>
      </c>
      <c r="F298" s="688">
        <v>1472</v>
      </c>
      <c r="G298" s="685"/>
      <c r="H298" s="657"/>
    </row>
    <row r="299" spans="1:8" ht="11.25">
      <c r="A299" s="675"/>
      <c r="B299" s="681"/>
      <c r="C299" s="685"/>
      <c r="D299" s="685"/>
      <c r="E299" s="685"/>
      <c r="F299" s="688"/>
      <c r="G299" s="685"/>
      <c r="H299" s="657"/>
    </row>
    <row r="300" spans="1:8" ht="11.25">
      <c r="A300" s="675" t="s">
        <v>199</v>
      </c>
      <c r="B300" s="681" t="s">
        <v>1261</v>
      </c>
      <c r="C300" s="685"/>
      <c r="D300" s="685"/>
      <c r="E300" s="685">
        <v>120</v>
      </c>
      <c r="F300" s="688">
        <v>1472</v>
      </c>
      <c r="G300" s="685"/>
      <c r="H300" s="657"/>
    </row>
    <row r="301" spans="1:8" ht="11.25">
      <c r="A301" s="675"/>
      <c r="B301" s="681"/>
      <c r="C301" s="685"/>
      <c r="D301" s="685"/>
      <c r="E301" s="685"/>
      <c r="F301" s="688"/>
      <c r="G301" s="685"/>
      <c r="H301" s="657"/>
    </row>
    <row r="302" spans="1:8" ht="11.25">
      <c r="A302" s="675" t="s">
        <v>1262</v>
      </c>
      <c r="B302" s="681" t="s">
        <v>1263</v>
      </c>
      <c r="C302" s="685">
        <v>40</v>
      </c>
      <c r="D302" s="685">
        <v>40</v>
      </c>
      <c r="E302" s="685">
        <v>40</v>
      </c>
      <c r="F302" s="50" t="s">
        <v>1155</v>
      </c>
      <c r="G302" s="685">
        <v>40</v>
      </c>
      <c r="H302" s="657"/>
    </row>
    <row r="303" spans="1:8" ht="11.25">
      <c r="A303" s="675"/>
      <c r="B303" s="681"/>
      <c r="C303" s="685"/>
      <c r="D303" s="685"/>
      <c r="E303" s="685"/>
      <c r="F303" s="692" t="s">
        <v>141</v>
      </c>
      <c r="G303" s="685"/>
      <c r="H303" s="657"/>
    </row>
    <row r="304" spans="1:8" ht="11.25">
      <c r="A304" s="675"/>
      <c r="B304" s="681"/>
      <c r="C304" s="685"/>
      <c r="D304" s="685"/>
      <c r="E304" s="685"/>
      <c r="F304" s="691"/>
      <c r="G304" s="685"/>
      <c r="H304" s="657"/>
    </row>
    <row r="305" spans="1:8" ht="11.25">
      <c r="A305" s="675" t="s">
        <v>1156</v>
      </c>
      <c r="B305" s="681" t="s">
        <v>1157</v>
      </c>
      <c r="C305" s="685"/>
      <c r="D305" s="685"/>
      <c r="E305" s="685">
        <v>400</v>
      </c>
      <c r="F305" s="50" t="s">
        <v>1811</v>
      </c>
      <c r="G305" s="685">
        <v>200</v>
      </c>
      <c r="H305" s="657"/>
    </row>
    <row r="306" spans="1:8" ht="11.25">
      <c r="A306" s="675"/>
      <c r="B306" s="681"/>
      <c r="C306" s="685"/>
      <c r="D306" s="685"/>
      <c r="E306" s="685"/>
      <c r="F306" s="52" t="s">
        <v>237</v>
      </c>
      <c r="G306" s="685"/>
      <c r="H306" s="657"/>
    </row>
    <row r="307" spans="1:8" ht="11.25">
      <c r="A307" s="675"/>
      <c r="B307" s="681"/>
      <c r="C307" s="685"/>
      <c r="D307" s="685"/>
      <c r="E307" s="685"/>
      <c r="F307" s="51" t="s">
        <v>1337</v>
      </c>
      <c r="G307" s="685"/>
      <c r="H307" s="657"/>
    </row>
    <row r="308" spans="1:8" ht="11.25">
      <c r="A308" s="675" t="s">
        <v>1158</v>
      </c>
      <c r="B308" s="681" t="s">
        <v>1159</v>
      </c>
      <c r="C308" s="685"/>
      <c r="D308" s="685"/>
      <c r="E308" s="685">
        <v>265</v>
      </c>
      <c r="F308" s="670" t="s">
        <v>1160</v>
      </c>
      <c r="G308" s="685">
        <v>200</v>
      </c>
      <c r="H308" s="657"/>
    </row>
    <row r="309" spans="1:8" ht="11.25">
      <c r="A309" s="675"/>
      <c r="B309" s="681"/>
      <c r="C309" s="685"/>
      <c r="D309" s="685"/>
      <c r="E309" s="685"/>
      <c r="F309" s="692"/>
      <c r="G309" s="685"/>
      <c r="H309" s="657"/>
    </row>
    <row r="310" spans="1:8" ht="11.25">
      <c r="A310" s="675"/>
      <c r="B310" s="681"/>
      <c r="C310" s="685"/>
      <c r="D310" s="685"/>
      <c r="E310" s="685"/>
      <c r="F310" s="52" t="s">
        <v>566</v>
      </c>
      <c r="G310" s="685"/>
      <c r="H310" s="657"/>
    </row>
    <row r="311" spans="1:8" ht="11.25">
      <c r="A311" s="675"/>
      <c r="B311" s="681"/>
      <c r="C311" s="685"/>
      <c r="D311" s="685"/>
      <c r="E311" s="685"/>
      <c r="F311" s="52" t="s">
        <v>1161</v>
      </c>
      <c r="G311" s="685"/>
      <c r="H311" s="657"/>
    </row>
    <row r="312" spans="1:8" ht="11.25">
      <c r="A312" s="675"/>
      <c r="B312" s="681"/>
      <c r="C312" s="685"/>
      <c r="D312" s="685"/>
      <c r="E312" s="685"/>
      <c r="F312" s="52" t="s">
        <v>1162</v>
      </c>
      <c r="G312" s="685"/>
      <c r="H312" s="657"/>
    </row>
    <row r="313" spans="1:8" ht="11.25">
      <c r="A313" s="675"/>
      <c r="B313" s="681"/>
      <c r="C313" s="685"/>
      <c r="D313" s="685"/>
      <c r="E313" s="685"/>
      <c r="F313" s="51" t="s">
        <v>1051</v>
      </c>
      <c r="G313" s="685"/>
      <c r="H313" s="657"/>
    </row>
    <row r="314" spans="1:8" ht="11.25">
      <c r="A314" s="61" t="s">
        <v>1163</v>
      </c>
      <c r="B314" s="59" t="s">
        <v>1164</v>
      </c>
      <c r="C314" s="48">
        <v>80</v>
      </c>
      <c r="D314" s="48">
        <v>80</v>
      </c>
      <c r="E314" s="48">
        <v>150</v>
      </c>
      <c r="F314" s="45">
        <v>1472</v>
      </c>
      <c r="G314" s="48">
        <v>80</v>
      </c>
      <c r="H314" s="65"/>
    </row>
    <row r="315" spans="1:8" ht="11.25">
      <c r="A315" s="675" t="s">
        <v>1165</v>
      </c>
      <c r="B315" s="681" t="s">
        <v>1166</v>
      </c>
      <c r="C315" s="685"/>
      <c r="D315" s="685"/>
      <c r="E315" s="685">
        <v>130</v>
      </c>
      <c r="F315" s="50" t="s">
        <v>1055</v>
      </c>
      <c r="G315" s="685"/>
      <c r="H315" s="657"/>
    </row>
    <row r="316" spans="1:8" ht="11.25">
      <c r="A316" s="675"/>
      <c r="B316" s="681"/>
      <c r="C316" s="685"/>
      <c r="D316" s="685"/>
      <c r="E316" s="685"/>
      <c r="F316" s="51" t="s">
        <v>1167</v>
      </c>
      <c r="G316" s="685"/>
      <c r="H316" s="657"/>
    </row>
    <row r="317" spans="1:8" ht="11.25">
      <c r="A317" s="675" t="s">
        <v>1168</v>
      </c>
      <c r="B317" s="681" t="s">
        <v>1169</v>
      </c>
      <c r="C317" s="685"/>
      <c r="D317" s="685"/>
      <c r="E317" s="685">
        <v>200</v>
      </c>
      <c r="F317" s="688">
        <v>1472</v>
      </c>
      <c r="G317" s="685">
        <v>50</v>
      </c>
      <c r="H317" s="657"/>
    </row>
    <row r="318" spans="1:8" ht="11.25">
      <c r="A318" s="675"/>
      <c r="B318" s="681"/>
      <c r="C318" s="685"/>
      <c r="D318" s="685"/>
      <c r="E318" s="685"/>
      <c r="F318" s="688"/>
      <c r="G318" s="685"/>
      <c r="H318" s="657"/>
    </row>
    <row r="319" spans="1:8" ht="11.25">
      <c r="A319" s="675" t="s">
        <v>1170</v>
      </c>
      <c r="B319" s="681" t="s">
        <v>1171</v>
      </c>
      <c r="C319" s="685">
        <v>20</v>
      </c>
      <c r="D319" s="685">
        <v>20</v>
      </c>
      <c r="E319" s="685">
        <v>40</v>
      </c>
      <c r="F319" s="50" t="s">
        <v>1099</v>
      </c>
      <c r="G319" s="685">
        <v>30</v>
      </c>
      <c r="H319" s="657"/>
    </row>
    <row r="320" spans="1:8" ht="11.25">
      <c r="A320" s="675"/>
      <c r="B320" s="681"/>
      <c r="C320" s="685"/>
      <c r="D320" s="685"/>
      <c r="E320" s="685"/>
      <c r="F320" s="51" t="s">
        <v>1155</v>
      </c>
      <c r="G320" s="685"/>
      <c r="H320" s="657"/>
    </row>
    <row r="321" spans="1:8" ht="11.25">
      <c r="A321" s="675" t="s">
        <v>1172</v>
      </c>
      <c r="B321" s="681" t="s">
        <v>1291</v>
      </c>
      <c r="C321" s="685"/>
      <c r="D321" s="685"/>
      <c r="E321" s="685">
        <v>150</v>
      </c>
      <c r="F321" s="50" t="s">
        <v>1173</v>
      </c>
      <c r="G321" s="685">
        <v>150</v>
      </c>
      <c r="H321" s="657"/>
    </row>
    <row r="322" spans="1:8" ht="11.25">
      <c r="A322" s="675"/>
      <c r="B322" s="681"/>
      <c r="C322" s="685"/>
      <c r="D322" s="685"/>
      <c r="E322" s="685"/>
      <c r="F322" s="52" t="s">
        <v>946</v>
      </c>
      <c r="G322" s="685"/>
      <c r="H322" s="657"/>
    </row>
    <row r="323" spans="1:8" ht="11.25">
      <c r="A323" s="675"/>
      <c r="B323" s="681"/>
      <c r="C323" s="685"/>
      <c r="D323" s="685"/>
      <c r="E323" s="685"/>
      <c r="F323" s="51" t="s">
        <v>947</v>
      </c>
      <c r="G323" s="685"/>
      <c r="H323" s="657"/>
    </row>
    <row r="324" spans="1:8" ht="11.25">
      <c r="A324" s="675" t="s">
        <v>948</v>
      </c>
      <c r="B324" s="681" t="s">
        <v>949</v>
      </c>
      <c r="C324" s="685">
        <v>70</v>
      </c>
      <c r="D324" s="685">
        <v>70</v>
      </c>
      <c r="E324" s="685">
        <v>105</v>
      </c>
      <c r="F324" s="50" t="s">
        <v>950</v>
      </c>
      <c r="G324" s="685">
        <v>105</v>
      </c>
      <c r="H324" s="657"/>
    </row>
    <row r="325" spans="1:8" ht="11.25">
      <c r="A325" s="675"/>
      <c r="B325" s="681"/>
      <c r="C325" s="685"/>
      <c r="D325" s="685"/>
      <c r="E325" s="685"/>
      <c r="F325" s="51" t="s">
        <v>1277</v>
      </c>
      <c r="G325" s="685"/>
      <c r="H325" s="657"/>
    </row>
    <row r="326" spans="1:8" ht="11.25">
      <c r="A326" s="675" t="s">
        <v>951</v>
      </c>
      <c r="B326" s="681" t="s">
        <v>952</v>
      </c>
      <c r="C326" s="685"/>
      <c r="D326" s="685"/>
      <c r="E326" s="685">
        <v>300</v>
      </c>
      <c r="F326" s="688">
        <v>1472</v>
      </c>
      <c r="G326" s="685"/>
      <c r="H326" s="657"/>
    </row>
    <row r="327" spans="1:8" ht="11.25">
      <c r="A327" s="675"/>
      <c r="B327" s="681"/>
      <c r="C327" s="685"/>
      <c r="D327" s="685"/>
      <c r="E327" s="685"/>
      <c r="F327" s="688"/>
      <c r="G327" s="685"/>
      <c r="H327" s="657"/>
    </row>
    <row r="328" spans="1:8" ht="11.25">
      <c r="A328" s="675" t="s">
        <v>953</v>
      </c>
      <c r="B328" s="681" t="s">
        <v>954</v>
      </c>
      <c r="C328" s="685"/>
      <c r="D328" s="685"/>
      <c r="E328" s="685">
        <v>258</v>
      </c>
      <c r="F328" s="50" t="s">
        <v>1047</v>
      </c>
      <c r="G328" s="685"/>
      <c r="H328" s="657"/>
    </row>
    <row r="329" spans="1:8" ht="11.25">
      <c r="A329" s="675"/>
      <c r="B329" s="681"/>
      <c r="C329" s="685"/>
      <c r="D329" s="685"/>
      <c r="E329" s="685"/>
      <c r="F329" s="52" t="s">
        <v>955</v>
      </c>
      <c r="G329" s="685"/>
      <c r="H329" s="657"/>
    </row>
    <row r="330" spans="1:8" ht="11.25">
      <c r="A330" s="675"/>
      <c r="B330" s="681"/>
      <c r="C330" s="685"/>
      <c r="D330" s="685"/>
      <c r="E330" s="685"/>
      <c r="F330" s="692" t="s">
        <v>956</v>
      </c>
      <c r="G330" s="685"/>
      <c r="H330" s="657"/>
    </row>
    <row r="331" spans="1:8" ht="11.25">
      <c r="A331" s="675"/>
      <c r="B331" s="681"/>
      <c r="C331" s="685"/>
      <c r="D331" s="685"/>
      <c r="E331" s="685"/>
      <c r="F331" s="691"/>
      <c r="G331" s="685"/>
      <c r="H331" s="657"/>
    </row>
    <row r="332" spans="1:8" ht="11.25">
      <c r="A332" s="675" t="s">
        <v>957</v>
      </c>
      <c r="B332" s="681" t="s">
        <v>958</v>
      </c>
      <c r="C332" s="685">
        <v>120</v>
      </c>
      <c r="D332" s="685">
        <v>120</v>
      </c>
      <c r="E332" s="685">
        <v>160</v>
      </c>
      <c r="F332" s="50" t="s">
        <v>959</v>
      </c>
      <c r="G332" s="685"/>
      <c r="H332" s="657"/>
    </row>
    <row r="333" spans="1:8" ht="11.25">
      <c r="A333" s="675"/>
      <c r="B333" s="681"/>
      <c r="C333" s="685"/>
      <c r="D333" s="685"/>
      <c r="E333" s="685"/>
      <c r="F333" s="51" t="s">
        <v>1051</v>
      </c>
      <c r="G333" s="685"/>
      <c r="H333" s="657"/>
    </row>
    <row r="334" spans="1:8" ht="11.25">
      <c r="A334" s="675" t="s">
        <v>960</v>
      </c>
      <c r="B334" s="681" t="s">
        <v>961</v>
      </c>
      <c r="C334" s="685"/>
      <c r="D334" s="685"/>
      <c r="E334" s="685">
        <v>160</v>
      </c>
      <c r="F334" s="50" t="s">
        <v>959</v>
      </c>
      <c r="G334" s="685"/>
      <c r="H334" s="657"/>
    </row>
    <row r="335" spans="1:8" ht="11.25">
      <c r="A335" s="675"/>
      <c r="B335" s="681"/>
      <c r="C335" s="685"/>
      <c r="D335" s="685"/>
      <c r="E335" s="685"/>
      <c r="F335" s="52" t="s">
        <v>962</v>
      </c>
      <c r="G335" s="685"/>
      <c r="H335" s="657"/>
    </row>
    <row r="336" spans="1:8" ht="11.25">
      <c r="A336" s="675"/>
      <c r="B336" s="681"/>
      <c r="C336" s="685"/>
      <c r="D336" s="685"/>
      <c r="E336" s="685"/>
      <c r="F336" s="51" t="s">
        <v>963</v>
      </c>
      <c r="G336" s="685"/>
      <c r="H336" s="657"/>
    </row>
    <row r="337" spans="1:8" ht="11.25">
      <c r="A337" s="675" t="s">
        <v>1434</v>
      </c>
      <c r="B337" s="681" t="s">
        <v>1435</v>
      </c>
      <c r="C337" s="685">
        <v>90</v>
      </c>
      <c r="D337" s="685">
        <v>90</v>
      </c>
      <c r="E337" s="685">
        <v>115</v>
      </c>
      <c r="F337" s="50" t="s">
        <v>1167</v>
      </c>
      <c r="G337" s="685">
        <v>100</v>
      </c>
      <c r="H337" s="657"/>
    </row>
    <row r="338" spans="1:8" ht="11.25">
      <c r="A338" s="675"/>
      <c r="B338" s="681"/>
      <c r="C338" s="685"/>
      <c r="D338" s="685"/>
      <c r="E338" s="685"/>
      <c r="F338" s="52" t="s">
        <v>1436</v>
      </c>
      <c r="G338" s="685"/>
      <c r="H338" s="657"/>
    </row>
    <row r="339" spans="1:8" ht="11.25">
      <c r="A339" s="675"/>
      <c r="B339" s="681"/>
      <c r="C339" s="685"/>
      <c r="D339" s="685"/>
      <c r="E339" s="685"/>
      <c r="F339" s="52" t="s">
        <v>1099</v>
      </c>
      <c r="G339" s="685"/>
      <c r="H339" s="657"/>
    </row>
    <row r="340" spans="1:8" ht="11.25">
      <c r="A340" s="675"/>
      <c r="B340" s="681"/>
      <c r="C340" s="685"/>
      <c r="D340" s="685"/>
      <c r="E340" s="685"/>
      <c r="F340" s="51" t="s">
        <v>145</v>
      </c>
      <c r="G340" s="685"/>
      <c r="H340" s="657"/>
    </row>
    <row r="341" spans="1:8" ht="11.25">
      <c r="A341" s="675" t="s">
        <v>1437</v>
      </c>
      <c r="B341" s="681" t="s">
        <v>1438</v>
      </c>
      <c r="C341" s="685">
        <v>150</v>
      </c>
      <c r="D341" s="685">
        <v>150</v>
      </c>
      <c r="E341" s="685">
        <v>150</v>
      </c>
      <c r="F341" s="688">
        <v>1590</v>
      </c>
      <c r="G341" s="685"/>
      <c r="H341" s="657"/>
    </row>
    <row r="342" spans="1:8" ht="11.25">
      <c r="A342" s="675"/>
      <c r="B342" s="681"/>
      <c r="C342" s="685"/>
      <c r="D342" s="685"/>
      <c r="E342" s="685"/>
      <c r="F342" s="688"/>
      <c r="G342" s="685"/>
      <c r="H342" s="657"/>
    </row>
    <row r="343" spans="1:8" ht="11.25">
      <c r="A343" s="675"/>
      <c r="B343" s="681"/>
      <c r="C343" s="685"/>
      <c r="D343" s="685"/>
      <c r="E343" s="685"/>
      <c r="F343" s="688"/>
      <c r="G343" s="685"/>
      <c r="H343" s="657"/>
    </row>
    <row r="344" spans="1:8" ht="11.25">
      <c r="A344" s="61" t="s">
        <v>1439</v>
      </c>
      <c r="B344" s="59" t="s">
        <v>1440</v>
      </c>
      <c r="C344" s="48">
        <v>70</v>
      </c>
      <c r="D344" s="48">
        <v>70</v>
      </c>
      <c r="E344" s="48">
        <v>70</v>
      </c>
      <c r="F344" s="45">
        <v>1590</v>
      </c>
      <c r="G344" s="48">
        <v>70</v>
      </c>
      <c r="H344" s="65"/>
    </row>
    <row r="345" spans="1:8" ht="11.25">
      <c r="A345" s="675" t="s">
        <v>1441</v>
      </c>
      <c r="B345" s="681" t="s">
        <v>1442</v>
      </c>
      <c r="C345" s="685">
        <v>200</v>
      </c>
      <c r="D345" s="685">
        <v>200</v>
      </c>
      <c r="E345" s="685"/>
      <c r="F345" s="50" t="s">
        <v>1443</v>
      </c>
      <c r="G345" s="685"/>
      <c r="H345" s="657"/>
    </row>
    <row r="346" spans="1:8" ht="11.25">
      <c r="A346" s="675"/>
      <c r="B346" s="681"/>
      <c r="C346" s="685"/>
      <c r="D346" s="685"/>
      <c r="E346" s="685"/>
      <c r="F346" s="51" t="s">
        <v>545</v>
      </c>
      <c r="G346" s="685"/>
      <c r="H346" s="657"/>
    </row>
    <row r="347" spans="1:8" ht="22.5">
      <c r="A347" s="61" t="s">
        <v>1444</v>
      </c>
      <c r="B347" s="59" t="s">
        <v>1445</v>
      </c>
      <c r="C347" s="48">
        <v>190</v>
      </c>
      <c r="D347" s="48">
        <v>190</v>
      </c>
      <c r="E347" s="48"/>
      <c r="F347" s="45">
        <v>1590</v>
      </c>
      <c r="G347" s="48"/>
      <c r="H347" s="65"/>
    </row>
    <row r="348" spans="1:8" ht="11.25">
      <c r="A348" s="675" t="s">
        <v>1446</v>
      </c>
      <c r="B348" s="681" t="s">
        <v>1447</v>
      </c>
      <c r="C348" s="685">
        <v>80</v>
      </c>
      <c r="D348" s="685">
        <v>80</v>
      </c>
      <c r="E348" s="685"/>
      <c r="F348" s="50" t="s">
        <v>1448</v>
      </c>
      <c r="G348" s="685"/>
      <c r="H348" s="657"/>
    </row>
    <row r="349" spans="1:8" ht="11.25">
      <c r="A349" s="675"/>
      <c r="B349" s="681"/>
      <c r="C349" s="685"/>
      <c r="D349" s="685"/>
      <c r="E349" s="685"/>
      <c r="F349" s="51" t="s">
        <v>1449</v>
      </c>
      <c r="G349" s="685"/>
      <c r="H349" s="657"/>
    </row>
    <row r="350" spans="1:8" ht="11.25">
      <c r="A350" s="675" t="s">
        <v>1450</v>
      </c>
      <c r="B350" s="681" t="s">
        <v>1451</v>
      </c>
      <c r="C350" s="685">
        <v>90</v>
      </c>
      <c r="D350" s="685">
        <v>90</v>
      </c>
      <c r="E350" s="685"/>
      <c r="F350" s="688">
        <v>1472</v>
      </c>
      <c r="G350" s="685"/>
      <c r="H350" s="657"/>
    </row>
    <row r="351" spans="1:8" ht="11.25">
      <c r="A351" s="675"/>
      <c r="B351" s="681"/>
      <c r="C351" s="685"/>
      <c r="D351" s="685"/>
      <c r="E351" s="685"/>
      <c r="F351" s="688"/>
      <c r="G351" s="685"/>
      <c r="H351" s="657"/>
    </row>
    <row r="352" spans="1:8" ht="11.25">
      <c r="A352" s="675" t="s">
        <v>1452</v>
      </c>
      <c r="B352" s="681" t="s">
        <v>1451</v>
      </c>
      <c r="C352" s="685">
        <v>30</v>
      </c>
      <c r="D352" s="685">
        <v>30</v>
      </c>
      <c r="E352" s="685"/>
      <c r="F352" s="688">
        <v>1472</v>
      </c>
      <c r="G352" s="685"/>
      <c r="H352" s="657"/>
    </row>
    <row r="353" spans="1:8" ht="11.25">
      <c r="A353" s="675"/>
      <c r="B353" s="681"/>
      <c r="C353" s="685"/>
      <c r="D353" s="685"/>
      <c r="E353" s="685"/>
      <c r="F353" s="688"/>
      <c r="G353" s="685"/>
      <c r="H353" s="657"/>
    </row>
    <row r="354" spans="1:8" ht="11.25">
      <c r="A354" s="675" t="s">
        <v>1453</v>
      </c>
      <c r="B354" s="681" t="s">
        <v>1454</v>
      </c>
      <c r="C354" s="685">
        <v>400</v>
      </c>
      <c r="D354" s="685">
        <v>400</v>
      </c>
      <c r="E354" s="685"/>
      <c r="F354" s="50" t="s">
        <v>1455</v>
      </c>
      <c r="G354" s="685"/>
      <c r="H354" s="657"/>
    </row>
    <row r="355" spans="1:8" ht="11.25">
      <c r="A355" s="675"/>
      <c r="B355" s="681"/>
      <c r="C355" s="685"/>
      <c r="D355" s="685"/>
      <c r="E355" s="685"/>
      <c r="F355" s="52" t="s">
        <v>1456</v>
      </c>
      <c r="G355" s="685"/>
      <c r="H355" s="657"/>
    </row>
    <row r="356" spans="1:8" ht="11.25">
      <c r="A356" s="675"/>
      <c r="B356" s="681"/>
      <c r="C356" s="685"/>
      <c r="D356" s="685"/>
      <c r="E356" s="685"/>
      <c r="F356" s="52" t="s">
        <v>1457</v>
      </c>
      <c r="G356" s="685"/>
      <c r="H356" s="657"/>
    </row>
    <row r="357" spans="1:8" ht="11.25">
      <c r="A357" s="675"/>
      <c r="B357" s="681"/>
      <c r="C357" s="685"/>
      <c r="D357" s="685"/>
      <c r="E357" s="685"/>
      <c r="F357" s="692" t="s">
        <v>1458</v>
      </c>
      <c r="G357" s="685"/>
      <c r="H357" s="657"/>
    </row>
    <row r="358" spans="1:8" ht="11.25">
      <c r="A358" s="675"/>
      <c r="B358" s="681"/>
      <c r="C358" s="685"/>
      <c r="D358" s="685"/>
      <c r="E358" s="685"/>
      <c r="F358" s="691"/>
      <c r="G358" s="685"/>
      <c r="H358" s="657"/>
    </row>
    <row r="359" spans="1:8" ht="12" thickBot="1">
      <c r="A359" s="62" t="s">
        <v>1459</v>
      </c>
      <c r="B359" s="60" t="s">
        <v>1460</v>
      </c>
      <c r="C359" s="49">
        <v>15</v>
      </c>
      <c r="D359" s="49">
        <v>15</v>
      </c>
      <c r="E359" s="49"/>
      <c r="F359" s="46">
        <v>1590</v>
      </c>
      <c r="G359" s="49"/>
      <c r="H359" s="66"/>
    </row>
    <row r="360" spans="1:8" s="44" customFormat="1" ht="10.5">
      <c r="A360" s="673">
        <v>7</v>
      </c>
      <c r="B360" s="673" t="s">
        <v>1462</v>
      </c>
      <c r="C360" s="682">
        <f>SUM(C362:C373)</f>
        <v>235</v>
      </c>
      <c r="D360" s="682">
        <f>SUM(D362:D373)</f>
        <v>235</v>
      </c>
      <c r="E360" s="682">
        <f>SUM(E362:E373)</f>
        <v>185</v>
      </c>
      <c r="F360" s="682"/>
      <c r="G360" s="682">
        <f>SUM(G362:G373)</f>
        <v>1185</v>
      </c>
      <c r="H360" s="654"/>
    </row>
    <row r="361" spans="1:8" s="44" customFormat="1" ht="11.25" thickBot="1">
      <c r="A361" s="674"/>
      <c r="B361" s="674"/>
      <c r="C361" s="683"/>
      <c r="D361" s="683"/>
      <c r="E361" s="683"/>
      <c r="F361" s="683"/>
      <c r="G361" s="683"/>
      <c r="H361" s="655"/>
    </row>
    <row r="362" spans="1:8" ht="11.25">
      <c r="A362" s="676" t="s">
        <v>1461</v>
      </c>
      <c r="B362" s="680" t="s">
        <v>1464</v>
      </c>
      <c r="C362" s="684">
        <v>60</v>
      </c>
      <c r="D362" s="684">
        <v>60</v>
      </c>
      <c r="E362" s="684">
        <v>60</v>
      </c>
      <c r="F362" s="691">
        <v>1479</v>
      </c>
      <c r="G362" s="684">
        <v>60</v>
      </c>
      <c r="H362" s="656"/>
    </row>
    <row r="363" spans="1:8" ht="11.25">
      <c r="A363" s="675"/>
      <c r="B363" s="681"/>
      <c r="C363" s="685"/>
      <c r="D363" s="685"/>
      <c r="E363" s="685"/>
      <c r="F363" s="688"/>
      <c r="G363" s="685"/>
      <c r="H363" s="657"/>
    </row>
    <row r="364" spans="1:8" ht="11.25">
      <c r="A364" s="61" t="s">
        <v>1918</v>
      </c>
      <c r="B364" s="59" t="s">
        <v>1368</v>
      </c>
      <c r="C364" s="48">
        <v>5</v>
      </c>
      <c r="D364" s="48">
        <v>5</v>
      </c>
      <c r="E364" s="48">
        <v>5</v>
      </c>
      <c r="F364" s="45">
        <v>1590</v>
      </c>
      <c r="G364" s="48">
        <v>5</v>
      </c>
      <c r="H364" s="65"/>
    </row>
    <row r="365" spans="1:8" ht="11.25">
      <c r="A365" s="675" t="s">
        <v>1919</v>
      </c>
      <c r="B365" s="681" t="s">
        <v>530</v>
      </c>
      <c r="C365" s="685">
        <v>40</v>
      </c>
      <c r="D365" s="685">
        <v>40</v>
      </c>
      <c r="E365" s="685">
        <v>40</v>
      </c>
      <c r="F365" s="688">
        <v>1590</v>
      </c>
      <c r="G365" s="685">
        <v>40</v>
      </c>
      <c r="H365" s="657"/>
    </row>
    <row r="366" spans="1:8" ht="11.25">
      <c r="A366" s="675"/>
      <c r="B366" s="681"/>
      <c r="C366" s="685"/>
      <c r="D366" s="685"/>
      <c r="E366" s="685"/>
      <c r="F366" s="688"/>
      <c r="G366" s="685"/>
      <c r="H366" s="657"/>
    </row>
    <row r="367" spans="1:8" ht="11.25">
      <c r="A367" s="675" t="s">
        <v>1920</v>
      </c>
      <c r="B367" s="681" t="s">
        <v>1371</v>
      </c>
      <c r="C367" s="685">
        <v>10</v>
      </c>
      <c r="D367" s="685">
        <v>10</v>
      </c>
      <c r="E367" s="685">
        <v>10</v>
      </c>
      <c r="F367" s="688">
        <v>1590</v>
      </c>
      <c r="G367" s="685">
        <v>10</v>
      </c>
      <c r="H367" s="657"/>
    </row>
    <row r="368" spans="1:8" ht="11.25">
      <c r="A368" s="675"/>
      <c r="B368" s="681"/>
      <c r="C368" s="685"/>
      <c r="D368" s="685"/>
      <c r="E368" s="685"/>
      <c r="F368" s="688"/>
      <c r="G368" s="685"/>
      <c r="H368" s="657"/>
    </row>
    <row r="369" spans="1:8" ht="11.25">
      <c r="A369" s="675" t="s">
        <v>1921</v>
      </c>
      <c r="B369" s="681" t="s">
        <v>1373</v>
      </c>
      <c r="C369" s="685">
        <v>70</v>
      </c>
      <c r="D369" s="685">
        <v>70</v>
      </c>
      <c r="E369" s="685">
        <v>70</v>
      </c>
      <c r="F369" s="688">
        <v>1590</v>
      </c>
      <c r="G369" s="685">
        <v>70</v>
      </c>
      <c r="H369" s="657"/>
    </row>
    <row r="370" spans="1:8" ht="11.25">
      <c r="A370" s="675"/>
      <c r="B370" s="681"/>
      <c r="C370" s="685"/>
      <c r="D370" s="685"/>
      <c r="E370" s="685"/>
      <c r="F370" s="688"/>
      <c r="G370" s="685"/>
      <c r="H370" s="657"/>
    </row>
    <row r="371" spans="1:8" ht="22.5">
      <c r="A371" s="61" t="s">
        <v>1922</v>
      </c>
      <c r="B371" s="59" t="s">
        <v>1566</v>
      </c>
      <c r="C371" s="48"/>
      <c r="D371" s="48"/>
      <c r="E371" s="48"/>
      <c r="F371" s="45">
        <v>1590</v>
      </c>
      <c r="G371" s="48">
        <v>1000</v>
      </c>
      <c r="H371" s="65"/>
    </row>
    <row r="372" spans="1:8" ht="11.25">
      <c r="A372" s="675" t="s">
        <v>1921</v>
      </c>
      <c r="B372" s="681" t="s">
        <v>1375</v>
      </c>
      <c r="C372" s="685">
        <v>50</v>
      </c>
      <c r="D372" s="685">
        <v>50</v>
      </c>
      <c r="E372" s="685"/>
      <c r="F372" s="688">
        <v>1590</v>
      </c>
      <c r="G372" s="685"/>
      <c r="H372" s="657"/>
    </row>
    <row r="373" spans="1:8" ht="12" thickBot="1">
      <c r="A373" s="679"/>
      <c r="B373" s="687"/>
      <c r="C373" s="689"/>
      <c r="D373" s="689"/>
      <c r="E373" s="689"/>
      <c r="F373" s="690"/>
      <c r="G373" s="689"/>
      <c r="H373" s="659"/>
    </row>
    <row r="374" spans="1:8" s="44" customFormat="1" ht="10.5">
      <c r="A374" s="673">
        <v>8</v>
      </c>
      <c r="B374" s="673" t="s">
        <v>1376</v>
      </c>
      <c r="C374" s="682">
        <f>SUM(C376:C391)</f>
        <v>250</v>
      </c>
      <c r="D374" s="682">
        <f>SUM(D376:D391)</f>
        <v>250</v>
      </c>
      <c r="E374" s="682">
        <f>SUM(E376:E391)</f>
        <v>6490</v>
      </c>
      <c r="F374" s="682"/>
      <c r="G374" s="682">
        <f>SUM(G376:G391)</f>
        <v>1500</v>
      </c>
      <c r="H374" s="654"/>
    </row>
    <row r="375" spans="1:8" s="44" customFormat="1" ht="11.25" thickBot="1">
      <c r="A375" s="674"/>
      <c r="B375" s="674"/>
      <c r="C375" s="683"/>
      <c r="D375" s="683"/>
      <c r="E375" s="683"/>
      <c r="F375" s="683"/>
      <c r="G375" s="683"/>
      <c r="H375" s="655"/>
    </row>
    <row r="376" spans="1:8" ht="11.25">
      <c r="A376" s="74" t="s">
        <v>1463</v>
      </c>
      <c r="B376" s="75" t="s">
        <v>1378</v>
      </c>
      <c r="C376" s="76"/>
      <c r="D376" s="76"/>
      <c r="E376" s="76">
        <v>300</v>
      </c>
      <c r="F376" s="51">
        <v>1472</v>
      </c>
      <c r="G376" s="76"/>
      <c r="H376" s="77"/>
    </row>
    <row r="377" spans="1:8" ht="22.5">
      <c r="A377" s="61" t="s">
        <v>1465</v>
      </c>
      <c r="B377" s="59" t="s">
        <v>1380</v>
      </c>
      <c r="C377" s="48"/>
      <c r="D377" s="48"/>
      <c r="E377" s="48">
        <v>420</v>
      </c>
      <c r="F377" s="45">
        <v>1472</v>
      </c>
      <c r="G377" s="48"/>
      <c r="H377" s="65"/>
    </row>
    <row r="378" spans="1:8" ht="11.25">
      <c r="A378" s="61" t="s">
        <v>1369</v>
      </c>
      <c r="B378" s="59" t="s">
        <v>1382</v>
      </c>
      <c r="C378" s="48"/>
      <c r="D378" s="48"/>
      <c r="E378" s="48">
        <v>300</v>
      </c>
      <c r="F378" s="45">
        <v>1472</v>
      </c>
      <c r="G378" s="48"/>
      <c r="H378" s="65"/>
    </row>
    <row r="379" spans="1:8" ht="11.25">
      <c r="A379" s="675" t="s">
        <v>1370</v>
      </c>
      <c r="B379" s="681" t="s">
        <v>1384</v>
      </c>
      <c r="C379" s="685"/>
      <c r="D379" s="685"/>
      <c r="E379" s="685">
        <v>1160</v>
      </c>
      <c r="F379" s="50" t="s">
        <v>1385</v>
      </c>
      <c r="G379" s="685"/>
      <c r="H379" s="657"/>
    </row>
    <row r="380" spans="1:8" ht="11.25">
      <c r="A380" s="675"/>
      <c r="B380" s="681"/>
      <c r="C380" s="685"/>
      <c r="D380" s="685"/>
      <c r="E380" s="685"/>
      <c r="F380" s="51" t="s">
        <v>1386</v>
      </c>
      <c r="G380" s="685"/>
      <c r="H380" s="657"/>
    </row>
    <row r="381" spans="1:8" ht="11.25">
      <c r="A381" s="61" t="s">
        <v>1372</v>
      </c>
      <c r="B381" s="59" t="s">
        <v>1388</v>
      </c>
      <c r="C381" s="48"/>
      <c r="D381" s="48"/>
      <c r="E381" s="48">
        <v>350</v>
      </c>
      <c r="F381" s="45">
        <v>1472</v>
      </c>
      <c r="G381" s="48"/>
      <c r="H381" s="65"/>
    </row>
    <row r="382" spans="1:8" ht="11.25">
      <c r="A382" s="675" t="s">
        <v>1374</v>
      </c>
      <c r="B382" s="681" t="s">
        <v>1390</v>
      </c>
      <c r="C382" s="685"/>
      <c r="D382" s="685"/>
      <c r="E382" s="685">
        <v>500</v>
      </c>
      <c r="F382" s="50" t="s">
        <v>1391</v>
      </c>
      <c r="G382" s="685"/>
      <c r="H382" s="657"/>
    </row>
    <row r="383" spans="1:8" ht="11.25">
      <c r="A383" s="675"/>
      <c r="B383" s="681"/>
      <c r="C383" s="685"/>
      <c r="D383" s="685"/>
      <c r="E383" s="685"/>
      <c r="F383" s="51" t="s">
        <v>1386</v>
      </c>
      <c r="G383" s="685"/>
      <c r="H383" s="657"/>
    </row>
    <row r="384" spans="1:8" ht="11.25">
      <c r="A384" s="675" t="s">
        <v>1923</v>
      </c>
      <c r="B384" s="681" t="s">
        <v>1393</v>
      </c>
      <c r="C384" s="685"/>
      <c r="D384" s="685"/>
      <c r="E384" s="685">
        <v>1470</v>
      </c>
      <c r="F384" s="50" t="s">
        <v>1394</v>
      </c>
      <c r="G384" s="685"/>
      <c r="H384" s="657"/>
    </row>
    <row r="385" spans="1:8" ht="11.25">
      <c r="A385" s="675"/>
      <c r="B385" s="681"/>
      <c r="C385" s="685"/>
      <c r="D385" s="685"/>
      <c r="E385" s="685"/>
      <c r="F385" s="51" t="s">
        <v>1395</v>
      </c>
      <c r="G385" s="685"/>
      <c r="H385" s="657"/>
    </row>
    <row r="386" spans="1:8" ht="11.25">
      <c r="A386" s="675" t="s">
        <v>1924</v>
      </c>
      <c r="B386" s="681" t="s">
        <v>1397</v>
      </c>
      <c r="C386" s="685"/>
      <c r="D386" s="685"/>
      <c r="E386" s="685">
        <v>410</v>
      </c>
      <c r="F386" s="50" t="s">
        <v>1391</v>
      </c>
      <c r="G386" s="685"/>
      <c r="H386" s="657"/>
    </row>
    <row r="387" spans="1:8" ht="11.25">
      <c r="A387" s="675"/>
      <c r="B387" s="681"/>
      <c r="C387" s="685"/>
      <c r="D387" s="685"/>
      <c r="E387" s="685"/>
      <c r="F387" s="51" t="s">
        <v>1398</v>
      </c>
      <c r="G387" s="685"/>
      <c r="H387" s="657"/>
    </row>
    <row r="388" spans="1:8" ht="11.25">
      <c r="A388" s="61" t="s">
        <v>1925</v>
      </c>
      <c r="B388" s="59" t="s">
        <v>1400</v>
      </c>
      <c r="C388" s="48"/>
      <c r="D388" s="48"/>
      <c r="E388" s="48">
        <v>600</v>
      </c>
      <c r="F388" s="45">
        <v>1472</v>
      </c>
      <c r="G388" s="48"/>
      <c r="H388" s="65"/>
    </row>
    <row r="389" spans="1:8" ht="11.25">
      <c r="A389" s="61" t="s">
        <v>1754</v>
      </c>
      <c r="B389" s="59" t="s">
        <v>1402</v>
      </c>
      <c r="C389" s="48"/>
      <c r="D389" s="48"/>
      <c r="E389" s="48">
        <v>980</v>
      </c>
      <c r="F389" s="45">
        <v>1472</v>
      </c>
      <c r="G389" s="48"/>
      <c r="H389" s="65"/>
    </row>
    <row r="390" spans="1:8" ht="11.25">
      <c r="A390" s="675" t="s">
        <v>1755</v>
      </c>
      <c r="B390" s="681" t="s">
        <v>1376</v>
      </c>
      <c r="C390" s="685">
        <v>250</v>
      </c>
      <c r="D390" s="685">
        <v>250</v>
      </c>
      <c r="E390" s="685"/>
      <c r="F390" s="688"/>
      <c r="G390" s="685">
        <v>1500</v>
      </c>
      <c r="H390" s="657"/>
    </row>
    <row r="391" spans="1:8" ht="12" thickBot="1">
      <c r="A391" s="679"/>
      <c r="B391" s="687"/>
      <c r="C391" s="689"/>
      <c r="D391" s="689"/>
      <c r="E391" s="689"/>
      <c r="F391" s="690"/>
      <c r="G391" s="689"/>
      <c r="H391" s="659"/>
    </row>
    <row r="392" spans="1:8" s="44" customFormat="1" ht="10.5">
      <c r="A392" s="673">
        <v>9</v>
      </c>
      <c r="B392" s="673" t="s">
        <v>1404</v>
      </c>
      <c r="C392" s="682">
        <f>SUM(C394:C451)</f>
        <v>4000</v>
      </c>
      <c r="D392" s="682">
        <f>SUM(D394:D451)</f>
        <v>4000</v>
      </c>
      <c r="E392" s="682">
        <f>SUM(E394:E451)</f>
        <v>19123</v>
      </c>
      <c r="F392" s="682"/>
      <c r="G392" s="682">
        <f>SUM(G394:G451)</f>
        <v>10000</v>
      </c>
      <c r="H392" s="654"/>
    </row>
    <row r="393" spans="1:8" s="44" customFormat="1" ht="11.25" thickBot="1">
      <c r="A393" s="674"/>
      <c r="B393" s="674"/>
      <c r="C393" s="683"/>
      <c r="D393" s="683"/>
      <c r="E393" s="683"/>
      <c r="F393" s="683"/>
      <c r="G393" s="683"/>
      <c r="H393" s="655"/>
    </row>
    <row r="394" spans="1:8" ht="11.25">
      <c r="A394" s="676" t="s">
        <v>1377</v>
      </c>
      <c r="B394" s="680" t="s">
        <v>359</v>
      </c>
      <c r="C394" s="684"/>
      <c r="D394" s="684"/>
      <c r="E394" s="684">
        <v>840</v>
      </c>
      <c r="F394" s="52" t="s">
        <v>360</v>
      </c>
      <c r="G394" s="684"/>
      <c r="H394" s="656"/>
    </row>
    <row r="395" spans="1:8" ht="11.25">
      <c r="A395" s="675"/>
      <c r="B395" s="681"/>
      <c r="C395" s="685"/>
      <c r="D395" s="685"/>
      <c r="E395" s="685"/>
      <c r="F395" s="51" t="s">
        <v>361</v>
      </c>
      <c r="G395" s="685"/>
      <c r="H395" s="657"/>
    </row>
    <row r="396" spans="1:8" ht="11.25">
      <c r="A396" s="61" t="s">
        <v>1379</v>
      </c>
      <c r="B396" s="59" t="s">
        <v>362</v>
      </c>
      <c r="C396" s="48"/>
      <c r="D396" s="48"/>
      <c r="E396" s="48">
        <v>500</v>
      </c>
      <c r="F396" s="45">
        <v>1563</v>
      </c>
      <c r="G396" s="48"/>
      <c r="H396" s="65"/>
    </row>
    <row r="397" spans="1:8" ht="11.25">
      <c r="A397" s="675" t="s">
        <v>1381</v>
      </c>
      <c r="B397" s="681" t="s">
        <v>363</v>
      </c>
      <c r="C397" s="685"/>
      <c r="D397" s="685"/>
      <c r="E397" s="685">
        <v>345</v>
      </c>
      <c r="F397" s="50" t="s">
        <v>364</v>
      </c>
      <c r="G397" s="685"/>
      <c r="H397" s="657"/>
    </row>
    <row r="398" spans="1:8" ht="11.25">
      <c r="A398" s="675"/>
      <c r="B398" s="681"/>
      <c r="C398" s="685"/>
      <c r="D398" s="685"/>
      <c r="E398" s="685"/>
      <c r="F398" s="52" t="s">
        <v>365</v>
      </c>
      <c r="G398" s="685"/>
      <c r="H398" s="657"/>
    </row>
    <row r="399" spans="1:8" ht="11.25">
      <c r="A399" s="675"/>
      <c r="B399" s="681"/>
      <c r="C399" s="685"/>
      <c r="D399" s="685"/>
      <c r="E399" s="685"/>
      <c r="F399" s="52" t="s">
        <v>1413</v>
      </c>
      <c r="G399" s="685"/>
      <c r="H399" s="657"/>
    </row>
    <row r="400" spans="1:8" ht="11.25">
      <c r="A400" s="675"/>
      <c r="B400" s="681"/>
      <c r="C400" s="685"/>
      <c r="D400" s="685"/>
      <c r="E400" s="685"/>
      <c r="F400" s="51" t="s">
        <v>366</v>
      </c>
      <c r="G400" s="685"/>
      <c r="H400" s="657"/>
    </row>
    <row r="401" spans="1:8" ht="11.25">
      <c r="A401" s="675" t="s">
        <v>1383</v>
      </c>
      <c r="B401" s="681" t="s">
        <v>367</v>
      </c>
      <c r="C401" s="685"/>
      <c r="D401" s="685"/>
      <c r="E401" s="685">
        <v>9166</v>
      </c>
      <c r="F401" s="50" t="s">
        <v>368</v>
      </c>
      <c r="G401" s="685"/>
      <c r="H401" s="657"/>
    </row>
    <row r="402" spans="1:8" ht="11.25">
      <c r="A402" s="675"/>
      <c r="B402" s="681"/>
      <c r="C402" s="685"/>
      <c r="D402" s="685"/>
      <c r="E402" s="685"/>
      <c r="F402" s="52" t="s">
        <v>369</v>
      </c>
      <c r="G402" s="685"/>
      <c r="H402" s="657"/>
    </row>
    <row r="403" spans="1:8" ht="11.25">
      <c r="A403" s="675"/>
      <c r="B403" s="681"/>
      <c r="C403" s="685"/>
      <c r="D403" s="685"/>
      <c r="E403" s="685"/>
      <c r="F403" s="52" t="s">
        <v>370</v>
      </c>
      <c r="G403" s="685"/>
      <c r="H403" s="657"/>
    </row>
    <row r="404" spans="1:8" ht="11.25">
      <c r="A404" s="675"/>
      <c r="B404" s="681"/>
      <c r="C404" s="685"/>
      <c r="D404" s="685"/>
      <c r="E404" s="685"/>
      <c r="F404" s="51" t="s">
        <v>371</v>
      </c>
      <c r="G404" s="685"/>
      <c r="H404" s="657"/>
    </row>
    <row r="405" spans="1:8" ht="11.25">
      <c r="A405" s="675" t="s">
        <v>1387</v>
      </c>
      <c r="B405" s="681" t="s">
        <v>372</v>
      </c>
      <c r="C405" s="685"/>
      <c r="D405" s="685"/>
      <c r="E405" s="685">
        <v>2203</v>
      </c>
      <c r="F405" s="50" t="s">
        <v>373</v>
      </c>
      <c r="G405" s="685"/>
      <c r="H405" s="657"/>
    </row>
    <row r="406" spans="1:8" ht="11.25">
      <c r="A406" s="675"/>
      <c r="B406" s="681"/>
      <c r="C406" s="685"/>
      <c r="D406" s="685"/>
      <c r="E406" s="685"/>
      <c r="F406" s="52" t="s">
        <v>374</v>
      </c>
      <c r="G406" s="685"/>
      <c r="H406" s="657"/>
    </row>
    <row r="407" spans="1:8" ht="11.25">
      <c r="A407" s="675"/>
      <c r="B407" s="681"/>
      <c r="C407" s="685"/>
      <c r="D407" s="685"/>
      <c r="E407" s="685"/>
      <c r="F407" s="692" t="s">
        <v>375</v>
      </c>
      <c r="G407" s="685"/>
      <c r="H407" s="657"/>
    </row>
    <row r="408" spans="1:8" ht="11.25">
      <c r="A408" s="675"/>
      <c r="B408" s="681"/>
      <c r="C408" s="685"/>
      <c r="D408" s="685"/>
      <c r="E408" s="685"/>
      <c r="F408" s="691"/>
      <c r="G408" s="685"/>
      <c r="H408" s="657"/>
    </row>
    <row r="409" spans="1:8" ht="11.25">
      <c r="A409" s="675" t="s">
        <v>1389</v>
      </c>
      <c r="B409" s="681" t="s">
        <v>376</v>
      </c>
      <c r="C409" s="685"/>
      <c r="D409" s="685"/>
      <c r="E409" s="685">
        <v>1399</v>
      </c>
      <c r="F409" s="50" t="s">
        <v>377</v>
      </c>
      <c r="G409" s="685"/>
      <c r="H409" s="657"/>
    </row>
    <row r="410" spans="1:8" ht="11.25">
      <c r="A410" s="675"/>
      <c r="B410" s="681"/>
      <c r="C410" s="685"/>
      <c r="D410" s="685"/>
      <c r="E410" s="685"/>
      <c r="F410" s="52" t="s">
        <v>378</v>
      </c>
      <c r="G410" s="685"/>
      <c r="H410" s="657"/>
    </row>
    <row r="411" spans="1:8" ht="11.25">
      <c r="A411" s="675"/>
      <c r="B411" s="681"/>
      <c r="C411" s="685"/>
      <c r="D411" s="685"/>
      <c r="E411" s="685"/>
      <c r="F411" s="52" t="s">
        <v>379</v>
      </c>
      <c r="G411" s="685"/>
      <c r="H411" s="657"/>
    </row>
    <row r="412" spans="1:8" ht="11.25">
      <c r="A412" s="675"/>
      <c r="B412" s="681"/>
      <c r="C412" s="685"/>
      <c r="D412" s="685"/>
      <c r="E412" s="685"/>
      <c r="F412" s="52" t="s">
        <v>380</v>
      </c>
      <c r="G412" s="685"/>
      <c r="H412" s="657"/>
    </row>
    <row r="413" spans="1:8" ht="11.25">
      <c r="A413" s="675"/>
      <c r="B413" s="681"/>
      <c r="C413" s="685"/>
      <c r="D413" s="685"/>
      <c r="E413" s="685"/>
      <c r="F413" s="692" t="s">
        <v>381</v>
      </c>
      <c r="G413" s="685"/>
      <c r="H413" s="657"/>
    </row>
    <row r="414" spans="1:8" ht="11.25">
      <c r="A414" s="675"/>
      <c r="B414" s="681"/>
      <c r="C414" s="685"/>
      <c r="D414" s="685"/>
      <c r="E414" s="685"/>
      <c r="F414" s="691"/>
      <c r="G414" s="685"/>
      <c r="H414" s="657"/>
    </row>
    <row r="415" spans="1:8" ht="11.25">
      <c r="A415" s="675" t="s">
        <v>1392</v>
      </c>
      <c r="B415" s="681" t="s">
        <v>382</v>
      </c>
      <c r="C415" s="685"/>
      <c r="D415" s="685"/>
      <c r="E415" s="685">
        <v>752</v>
      </c>
      <c r="F415" s="50" t="s">
        <v>383</v>
      </c>
      <c r="G415" s="685"/>
      <c r="H415" s="657"/>
    </row>
    <row r="416" spans="1:8" ht="11.25">
      <c r="A416" s="675"/>
      <c r="B416" s="681"/>
      <c r="C416" s="685"/>
      <c r="D416" s="685"/>
      <c r="E416" s="685"/>
      <c r="F416" s="52" t="s">
        <v>96</v>
      </c>
      <c r="G416" s="685"/>
      <c r="H416" s="657"/>
    </row>
    <row r="417" spans="1:8" ht="11.25">
      <c r="A417" s="675"/>
      <c r="B417" s="681"/>
      <c r="C417" s="685"/>
      <c r="D417" s="685"/>
      <c r="E417" s="685"/>
      <c r="F417" s="51" t="s">
        <v>97</v>
      </c>
      <c r="G417" s="685"/>
      <c r="H417" s="657"/>
    </row>
    <row r="418" spans="1:8" ht="11.25">
      <c r="A418" s="675" t="s">
        <v>1396</v>
      </c>
      <c r="B418" s="681" t="s">
        <v>98</v>
      </c>
      <c r="C418" s="685"/>
      <c r="D418" s="685"/>
      <c r="E418" s="685">
        <v>752</v>
      </c>
      <c r="F418" s="50" t="s">
        <v>383</v>
      </c>
      <c r="G418" s="685"/>
      <c r="H418" s="657"/>
    </row>
    <row r="419" spans="1:8" ht="11.25">
      <c r="A419" s="675"/>
      <c r="B419" s="681"/>
      <c r="C419" s="685"/>
      <c r="D419" s="685"/>
      <c r="E419" s="685"/>
      <c r="F419" s="52" t="s">
        <v>96</v>
      </c>
      <c r="G419" s="685"/>
      <c r="H419" s="657"/>
    </row>
    <row r="420" spans="1:8" ht="11.25">
      <c r="A420" s="675"/>
      <c r="B420" s="681"/>
      <c r="C420" s="685"/>
      <c r="D420" s="685"/>
      <c r="E420" s="685"/>
      <c r="F420" s="51" t="s">
        <v>97</v>
      </c>
      <c r="G420" s="685"/>
      <c r="H420" s="657"/>
    </row>
    <row r="421" spans="1:8" ht="11.25">
      <c r="A421" s="675" t="s">
        <v>1399</v>
      </c>
      <c r="B421" s="681" t="s">
        <v>99</v>
      </c>
      <c r="C421" s="685"/>
      <c r="D421" s="685"/>
      <c r="E421" s="685">
        <v>1200</v>
      </c>
      <c r="F421" s="688">
        <v>1563</v>
      </c>
      <c r="G421" s="685"/>
      <c r="H421" s="657"/>
    </row>
    <row r="422" spans="1:8" ht="11.25">
      <c r="A422" s="675"/>
      <c r="B422" s="681"/>
      <c r="C422" s="685"/>
      <c r="D422" s="685"/>
      <c r="E422" s="685"/>
      <c r="F422" s="688"/>
      <c r="G422" s="685"/>
      <c r="H422" s="657"/>
    </row>
    <row r="423" spans="1:8" ht="11.25">
      <c r="A423" s="675" t="s">
        <v>1401</v>
      </c>
      <c r="B423" s="681" t="s">
        <v>100</v>
      </c>
      <c r="C423" s="685"/>
      <c r="D423" s="685"/>
      <c r="E423" s="685">
        <v>191</v>
      </c>
      <c r="F423" s="50" t="s">
        <v>101</v>
      </c>
      <c r="G423" s="685"/>
      <c r="H423" s="657"/>
    </row>
    <row r="424" spans="1:8" ht="11.25">
      <c r="A424" s="675"/>
      <c r="B424" s="681"/>
      <c r="C424" s="685"/>
      <c r="D424" s="685"/>
      <c r="E424" s="685"/>
      <c r="F424" s="52" t="s">
        <v>1116</v>
      </c>
      <c r="G424" s="685"/>
      <c r="H424" s="657"/>
    </row>
    <row r="425" spans="1:8" ht="11.25">
      <c r="A425" s="675"/>
      <c r="B425" s="681"/>
      <c r="C425" s="685"/>
      <c r="D425" s="685"/>
      <c r="E425" s="685"/>
      <c r="F425" s="51" t="s">
        <v>102</v>
      </c>
      <c r="G425" s="685"/>
      <c r="H425" s="657"/>
    </row>
    <row r="426" spans="1:8" ht="11.25">
      <c r="A426" s="61" t="s">
        <v>1403</v>
      </c>
      <c r="B426" s="59" t="s">
        <v>103</v>
      </c>
      <c r="C426" s="48"/>
      <c r="D426" s="48"/>
      <c r="E426" s="48">
        <v>360</v>
      </c>
      <c r="F426" s="45">
        <v>1563</v>
      </c>
      <c r="G426" s="48"/>
      <c r="H426" s="65"/>
    </row>
    <row r="427" spans="1:8" ht="11.25">
      <c r="A427" s="675" t="s">
        <v>1756</v>
      </c>
      <c r="B427" s="681" t="s">
        <v>104</v>
      </c>
      <c r="C427" s="685"/>
      <c r="D427" s="685"/>
      <c r="E427" s="685">
        <v>217</v>
      </c>
      <c r="F427" s="50" t="s">
        <v>105</v>
      </c>
      <c r="G427" s="685"/>
      <c r="H427" s="657"/>
    </row>
    <row r="428" spans="1:8" ht="11.25">
      <c r="A428" s="675"/>
      <c r="B428" s="681"/>
      <c r="C428" s="685"/>
      <c r="D428" s="685"/>
      <c r="E428" s="685"/>
      <c r="F428" s="52" t="s">
        <v>106</v>
      </c>
      <c r="G428" s="685"/>
      <c r="H428" s="657"/>
    </row>
    <row r="429" spans="1:8" ht="11.25">
      <c r="A429" s="675"/>
      <c r="B429" s="681"/>
      <c r="C429" s="685"/>
      <c r="D429" s="685"/>
      <c r="E429" s="685"/>
      <c r="F429" s="52" t="s">
        <v>107</v>
      </c>
      <c r="G429" s="685"/>
      <c r="H429" s="657"/>
    </row>
    <row r="430" spans="1:8" ht="11.25">
      <c r="A430" s="675"/>
      <c r="B430" s="681"/>
      <c r="C430" s="685"/>
      <c r="D430" s="685"/>
      <c r="E430" s="685"/>
      <c r="F430" s="52" t="s">
        <v>108</v>
      </c>
      <c r="G430" s="685"/>
      <c r="H430" s="657"/>
    </row>
    <row r="431" spans="1:8" ht="11.25">
      <c r="A431" s="675"/>
      <c r="B431" s="681"/>
      <c r="C431" s="685"/>
      <c r="D431" s="685"/>
      <c r="E431" s="685"/>
      <c r="F431" s="51" t="s">
        <v>1047</v>
      </c>
      <c r="G431" s="685"/>
      <c r="H431" s="657"/>
    </row>
    <row r="432" spans="1:8" ht="11.25">
      <c r="A432" s="675" t="s">
        <v>1757</v>
      </c>
      <c r="B432" s="681" t="s">
        <v>109</v>
      </c>
      <c r="C432" s="685"/>
      <c r="D432" s="685"/>
      <c r="E432" s="685">
        <v>217</v>
      </c>
      <c r="F432" s="50" t="s">
        <v>110</v>
      </c>
      <c r="G432" s="685"/>
      <c r="H432" s="657"/>
    </row>
    <row r="433" spans="1:8" ht="11.25">
      <c r="A433" s="675"/>
      <c r="B433" s="681"/>
      <c r="C433" s="685"/>
      <c r="D433" s="685"/>
      <c r="E433" s="685"/>
      <c r="F433" s="52" t="s">
        <v>353</v>
      </c>
      <c r="G433" s="685"/>
      <c r="H433" s="657"/>
    </row>
    <row r="434" spans="1:8" ht="11.25">
      <c r="A434" s="675"/>
      <c r="B434" s="681"/>
      <c r="C434" s="685"/>
      <c r="D434" s="685"/>
      <c r="E434" s="685"/>
      <c r="F434" s="51" t="s">
        <v>111</v>
      </c>
      <c r="G434" s="685"/>
      <c r="H434" s="657"/>
    </row>
    <row r="435" spans="1:8" ht="11.25">
      <c r="A435" s="675" t="s">
        <v>1758</v>
      </c>
      <c r="B435" s="681" t="s">
        <v>112</v>
      </c>
      <c r="C435" s="685"/>
      <c r="D435" s="685"/>
      <c r="E435" s="685">
        <v>192</v>
      </c>
      <c r="F435" s="50" t="s">
        <v>110</v>
      </c>
      <c r="G435" s="685"/>
      <c r="H435" s="657"/>
    </row>
    <row r="436" spans="1:8" ht="11.25">
      <c r="A436" s="675"/>
      <c r="B436" s="681"/>
      <c r="C436" s="685"/>
      <c r="D436" s="685"/>
      <c r="E436" s="685"/>
      <c r="F436" s="52" t="s">
        <v>540</v>
      </c>
      <c r="G436" s="685"/>
      <c r="H436" s="657"/>
    </row>
    <row r="437" spans="1:8" ht="11.25">
      <c r="A437" s="675"/>
      <c r="B437" s="681"/>
      <c r="C437" s="685"/>
      <c r="D437" s="685"/>
      <c r="E437" s="685"/>
      <c r="F437" s="51" t="s">
        <v>113</v>
      </c>
      <c r="G437" s="685"/>
      <c r="H437" s="657"/>
    </row>
    <row r="438" spans="1:8" ht="11.25">
      <c r="A438" s="675" t="s">
        <v>1759</v>
      </c>
      <c r="B438" s="681" t="s">
        <v>114</v>
      </c>
      <c r="C438" s="685"/>
      <c r="D438" s="685"/>
      <c r="E438" s="685">
        <v>205</v>
      </c>
      <c r="F438" s="50" t="s">
        <v>110</v>
      </c>
      <c r="G438" s="685"/>
      <c r="H438" s="657"/>
    </row>
    <row r="439" spans="1:8" ht="11.25">
      <c r="A439" s="675"/>
      <c r="B439" s="681"/>
      <c r="C439" s="685"/>
      <c r="D439" s="685"/>
      <c r="E439" s="685"/>
      <c r="F439" s="52" t="s">
        <v>353</v>
      </c>
      <c r="G439" s="685"/>
      <c r="H439" s="657"/>
    </row>
    <row r="440" spans="1:8" ht="11.25">
      <c r="A440" s="675"/>
      <c r="B440" s="681"/>
      <c r="C440" s="685"/>
      <c r="D440" s="685"/>
      <c r="E440" s="685"/>
      <c r="F440" s="51" t="s">
        <v>115</v>
      </c>
      <c r="G440" s="685"/>
      <c r="H440" s="657"/>
    </row>
    <row r="441" spans="1:8" ht="11.25">
      <c r="A441" s="675" t="s">
        <v>1760</v>
      </c>
      <c r="B441" s="681" t="s">
        <v>116</v>
      </c>
      <c r="C441" s="685"/>
      <c r="D441" s="685"/>
      <c r="E441" s="685">
        <v>202</v>
      </c>
      <c r="F441" s="50" t="s">
        <v>110</v>
      </c>
      <c r="G441" s="685"/>
      <c r="H441" s="657"/>
    </row>
    <row r="442" spans="1:8" ht="11.25">
      <c r="A442" s="675"/>
      <c r="B442" s="681"/>
      <c r="C442" s="685"/>
      <c r="D442" s="685"/>
      <c r="E442" s="685"/>
      <c r="F442" s="52" t="s">
        <v>113</v>
      </c>
      <c r="G442" s="685"/>
      <c r="H442" s="657"/>
    </row>
    <row r="443" spans="1:8" ht="11.25">
      <c r="A443" s="675"/>
      <c r="B443" s="681"/>
      <c r="C443" s="685"/>
      <c r="D443" s="685"/>
      <c r="E443" s="685"/>
      <c r="F443" s="51" t="s">
        <v>353</v>
      </c>
      <c r="G443" s="685"/>
      <c r="H443" s="657"/>
    </row>
    <row r="444" spans="1:8" ht="11.25">
      <c r="A444" s="675" t="s">
        <v>1761</v>
      </c>
      <c r="B444" s="681" t="s">
        <v>117</v>
      </c>
      <c r="C444" s="685"/>
      <c r="D444" s="685"/>
      <c r="E444" s="685">
        <v>191</v>
      </c>
      <c r="F444" s="50" t="s">
        <v>110</v>
      </c>
      <c r="G444" s="685"/>
      <c r="H444" s="657"/>
    </row>
    <row r="445" spans="1:8" ht="11.25">
      <c r="A445" s="675"/>
      <c r="B445" s="681"/>
      <c r="C445" s="685"/>
      <c r="D445" s="685"/>
      <c r="E445" s="685"/>
      <c r="F445" s="52" t="s">
        <v>353</v>
      </c>
      <c r="G445" s="685"/>
      <c r="H445" s="657"/>
    </row>
    <row r="446" spans="1:8" ht="11.25">
      <c r="A446" s="675"/>
      <c r="B446" s="681"/>
      <c r="C446" s="685"/>
      <c r="D446" s="685"/>
      <c r="E446" s="685"/>
      <c r="F446" s="51" t="s">
        <v>118</v>
      </c>
      <c r="G446" s="685"/>
      <c r="H446" s="657"/>
    </row>
    <row r="447" spans="1:8" ht="11.25">
      <c r="A447" s="675" t="s">
        <v>1762</v>
      </c>
      <c r="B447" s="681" t="s">
        <v>119</v>
      </c>
      <c r="C447" s="685"/>
      <c r="D447" s="685"/>
      <c r="E447" s="685">
        <v>191</v>
      </c>
      <c r="F447" s="50" t="s">
        <v>110</v>
      </c>
      <c r="G447" s="685"/>
      <c r="H447" s="657"/>
    </row>
    <row r="448" spans="1:8" ht="11.25">
      <c r="A448" s="675"/>
      <c r="B448" s="681"/>
      <c r="C448" s="685"/>
      <c r="D448" s="685"/>
      <c r="E448" s="685"/>
      <c r="F448" s="52" t="s">
        <v>353</v>
      </c>
      <c r="G448" s="685"/>
      <c r="H448" s="657"/>
    </row>
    <row r="449" spans="1:8" ht="11.25">
      <c r="A449" s="675"/>
      <c r="B449" s="681"/>
      <c r="C449" s="685"/>
      <c r="D449" s="685"/>
      <c r="E449" s="685"/>
      <c r="F449" s="51" t="s">
        <v>118</v>
      </c>
      <c r="G449" s="685"/>
      <c r="H449" s="657"/>
    </row>
    <row r="450" spans="1:8" ht="11.25">
      <c r="A450" s="117" t="s">
        <v>1567</v>
      </c>
      <c r="B450" s="118" t="s">
        <v>1569</v>
      </c>
      <c r="C450" s="119"/>
      <c r="D450" s="119"/>
      <c r="E450" s="119"/>
      <c r="F450" s="52">
        <v>1485</v>
      </c>
      <c r="G450" s="119">
        <v>5000</v>
      </c>
      <c r="H450" s="120"/>
    </row>
    <row r="451" spans="1:8" ht="12" thickBot="1">
      <c r="A451" s="62" t="s">
        <v>1568</v>
      </c>
      <c r="B451" s="60" t="s">
        <v>847</v>
      </c>
      <c r="C451" s="49">
        <v>4000</v>
      </c>
      <c r="D451" s="49">
        <v>4000</v>
      </c>
      <c r="E451" s="49"/>
      <c r="F451" s="46">
        <v>1485</v>
      </c>
      <c r="G451" s="49">
        <v>5000</v>
      </c>
      <c r="H451" s="66"/>
    </row>
    <row r="452" spans="1:8" s="44" customFormat="1" ht="11.25" thickBot="1">
      <c r="A452" s="67">
        <v>10</v>
      </c>
      <c r="B452" s="67" t="s">
        <v>848</v>
      </c>
      <c r="C452" s="68">
        <v>295</v>
      </c>
      <c r="D452" s="68">
        <v>295</v>
      </c>
      <c r="E452" s="68">
        <v>300</v>
      </c>
      <c r="F452" s="88"/>
      <c r="G452" s="68"/>
      <c r="H452" s="69"/>
    </row>
    <row r="453" spans="1:8" ht="12" thickBot="1">
      <c r="A453" s="70">
        <v>11</v>
      </c>
      <c r="B453" s="71" t="s">
        <v>743</v>
      </c>
      <c r="C453" s="81">
        <v>3800</v>
      </c>
      <c r="D453" s="82">
        <v>3800</v>
      </c>
      <c r="E453" s="83"/>
      <c r="F453" s="89"/>
      <c r="G453" s="83"/>
      <c r="H453" s="84"/>
    </row>
    <row r="454" spans="1:8" ht="12" thickBot="1">
      <c r="A454" s="72">
        <v>12</v>
      </c>
      <c r="B454" s="72" t="s">
        <v>1204</v>
      </c>
      <c r="C454" s="82">
        <v>12506</v>
      </c>
      <c r="D454" s="82">
        <v>10328</v>
      </c>
      <c r="E454" s="83"/>
      <c r="F454" s="89"/>
      <c r="G454" s="83"/>
      <c r="H454" s="84"/>
    </row>
    <row r="455" spans="1:8" ht="12" thickBot="1">
      <c r="A455" s="72">
        <v>13</v>
      </c>
      <c r="B455" s="72" t="s">
        <v>1205</v>
      </c>
      <c r="C455" s="82">
        <f>SUM(C457:C463)</f>
        <v>0</v>
      </c>
      <c r="D455" s="82">
        <f>SUM(D457:D463)</f>
        <v>2178</v>
      </c>
      <c r="E455" s="82">
        <f>SUM(E457:E463)</f>
        <v>0</v>
      </c>
      <c r="F455" s="90"/>
      <c r="G455" s="82">
        <f>SUM(G457:G463)</f>
        <v>0</v>
      </c>
      <c r="H455" s="82"/>
    </row>
    <row r="456" spans="1:8" ht="11.25">
      <c r="A456" s="51"/>
      <c r="B456" s="73" t="s">
        <v>1206</v>
      </c>
      <c r="C456" s="74"/>
      <c r="D456" s="74"/>
      <c r="E456" s="74"/>
      <c r="F456" s="91"/>
      <c r="G456" s="74"/>
      <c r="H456" s="85"/>
    </row>
    <row r="457" spans="1:8" ht="11.25">
      <c r="A457" s="45"/>
      <c r="B457" s="59" t="s">
        <v>1207</v>
      </c>
      <c r="C457" s="61"/>
      <c r="D457" s="61">
        <v>1431</v>
      </c>
      <c r="E457" s="61"/>
      <c r="F457" s="92"/>
      <c r="G457" s="61"/>
      <c r="H457" s="86"/>
    </row>
    <row r="458" spans="1:8" ht="11.25">
      <c r="A458" s="45"/>
      <c r="B458" s="59" t="s">
        <v>1208</v>
      </c>
      <c r="C458" s="61"/>
      <c r="D458" s="61">
        <v>127</v>
      </c>
      <c r="E458" s="61"/>
      <c r="F458" s="92"/>
      <c r="G458" s="61"/>
      <c r="H458" s="86"/>
    </row>
    <row r="459" spans="1:8" ht="11.25">
      <c r="A459" s="45"/>
      <c r="B459" s="59" t="s">
        <v>1209</v>
      </c>
      <c r="C459" s="61"/>
      <c r="D459" s="61">
        <v>75</v>
      </c>
      <c r="E459" s="61"/>
      <c r="F459" s="92"/>
      <c r="G459" s="61"/>
      <c r="H459" s="86"/>
    </row>
    <row r="460" spans="1:8" ht="22.5">
      <c r="A460" s="45"/>
      <c r="B460" s="59" t="s">
        <v>1210</v>
      </c>
      <c r="C460" s="61"/>
      <c r="D460" s="61">
        <v>55</v>
      </c>
      <c r="E460" s="61"/>
      <c r="F460" s="92"/>
      <c r="G460" s="61"/>
      <c r="H460" s="86"/>
    </row>
    <row r="461" spans="1:8" ht="11.25">
      <c r="A461" s="45"/>
      <c r="B461" s="59" t="s">
        <v>1299</v>
      </c>
      <c r="C461" s="61"/>
      <c r="D461" s="61">
        <v>180</v>
      </c>
      <c r="E461" s="61"/>
      <c r="F461" s="92"/>
      <c r="G461" s="61"/>
      <c r="H461" s="86"/>
    </row>
    <row r="462" spans="1:8" ht="11.25">
      <c r="A462" s="45"/>
      <c r="B462" s="59" t="s">
        <v>1211</v>
      </c>
      <c r="C462" s="61"/>
      <c r="D462" s="61">
        <v>25</v>
      </c>
      <c r="E462" s="61"/>
      <c r="F462" s="92"/>
      <c r="G462" s="61"/>
      <c r="H462" s="86"/>
    </row>
    <row r="463" spans="1:8" ht="23.25" thickBot="1">
      <c r="A463" s="62"/>
      <c r="B463" s="60" t="s">
        <v>1212</v>
      </c>
      <c r="C463" s="49"/>
      <c r="D463" s="49">
        <v>285</v>
      </c>
      <c r="E463" s="49"/>
      <c r="F463" s="87"/>
      <c r="G463" s="49"/>
      <c r="H463" s="66"/>
    </row>
    <row r="466" spans="1:8" ht="11.25">
      <c r="A466" s="660"/>
      <c r="B466" s="660"/>
      <c r="C466" s="660"/>
      <c r="D466" s="660"/>
      <c r="E466" s="660"/>
      <c r="F466" s="660"/>
      <c r="G466" s="660"/>
      <c r="H466" s="660"/>
    </row>
    <row r="467" spans="1:8" ht="11.25">
      <c r="A467" s="660"/>
      <c r="B467" s="660"/>
      <c r="C467" s="660"/>
      <c r="D467" s="660"/>
      <c r="E467" s="660"/>
      <c r="F467" s="660"/>
      <c r="G467" s="660"/>
      <c r="H467" s="660"/>
    </row>
  </sheetData>
  <mergeCells count="1145">
    <mergeCell ref="A467:H467"/>
    <mergeCell ref="A466:H466"/>
    <mergeCell ref="A5:H5"/>
    <mergeCell ref="A6:H6"/>
    <mergeCell ref="A7:H7"/>
    <mergeCell ref="H441:H443"/>
    <mergeCell ref="H444:H446"/>
    <mergeCell ref="H447:H449"/>
    <mergeCell ref="H427:H431"/>
    <mergeCell ref="H432:H434"/>
    <mergeCell ref="H435:H437"/>
    <mergeCell ref="H438:H440"/>
    <mergeCell ref="H415:H417"/>
    <mergeCell ref="H418:H420"/>
    <mergeCell ref="H421:H422"/>
    <mergeCell ref="H423:H425"/>
    <mergeCell ref="H397:H400"/>
    <mergeCell ref="H401:H404"/>
    <mergeCell ref="H405:H408"/>
    <mergeCell ref="H409:H414"/>
    <mergeCell ref="H386:H387"/>
    <mergeCell ref="H390:H391"/>
    <mergeCell ref="H392:H393"/>
    <mergeCell ref="H394:H395"/>
    <mergeCell ref="H374:H375"/>
    <mergeCell ref="H379:H380"/>
    <mergeCell ref="H382:H383"/>
    <mergeCell ref="H384:H385"/>
    <mergeCell ref="H365:H366"/>
    <mergeCell ref="H367:H368"/>
    <mergeCell ref="H369:H370"/>
    <mergeCell ref="H372:H373"/>
    <mergeCell ref="H360:H361"/>
    <mergeCell ref="H362:H363"/>
    <mergeCell ref="H348:H349"/>
    <mergeCell ref="H350:H351"/>
    <mergeCell ref="H352:H353"/>
    <mergeCell ref="H354:H358"/>
    <mergeCell ref="H334:H336"/>
    <mergeCell ref="H337:H340"/>
    <mergeCell ref="H341:H343"/>
    <mergeCell ref="H345:H346"/>
    <mergeCell ref="H324:H325"/>
    <mergeCell ref="H326:H327"/>
    <mergeCell ref="H328:H331"/>
    <mergeCell ref="H332:H333"/>
    <mergeCell ref="H315:H316"/>
    <mergeCell ref="H317:H318"/>
    <mergeCell ref="H319:H320"/>
    <mergeCell ref="H321:H323"/>
    <mergeCell ref="H300:H301"/>
    <mergeCell ref="H302:H304"/>
    <mergeCell ref="H305:H307"/>
    <mergeCell ref="H308:H313"/>
    <mergeCell ref="H287:H288"/>
    <mergeCell ref="H291:H292"/>
    <mergeCell ref="H294:H297"/>
    <mergeCell ref="H298:H299"/>
    <mergeCell ref="H279:H280"/>
    <mergeCell ref="H281:H282"/>
    <mergeCell ref="H283:H284"/>
    <mergeCell ref="H285:H286"/>
    <mergeCell ref="H271:H272"/>
    <mergeCell ref="H273:H274"/>
    <mergeCell ref="H275:H276"/>
    <mergeCell ref="H277:H278"/>
    <mergeCell ref="H262:H263"/>
    <mergeCell ref="H265:H266"/>
    <mergeCell ref="H267:H268"/>
    <mergeCell ref="H269:H270"/>
    <mergeCell ref="H250:H251"/>
    <mergeCell ref="H252:H253"/>
    <mergeCell ref="H256:H257"/>
    <mergeCell ref="H260:H261"/>
    <mergeCell ref="H239:H240"/>
    <mergeCell ref="H242:H243"/>
    <mergeCell ref="H245:H246"/>
    <mergeCell ref="H247:H248"/>
    <mergeCell ref="H228:H229"/>
    <mergeCell ref="H230:H231"/>
    <mergeCell ref="H235:H236"/>
    <mergeCell ref="H237:H238"/>
    <mergeCell ref="H219:H220"/>
    <mergeCell ref="H221:H222"/>
    <mergeCell ref="H224:H225"/>
    <mergeCell ref="H226:H227"/>
    <mergeCell ref="H205:H206"/>
    <mergeCell ref="H207:H208"/>
    <mergeCell ref="H209:H210"/>
    <mergeCell ref="H213:H214"/>
    <mergeCell ref="H190:H191"/>
    <mergeCell ref="H192:H193"/>
    <mergeCell ref="H194:H195"/>
    <mergeCell ref="H196:H197"/>
    <mergeCell ref="H179:H180"/>
    <mergeCell ref="H181:H182"/>
    <mergeCell ref="H184:H186"/>
    <mergeCell ref="H187:H189"/>
    <mergeCell ref="H168:H169"/>
    <mergeCell ref="H170:H172"/>
    <mergeCell ref="H173:H174"/>
    <mergeCell ref="H175:H178"/>
    <mergeCell ref="H157:H159"/>
    <mergeCell ref="H160:H161"/>
    <mergeCell ref="H162:H163"/>
    <mergeCell ref="H164:H166"/>
    <mergeCell ref="H148:H149"/>
    <mergeCell ref="H150:H151"/>
    <mergeCell ref="H152:H153"/>
    <mergeCell ref="H154:H155"/>
    <mergeCell ref="H137:H140"/>
    <mergeCell ref="H141:H142"/>
    <mergeCell ref="H144:H145"/>
    <mergeCell ref="H146:H147"/>
    <mergeCell ref="H128:H129"/>
    <mergeCell ref="H130:H131"/>
    <mergeCell ref="H133:H134"/>
    <mergeCell ref="H135:H136"/>
    <mergeCell ref="H120:H121"/>
    <mergeCell ref="H122:H123"/>
    <mergeCell ref="H124:H125"/>
    <mergeCell ref="H126:H127"/>
    <mergeCell ref="H112:H113"/>
    <mergeCell ref="H114:H115"/>
    <mergeCell ref="H116:H117"/>
    <mergeCell ref="H118:H119"/>
    <mergeCell ref="H93:H95"/>
    <mergeCell ref="H96:H98"/>
    <mergeCell ref="H99:H105"/>
    <mergeCell ref="H106:H111"/>
    <mergeCell ref="H83:H84"/>
    <mergeCell ref="H85:H86"/>
    <mergeCell ref="H87:H89"/>
    <mergeCell ref="H90:H92"/>
    <mergeCell ref="H71:H73"/>
    <mergeCell ref="H74:H75"/>
    <mergeCell ref="H76:H77"/>
    <mergeCell ref="H79:H82"/>
    <mergeCell ref="H61:H62"/>
    <mergeCell ref="H63:H65"/>
    <mergeCell ref="H67:H68"/>
    <mergeCell ref="H69:H70"/>
    <mergeCell ref="H46:H49"/>
    <mergeCell ref="H50:H53"/>
    <mergeCell ref="H54:H57"/>
    <mergeCell ref="H58:H60"/>
    <mergeCell ref="H33:H35"/>
    <mergeCell ref="H36:H40"/>
    <mergeCell ref="H41:H42"/>
    <mergeCell ref="H43:H45"/>
    <mergeCell ref="H23:H24"/>
    <mergeCell ref="H26:H27"/>
    <mergeCell ref="H28:H29"/>
    <mergeCell ref="H30:H32"/>
    <mergeCell ref="H11:H12"/>
    <mergeCell ref="H13:H17"/>
    <mergeCell ref="H18:H19"/>
    <mergeCell ref="H20:H22"/>
    <mergeCell ref="G438:G440"/>
    <mergeCell ref="G441:G443"/>
    <mergeCell ref="G444:G446"/>
    <mergeCell ref="G447:G449"/>
    <mergeCell ref="G423:G425"/>
    <mergeCell ref="G427:G431"/>
    <mergeCell ref="G432:G434"/>
    <mergeCell ref="G435:G437"/>
    <mergeCell ref="G409:G414"/>
    <mergeCell ref="G415:G417"/>
    <mergeCell ref="G418:G420"/>
    <mergeCell ref="G421:G422"/>
    <mergeCell ref="G394:G395"/>
    <mergeCell ref="G397:G400"/>
    <mergeCell ref="G401:G404"/>
    <mergeCell ref="G405:G408"/>
    <mergeCell ref="G384:G385"/>
    <mergeCell ref="G386:G387"/>
    <mergeCell ref="G390:G391"/>
    <mergeCell ref="G392:G393"/>
    <mergeCell ref="G372:G373"/>
    <mergeCell ref="G374:G375"/>
    <mergeCell ref="G379:G380"/>
    <mergeCell ref="G382:G383"/>
    <mergeCell ref="G362:G363"/>
    <mergeCell ref="G365:G366"/>
    <mergeCell ref="G367:G368"/>
    <mergeCell ref="G369:G370"/>
    <mergeCell ref="G354:G358"/>
    <mergeCell ref="G360:G361"/>
    <mergeCell ref="G345:G346"/>
    <mergeCell ref="G348:G349"/>
    <mergeCell ref="G350:G351"/>
    <mergeCell ref="G352:G353"/>
    <mergeCell ref="G332:G333"/>
    <mergeCell ref="G334:G336"/>
    <mergeCell ref="G337:G340"/>
    <mergeCell ref="G341:G343"/>
    <mergeCell ref="G321:G323"/>
    <mergeCell ref="G324:G325"/>
    <mergeCell ref="G326:G327"/>
    <mergeCell ref="G328:G331"/>
    <mergeCell ref="G308:G313"/>
    <mergeCell ref="G315:G316"/>
    <mergeCell ref="G317:G318"/>
    <mergeCell ref="G319:G320"/>
    <mergeCell ref="G298:G299"/>
    <mergeCell ref="G300:G301"/>
    <mergeCell ref="G302:G304"/>
    <mergeCell ref="G305:G307"/>
    <mergeCell ref="G285:G286"/>
    <mergeCell ref="G287:G288"/>
    <mergeCell ref="G291:G292"/>
    <mergeCell ref="G294:G297"/>
    <mergeCell ref="G277:G278"/>
    <mergeCell ref="G279:G280"/>
    <mergeCell ref="G281:G282"/>
    <mergeCell ref="G283:G284"/>
    <mergeCell ref="G269:G270"/>
    <mergeCell ref="G271:G272"/>
    <mergeCell ref="G273:G274"/>
    <mergeCell ref="G275:G276"/>
    <mergeCell ref="G260:G261"/>
    <mergeCell ref="G262:G263"/>
    <mergeCell ref="G265:G266"/>
    <mergeCell ref="G267:G268"/>
    <mergeCell ref="G247:G248"/>
    <mergeCell ref="G250:G251"/>
    <mergeCell ref="G252:G253"/>
    <mergeCell ref="G256:G257"/>
    <mergeCell ref="G237:G238"/>
    <mergeCell ref="G239:G240"/>
    <mergeCell ref="G242:G243"/>
    <mergeCell ref="G245:G246"/>
    <mergeCell ref="G226:G227"/>
    <mergeCell ref="G228:G229"/>
    <mergeCell ref="G230:G231"/>
    <mergeCell ref="G235:G236"/>
    <mergeCell ref="G213:G214"/>
    <mergeCell ref="G219:G220"/>
    <mergeCell ref="G221:G222"/>
    <mergeCell ref="G224:G225"/>
    <mergeCell ref="G196:G197"/>
    <mergeCell ref="G205:G206"/>
    <mergeCell ref="G207:G208"/>
    <mergeCell ref="G209:G210"/>
    <mergeCell ref="G187:G189"/>
    <mergeCell ref="G190:G191"/>
    <mergeCell ref="G192:G193"/>
    <mergeCell ref="G194:G195"/>
    <mergeCell ref="G175:G178"/>
    <mergeCell ref="G179:G180"/>
    <mergeCell ref="G181:G182"/>
    <mergeCell ref="G184:G186"/>
    <mergeCell ref="G164:G166"/>
    <mergeCell ref="G168:G169"/>
    <mergeCell ref="G170:G172"/>
    <mergeCell ref="G173:G174"/>
    <mergeCell ref="G154:G155"/>
    <mergeCell ref="G157:G159"/>
    <mergeCell ref="G160:G161"/>
    <mergeCell ref="G162:G163"/>
    <mergeCell ref="G146:G147"/>
    <mergeCell ref="G148:G149"/>
    <mergeCell ref="G150:G151"/>
    <mergeCell ref="G152:G153"/>
    <mergeCell ref="G135:G136"/>
    <mergeCell ref="G137:G140"/>
    <mergeCell ref="G141:G142"/>
    <mergeCell ref="G144:G145"/>
    <mergeCell ref="G126:G127"/>
    <mergeCell ref="G128:G129"/>
    <mergeCell ref="G130:G131"/>
    <mergeCell ref="G133:G134"/>
    <mergeCell ref="G118:G119"/>
    <mergeCell ref="G120:G121"/>
    <mergeCell ref="G122:G123"/>
    <mergeCell ref="G124:G125"/>
    <mergeCell ref="G106:G111"/>
    <mergeCell ref="G112:G113"/>
    <mergeCell ref="G114:G115"/>
    <mergeCell ref="G116:G117"/>
    <mergeCell ref="G90:G92"/>
    <mergeCell ref="G93:G95"/>
    <mergeCell ref="G96:G98"/>
    <mergeCell ref="G99:G105"/>
    <mergeCell ref="G79:G82"/>
    <mergeCell ref="G83:G84"/>
    <mergeCell ref="G85:G86"/>
    <mergeCell ref="G87:G89"/>
    <mergeCell ref="G69:G70"/>
    <mergeCell ref="G71:G73"/>
    <mergeCell ref="G74:G75"/>
    <mergeCell ref="G76:G77"/>
    <mergeCell ref="G58:G60"/>
    <mergeCell ref="G61:G62"/>
    <mergeCell ref="G63:G65"/>
    <mergeCell ref="G67:G68"/>
    <mergeCell ref="G43:G45"/>
    <mergeCell ref="G46:G49"/>
    <mergeCell ref="G50:G53"/>
    <mergeCell ref="G54:G57"/>
    <mergeCell ref="G30:G32"/>
    <mergeCell ref="G33:G35"/>
    <mergeCell ref="G36:G40"/>
    <mergeCell ref="G41:G42"/>
    <mergeCell ref="G11:G12"/>
    <mergeCell ref="G13:G17"/>
    <mergeCell ref="G26:G27"/>
    <mergeCell ref="G28:G29"/>
    <mergeCell ref="G23:G24"/>
    <mergeCell ref="E427:E431"/>
    <mergeCell ref="C427:C431"/>
    <mergeCell ref="D427:D431"/>
    <mergeCell ref="A10:B10"/>
    <mergeCell ref="E409:E414"/>
    <mergeCell ref="C409:C414"/>
    <mergeCell ref="D409:D414"/>
    <mergeCell ref="E405:E408"/>
    <mergeCell ref="C405:C408"/>
    <mergeCell ref="D405:D408"/>
    <mergeCell ref="E435:E437"/>
    <mergeCell ref="C435:C437"/>
    <mergeCell ref="D435:D437"/>
    <mergeCell ref="E432:E434"/>
    <mergeCell ref="C432:C434"/>
    <mergeCell ref="D432:D434"/>
    <mergeCell ref="E441:E443"/>
    <mergeCell ref="C441:C443"/>
    <mergeCell ref="D441:D443"/>
    <mergeCell ref="D438:D440"/>
    <mergeCell ref="C438:C440"/>
    <mergeCell ref="E438:E440"/>
    <mergeCell ref="E447:E449"/>
    <mergeCell ref="C447:C449"/>
    <mergeCell ref="D447:D449"/>
    <mergeCell ref="D444:D446"/>
    <mergeCell ref="C444:C446"/>
    <mergeCell ref="E444:E446"/>
    <mergeCell ref="F413:F414"/>
    <mergeCell ref="E418:E420"/>
    <mergeCell ref="E415:E417"/>
    <mergeCell ref="C415:C417"/>
    <mergeCell ref="D415:D417"/>
    <mergeCell ref="F407:F408"/>
    <mergeCell ref="D423:D425"/>
    <mergeCell ref="C423:C425"/>
    <mergeCell ref="E423:E425"/>
    <mergeCell ref="F421:F422"/>
    <mergeCell ref="E421:E422"/>
    <mergeCell ref="C421:C422"/>
    <mergeCell ref="D421:D422"/>
    <mergeCell ref="D418:D420"/>
    <mergeCell ref="C418:C420"/>
    <mergeCell ref="E401:E404"/>
    <mergeCell ref="C401:C404"/>
    <mergeCell ref="D401:D404"/>
    <mergeCell ref="E397:E400"/>
    <mergeCell ref="D397:D400"/>
    <mergeCell ref="E394:E395"/>
    <mergeCell ref="C394:C395"/>
    <mergeCell ref="D394:D395"/>
    <mergeCell ref="C397:C400"/>
    <mergeCell ref="E382:E383"/>
    <mergeCell ref="C382:C383"/>
    <mergeCell ref="D382:D383"/>
    <mergeCell ref="F392:F393"/>
    <mergeCell ref="E392:E393"/>
    <mergeCell ref="C392:C393"/>
    <mergeCell ref="D392:D393"/>
    <mergeCell ref="E386:E387"/>
    <mergeCell ref="C386:C387"/>
    <mergeCell ref="D386:D387"/>
    <mergeCell ref="D384:D385"/>
    <mergeCell ref="C384:C385"/>
    <mergeCell ref="E384:E385"/>
    <mergeCell ref="F390:F391"/>
    <mergeCell ref="E390:E391"/>
    <mergeCell ref="C390:C391"/>
    <mergeCell ref="D390:D391"/>
    <mergeCell ref="F372:F373"/>
    <mergeCell ref="F369:F370"/>
    <mergeCell ref="E369:E370"/>
    <mergeCell ref="C369:C370"/>
    <mergeCell ref="D369:D370"/>
    <mergeCell ref="F374:F375"/>
    <mergeCell ref="E374:E375"/>
    <mergeCell ref="C374:C375"/>
    <mergeCell ref="D374:D375"/>
    <mergeCell ref="E379:E380"/>
    <mergeCell ref="C379:C380"/>
    <mergeCell ref="D379:D380"/>
    <mergeCell ref="D372:D373"/>
    <mergeCell ref="C372:C373"/>
    <mergeCell ref="E372:E373"/>
    <mergeCell ref="C360:C361"/>
    <mergeCell ref="D360:D361"/>
    <mergeCell ref="D365:D366"/>
    <mergeCell ref="D362:D363"/>
    <mergeCell ref="C362:C363"/>
    <mergeCell ref="F360:F361"/>
    <mergeCell ref="E360:E361"/>
    <mergeCell ref="F357:F358"/>
    <mergeCell ref="F367:F368"/>
    <mergeCell ref="E367:E368"/>
    <mergeCell ref="E362:E363"/>
    <mergeCell ref="F362:F363"/>
    <mergeCell ref="C367:C368"/>
    <mergeCell ref="F365:F366"/>
    <mergeCell ref="E365:E366"/>
    <mergeCell ref="C365:C366"/>
    <mergeCell ref="D367:D368"/>
    <mergeCell ref="E332:E333"/>
    <mergeCell ref="C332:C333"/>
    <mergeCell ref="D332:D333"/>
    <mergeCell ref="E354:E358"/>
    <mergeCell ref="C354:C358"/>
    <mergeCell ref="D354:D358"/>
    <mergeCell ref="E337:E340"/>
    <mergeCell ref="C337:C340"/>
    <mergeCell ref="D337:D340"/>
    <mergeCell ref="D334:D336"/>
    <mergeCell ref="C334:C336"/>
    <mergeCell ref="E334:E336"/>
    <mergeCell ref="D341:D343"/>
    <mergeCell ref="C341:C343"/>
    <mergeCell ref="E341:E343"/>
    <mergeCell ref="F341:F343"/>
    <mergeCell ref="E348:E349"/>
    <mergeCell ref="C348:C349"/>
    <mergeCell ref="D348:D349"/>
    <mergeCell ref="E345:E346"/>
    <mergeCell ref="C345:C346"/>
    <mergeCell ref="D345:D346"/>
    <mergeCell ref="D350:D351"/>
    <mergeCell ref="C350:C351"/>
    <mergeCell ref="E350:E351"/>
    <mergeCell ref="F350:F351"/>
    <mergeCell ref="F352:F353"/>
    <mergeCell ref="E352:E353"/>
    <mergeCell ref="C352:C353"/>
    <mergeCell ref="D352:D353"/>
    <mergeCell ref="E315:E316"/>
    <mergeCell ref="C315:C316"/>
    <mergeCell ref="D315:D316"/>
    <mergeCell ref="F330:F331"/>
    <mergeCell ref="D317:D318"/>
    <mergeCell ref="C317:C318"/>
    <mergeCell ref="E317:E318"/>
    <mergeCell ref="F317:F318"/>
    <mergeCell ref="D321:D323"/>
    <mergeCell ref="C321:C323"/>
    <mergeCell ref="E321:E323"/>
    <mergeCell ref="E319:E320"/>
    <mergeCell ref="C319:C320"/>
    <mergeCell ref="D319:D320"/>
    <mergeCell ref="F326:F327"/>
    <mergeCell ref="E324:E325"/>
    <mergeCell ref="C324:C325"/>
    <mergeCell ref="D324:D325"/>
    <mergeCell ref="E328:E331"/>
    <mergeCell ref="C328:C331"/>
    <mergeCell ref="D328:D331"/>
    <mergeCell ref="D326:D327"/>
    <mergeCell ref="C326:C327"/>
    <mergeCell ref="E326:E327"/>
    <mergeCell ref="E308:E313"/>
    <mergeCell ref="C308:C313"/>
    <mergeCell ref="D308:D313"/>
    <mergeCell ref="F308:F309"/>
    <mergeCell ref="C294:C297"/>
    <mergeCell ref="D294:D297"/>
    <mergeCell ref="F291:F292"/>
    <mergeCell ref="E291:E292"/>
    <mergeCell ref="C291:C292"/>
    <mergeCell ref="D291:D292"/>
    <mergeCell ref="F300:F301"/>
    <mergeCell ref="F298:F299"/>
    <mergeCell ref="D298:D299"/>
    <mergeCell ref="E294:E297"/>
    <mergeCell ref="C277:C278"/>
    <mergeCell ref="D277:D278"/>
    <mergeCell ref="E305:E307"/>
    <mergeCell ref="C305:C307"/>
    <mergeCell ref="D305:D307"/>
    <mergeCell ref="D300:D301"/>
    <mergeCell ref="C300:C301"/>
    <mergeCell ref="E300:E301"/>
    <mergeCell ref="E298:E299"/>
    <mergeCell ref="C298:C299"/>
    <mergeCell ref="E279:E280"/>
    <mergeCell ref="F279:F280"/>
    <mergeCell ref="F277:F278"/>
    <mergeCell ref="E277:E278"/>
    <mergeCell ref="C281:C282"/>
    <mergeCell ref="D281:D282"/>
    <mergeCell ref="D279:D280"/>
    <mergeCell ref="C279:C280"/>
    <mergeCell ref="F287:F288"/>
    <mergeCell ref="F285:F286"/>
    <mergeCell ref="F283:F284"/>
    <mergeCell ref="E281:E282"/>
    <mergeCell ref="E271:E272"/>
    <mergeCell ref="D287:D288"/>
    <mergeCell ref="C287:C288"/>
    <mergeCell ref="E287:E288"/>
    <mergeCell ref="E285:E286"/>
    <mergeCell ref="C285:C286"/>
    <mergeCell ref="D285:D286"/>
    <mergeCell ref="D283:D284"/>
    <mergeCell ref="C283:C284"/>
    <mergeCell ref="E283:E284"/>
    <mergeCell ref="C273:C274"/>
    <mergeCell ref="D273:D274"/>
    <mergeCell ref="D271:D272"/>
    <mergeCell ref="C271:C272"/>
    <mergeCell ref="F235:F236"/>
    <mergeCell ref="F303:F304"/>
    <mergeCell ref="D302:D304"/>
    <mergeCell ref="C302:C304"/>
    <mergeCell ref="E302:E304"/>
    <mergeCell ref="D275:D276"/>
    <mergeCell ref="C275:C276"/>
    <mergeCell ref="E275:E276"/>
    <mergeCell ref="F273:F274"/>
    <mergeCell ref="E273:E274"/>
    <mergeCell ref="E237:E238"/>
    <mergeCell ref="C237:C238"/>
    <mergeCell ref="D237:D238"/>
    <mergeCell ref="D235:D236"/>
    <mergeCell ref="C235:C236"/>
    <mergeCell ref="E235:E236"/>
    <mergeCell ref="D239:D240"/>
    <mergeCell ref="C239:C240"/>
    <mergeCell ref="E239:E240"/>
    <mergeCell ref="F239:F240"/>
    <mergeCell ref="F242:F243"/>
    <mergeCell ref="E242:E243"/>
    <mergeCell ref="C242:C243"/>
    <mergeCell ref="D242:D243"/>
    <mergeCell ref="D245:D246"/>
    <mergeCell ref="C245:C246"/>
    <mergeCell ref="E245:E246"/>
    <mergeCell ref="F245:F246"/>
    <mergeCell ref="D250:D251"/>
    <mergeCell ref="C250:C251"/>
    <mergeCell ref="E250:E251"/>
    <mergeCell ref="F247:F248"/>
    <mergeCell ref="E247:E248"/>
    <mergeCell ref="C247:C248"/>
    <mergeCell ref="D247:D248"/>
    <mergeCell ref="F256:F257"/>
    <mergeCell ref="F252:F253"/>
    <mergeCell ref="E252:E253"/>
    <mergeCell ref="C252:C253"/>
    <mergeCell ref="D252:D253"/>
    <mergeCell ref="E260:E261"/>
    <mergeCell ref="C260:C261"/>
    <mergeCell ref="D260:D261"/>
    <mergeCell ref="D256:D257"/>
    <mergeCell ref="C256:C257"/>
    <mergeCell ref="E256:E257"/>
    <mergeCell ref="D262:D263"/>
    <mergeCell ref="C262:C263"/>
    <mergeCell ref="E262:E263"/>
    <mergeCell ref="F262:F263"/>
    <mergeCell ref="F265:F266"/>
    <mergeCell ref="E265:E266"/>
    <mergeCell ref="C265:C266"/>
    <mergeCell ref="D265:D266"/>
    <mergeCell ref="D267:D268"/>
    <mergeCell ref="C267:C268"/>
    <mergeCell ref="E267:E268"/>
    <mergeCell ref="F267:F268"/>
    <mergeCell ref="F269:F270"/>
    <mergeCell ref="E269:E270"/>
    <mergeCell ref="C269:C270"/>
    <mergeCell ref="D269:D270"/>
    <mergeCell ref="D221:D222"/>
    <mergeCell ref="C221:C222"/>
    <mergeCell ref="E221:E222"/>
    <mergeCell ref="F221:F222"/>
    <mergeCell ref="F224:F225"/>
    <mergeCell ref="E224:E225"/>
    <mergeCell ref="C224:C225"/>
    <mergeCell ref="D224:D225"/>
    <mergeCell ref="F230:F231"/>
    <mergeCell ref="F228:F229"/>
    <mergeCell ref="C226:C227"/>
    <mergeCell ref="E226:E227"/>
    <mergeCell ref="F226:F227"/>
    <mergeCell ref="D175:D178"/>
    <mergeCell ref="C175:C178"/>
    <mergeCell ref="E175:E178"/>
    <mergeCell ref="D230:D231"/>
    <mergeCell ref="C230:C231"/>
    <mergeCell ref="E230:E231"/>
    <mergeCell ref="E228:E229"/>
    <mergeCell ref="C228:C229"/>
    <mergeCell ref="D228:D229"/>
    <mergeCell ref="D226:D227"/>
    <mergeCell ref="F179:F180"/>
    <mergeCell ref="E179:E180"/>
    <mergeCell ref="C179:C180"/>
    <mergeCell ref="D179:D180"/>
    <mergeCell ref="D184:D186"/>
    <mergeCell ref="C184:C186"/>
    <mergeCell ref="E184:E186"/>
    <mergeCell ref="D181:D182"/>
    <mergeCell ref="C181:C182"/>
    <mergeCell ref="E181:E182"/>
    <mergeCell ref="E190:E191"/>
    <mergeCell ref="C190:C191"/>
    <mergeCell ref="D190:D191"/>
    <mergeCell ref="D187:D189"/>
    <mergeCell ref="C187:C189"/>
    <mergeCell ref="E187:E189"/>
    <mergeCell ref="D192:D193"/>
    <mergeCell ref="C192:C193"/>
    <mergeCell ref="E192:E193"/>
    <mergeCell ref="F192:F193"/>
    <mergeCell ref="F194:F195"/>
    <mergeCell ref="E194:E195"/>
    <mergeCell ref="C194:C195"/>
    <mergeCell ref="D194:D195"/>
    <mergeCell ref="D196:D197"/>
    <mergeCell ref="C196:C197"/>
    <mergeCell ref="E196:E197"/>
    <mergeCell ref="F196:F197"/>
    <mergeCell ref="D205:D206"/>
    <mergeCell ref="C205:C206"/>
    <mergeCell ref="E205:E206"/>
    <mergeCell ref="F205:F206"/>
    <mergeCell ref="C209:C210"/>
    <mergeCell ref="E209:E210"/>
    <mergeCell ref="F209:F210"/>
    <mergeCell ref="F207:F208"/>
    <mergeCell ref="E207:E208"/>
    <mergeCell ref="C207:C208"/>
    <mergeCell ref="D207:D208"/>
    <mergeCell ref="F160:F161"/>
    <mergeCell ref="D219:D220"/>
    <mergeCell ref="C219:C220"/>
    <mergeCell ref="E219:E220"/>
    <mergeCell ref="F219:F220"/>
    <mergeCell ref="D213:D214"/>
    <mergeCell ref="C213:C214"/>
    <mergeCell ref="E213:E214"/>
    <mergeCell ref="F213:F214"/>
    <mergeCell ref="D209:D210"/>
    <mergeCell ref="E162:E163"/>
    <mergeCell ref="C162:C163"/>
    <mergeCell ref="D162:D163"/>
    <mergeCell ref="D160:D161"/>
    <mergeCell ref="C160:C161"/>
    <mergeCell ref="E160:E161"/>
    <mergeCell ref="E168:E169"/>
    <mergeCell ref="C168:C169"/>
    <mergeCell ref="D168:D169"/>
    <mergeCell ref="D164:D166"/>
    <mergeCell ref="C164:C166"/>
    <mergeCell ref="E164:E166"/>
    <mergeCell ref="E173:E174"/>
    <mergeCell ref="C173:C174"/>
    <mergeCell ref="D173:D174"/>
    <mergeCell ref="D170:D172"/>
    <mergeCell ref="C170:C172"/>
    <mergeCell ref="E170:E172"/>
    <mergeCell ref="D124:D125"/>
    <mergeCell ref="C124:C125"/>
    <mergeCell ref="E124:E125"/>
    <mergeCell ref="E122:E123"/>
    <mergeCell ref="C122:C123"/>
    <mergeCell ref="D122:D123"/>
    <mergeCell ref="D128:D129"/>
    <mergeCell ref="C128:C129"/>
    <mergeCell ref="E128:E129"/>
    <mergeCell ref="F126:F127"/>
    <mergeCell ref="E126:E127"/>
    <mergeCell ref="C126:C127"/>
    <mergeCell ref="D126:D127"/>
    <mergeCell ref="D133:D134"/>
    <mergeCell ref="C133:C134"/>
    <mergeCell ref="E133:E134"/>
    <mergeCell ref="E130:E131"/>
    <mergeCell ref="C130:C131"/>
    <mergeCell ref="D130:D131"/>
    <mergeCell ref="D137:D140"/>
    <mergeCell ref="C137:C140"/>
    <mergeCell ref="E137:E140"/>
    <mergeCell ref="F135:F136"/>
    <mergeCell ref="E135:E136"/>
    <mergeCell ref="C135:C136"/>
    <mergeCell ref="D135:D136"/>
    <mergeCell ref="F141:F142"/>
    <mergeCell ref="E141:E142"/>
    <mergeCell ref="C141:C142"/>
    <mergeCell ref="D141:D142"/>
    <mergeCell ref="D144:D145"/>
    <mergeCell ref="C144:C145"/>
    <mergeCell ref="E144:E145"/>
    <mergeCell ref="F144:F145"/>
    <mergeCell ref="C148:C149"/>
    <mergeCell ref="E148:E149"/>
    <mergeCell ref="E146:E147"/>
    <mergeCell ref="C146:C147"/>
    <mergeCell ref="D146:D147"/>
    <mergeCell ref="F152:F153"/>
    <mergeCell ref="E152:E153"/>
    <mergeCell ref="E150:E151"/>
    <mergeCell ref="C150:C151"/>
    <mergeCell ref="D150:D151"/>
    <mergeCell ref="E116:E117"/>
    <mergeCell ref="D157:D159"/>
    <mergeCell ref="C157:C159"/>
    <mergeCell ref="E157:E159"/>
    <mergeCell ref="E154:E155"/>
    <mergeCell ref="C154:C155"/>
    <mergeCell ref="D154:D155"/>
    <mergeCell ref="D152:D153"/>
    <mergeCell ref="C152:C153"/>
    <mergeCell ref="D148:D149"/>
    <mergeCell ref="C99:C105"/>
    <mergeCell ref="D99:D105"/>
    <mergeCell ref="E120:E121"/>
    <mergeCell ref="C120:C121"/>
    <mergeCell ref="D120:D121"/>
    <mergeCell ref="D118:D119"/>
    <mergeCell ref="C118:C119"/>
    <mergeCell ref="E118:E119"/>
    <mergeCell ref="D116:D117"/>
    <mergeCell ref="C116:C117"/>
    <mergeCell ref="F114:F115"/>
    <mergeCell ref="F112:F113"/>
    <mergeCell ref="D112:D113"/>
    <mergeCell ref="D106:D111"/>
    <mergeCell ref="E106:E111"/>
    <mergeCell ref="E58:E60"/>
    <mergeCell ref="C58:C60"/>
    <mergeCell ref="D58:D60"/>
    <mergeCell ref="D114:D115"/>
    <mergeCell ref="C114:C115"/>
    <mergeCell ref="E114:E115"/>
    <mergeCell ref="E112:E113"/>
    <mergeCell ref="C112:C113"/>
    <mergeCell ref="C106:C111"/>
    <mergeCell ref="E99:E105"/>
    <mergeCell ref="E63:E65"/>
    <mergeCell ref="C63:C65"/>
    <mergeCell ref="D63:D65"/>
    <mergeCell ref="D61:D62"/>
    <mergeCell ref="C61:C62"/>
    <mergeCell ref="E61:E62"/>
    <mergeCell ref="F69:F70"/>
    <mergeCell ref="F67:F68"/>
    <mergeCell ref="D67:D68"/>
    <mergeCell ref="C67:C68"/>
    <mergeCell ref="E67:E68"/>
    <mergeCell ref="D69:D70"/>
    <mergeCell ref="D71:D73"/>
    <mergeCell ref="C71:C73"/>
    <mergeCell ref="E71:E73"/>
    <mergeCell ref="C69:C70"/>
    <mergeCell ref="E69:E70"/>
    <mergeCell ref="D76:D77"/>
    <mergeCell ref="C76:C77"/>
    <mergeCell ref="E76:E77"/>
    <mergeCell ref="E74:E75"/>
    <mergeCell ref="C74:C75"/>
    <mergeCell ref="D74:D75"/>
    <mergeCell ref="D83:D84"/>
    <mergeCell ref="C83:C84"/>
    <mergeCell ref="E83:E84"/>
    <mergeCell ref="E79:E82"/>
    <mergeCell ref="C79:C82"/>
    <mergeCell ref="D79:D82"/>
    <mergeCell ref="E87:E89"/>
    <mergeCell ref="E85:E86"/>
    <mergeCell ref="C85:C86"/>
    <mergeCell ref="D85:D86"/>
    <mergeCell ref="E46:E49"/>
    <mergeCell ref="C46:C49"/>
    <mergeCell ref="D46:D49"/>
    <mergeCell ref="E96:E98"/>
    <mergeCell ref="C96:C98"/>
    <mergeCell ref="D96:D98"/>
    <mergeCell ref="D93:D95"/>
    <mergeCell ref="C93:C95"/>
    <mergeCell ref="E93:E95"/>
    <mergeCell ref="E90:E92"/>
    <mergeCell ref="E54:E57"/>
    <mergeCell ref="C54:C57"/>
    <mergeCell ref="D54:D57"/>
    <mergeCell ref="D50:D53"/>
    <mergeCell ref="C50:C53"/>
    <mergeCell ref="E50:E53"/>
    <mergeCell ref="E43:E45"/>
    <mergeCell ref="F26:F27"/>
    <mergeCell ref="E26:E27"/>
    <mergeCell ref="C26:C27"/>
    <mergeCell ref="D26:D27"/>
    <mergeCell ref="C43:C45"/>
    <mergeCell ref="D43:D45"/>
    <mergeCell ref="D41:D42"/>
    <mergeCell ref="C41:C42"/>
    <mergeCell ref="E41:E42"/>
    <mergeCell ref="B447:B449"/>
    <mergeCell ref="B444:B446"/>
    <mergeCell ref="D28:D29"/>
    <mergeCell ref="C28:C29"/>
    <mergeCell ref="C30:C32"/>
    <mergeCell ref="D30:D32"/>
    <mergeCell ref="C90:C92"/>
    <mergeCell ref="D90:D92"/>
    <mergeCell ref="D87:D89"/>
    <mergeCell ref="C87:C89"/>
    <mergeCell ref="B392:B393"/>
    <mergeCell ref="B427:B431"/>
    <mergeCell ref="B423:B425"/>
    <mergeCell ref="B441:B443"/>
    <mergeCell ref="B438:B440"/>
    <mergeCell ref="B435:B437"/>
    <mergeCell ref="B432:B434"/>
    <mergeCell ref="B405:B408"/>
    <mergeCell ref="B401:B404"/>
    <mergeCell ref="B397:B400"/>
    <mergeCell ref="B394:B395"/>
    <mergeCell ref="B421:B422"/>
    <mergeCell ref="B418:B420"/>
    <mergeCell ref="B415:B417"/>
    <mergeCell ref="B409:B414"/>
    <mergeCell ref="B379:B380"/>
    <mergeCell ref="B374:B375"/>
    <mergeCell ref="B372:B373"/>
    <mergeCell ref="B369:B370"/>
    <mergeCell ref="B390:B391"/>
    <mergeCell ref="B386:B387"/>
    <mergeCell ref="B384:B385"/>
    <mergeCell ref="B382:B383"/>
    <mergeCell ref="B367:B368"/>
    <mergeCell ref="B365:B366"/>
    <mergeCell ref="B362:B363"/>
    <mergeCell ref="B360:B361"/>
    <mergeCell ref="B354:B358"/>
    <mergeCell ref="B352:B353"/>
    <mergeCell ref="B341:B343"/>
    <mergeCell ref="B345:B346"/>
    <mergeCell ref="B348:B349"/>
    <mergeCell ref="B350:B351"/>
    <mergeCell ref="B328:B331"/>
    <mergeCell ref="B332:B333"/>
    <mergeCell ref="B334:B336"/>
    <mergeCell ref="B337:B340"/>
    <mergeCell ref="B319:B320"/>
    <mergeCell ref="B321:B323"/>
    <mergeCell ref="B324:B325"/>
    <mergeCell ref="B326:B327"/>
    <mergeCell ref="B305:B307"/>
    <mergeCell ref="B308:B313"/>
    <mergeCell ref="B315:B316"/>
    <mergeCell ref="B317:B318"/>
    <mergeCell ref="B294:B297"/>
    <mergeCell ref="B298:B299"/>
    <mergeCell ref="B300:B301"/>
    <mergeCell ref="B302:B304"/>
    <mergeCell ref="B283:B284"/>
    <mergeCell ref="B285:B286"/>
    <mergeCell ref="B287:B288"/>
    <mergeCell ref="B291:B292"/>
    <mergeCell ref="B275:B276"/>
    <mergeCell ref="B277:B278"/>
    <mergeCell ref="B279:B280"/>
    <mergeCell ref="B281:B282"/>
    <mergeCell ref="B267:B268"/>
    <mergeCell ref="B269:B270"/>
    <mergeCell ref="B271:B272"/>
    <mergeCell ref="B273:B274"/>
    <mergeCell ref="B256:B257"/>
    <mergeCell ref="B260:B261"/>
    <mergeCell ref="B262:B263"/>
    <mergeCell ref="B265:B266"/>
    <mergeCell ref="B245:B246"/>
    <mergeCell ref="B247:B248"/>
    <mergeCell ref="B250:B251"/>
    <mergeCell ref="B252:B253"/>
    <mergeCell ref="B235:B236"/>
    <mergeCell ref="B237:B238"/>
    <mergeCell ref="B239:B240"/>
    <mergeCell ref="B242:B243"/>
    <mergeCell ref="B224:B225"/>
    <mergeCell ref="B226:B227"/>
    <mergeCell ref="B228:B229"/>
    <mergeCell ref="B230:B231"/>
    <mergeCell ref="B209:B210"/>
    <mergeCell ref="B213:B214"/>
    <mergeCell ref="B219:B220"/>
    <mergeCell ref="B221:B222"/>
    <mergeCell ref="B194:B195"/>
    <mergeCell ref="B196:B197"/>
    <mergeCell ref="B205:B206"/>
    <mergeCell ref="B207:B208"/>
    <mergeCell ref="B184:B186"/>
    <mergeCell ref="B187:B189"/>
    <mergeCell ref="B190:B191"/>
    <mergeCell ref="B192:B193"/>
    <mergeCell ref="B173:B174"/>
    <mergeCell ref="B175:B178"/>
    <mergeCell ref="B179:B180"/>
    <mergeCell ref="B181:B182"/>
    <mergeCell ref="B162:B163"/>
    <mergeCell ref="B164:B166"/>
    <mergeCell ref="B168:B169"/>
    <mergeCell ref="B170:B172"/>
    <mergeCell ref="B152:B153"/>
    <mergeCell ref="B154:B155"/>
    <mergeCell ref="B157:B159"/>
    <mergeCell ref="B160:B161"/>
    <mergeCell ref="B144:B145"/>
    <mergeCell ref="B146:B147"/>
    <mergeCell ref="B148:B149"/>
    <mergeCell ref="B150:B151"/>
    <mergeCell ref="B133:B134"/>
    <mergeCell ref="B135:B136"/>
    <mergeCell ref="B137:B140"/>
    <mergeCell ref="B141:B142"/>
    <mergeCell ref="B124:B125"/>
    <mergeCell ref="B126:B127"/>
    <mergeCell ref="B128:B129"/>
    <mergeCell ref="B130:B131"/>
    <mergeCell ref="B116:B117"/>
    <mergeCell ref="B118:B119"/>
    <mergeCell ref="B120:B121"/>
    <mergeCell ref="B122:B123"/>
    <mergeCell ref="B99:B105"/>
    <mergeCell ref="B106:B111"/>
    <mergeCell ref="B112:B113"/>
    <mergeCell ref="B114:B115"/>
    <mergeCell ref="B87:B89"/>
    <mergeCell ref="B90:B92"/>
    <mergeCell ref="B93:B95"/>
    <mergeCell ref="B96:B98"/>
    <mergeCell ref="B76:B77"/>
    <mergeCell ref="B79:B82"/>
    <mergeCell ref="B83:B84"/>
    <mergeCell ref="B85:B86"/>
    <mergeCell ref="B67:B68"/>
    <mergeCell ref="B69:B70"/>
    <mergeCell ref="B71:B73"/>
    <mergeCell ref="B74:B75"/>
    <mergeCell ref="B54:B57"/>
    <mergeCell ref="B58:B60"/>
    <mergeCell ref="B61:B62"/>
    <mergeCell ref="B63:B65"/>
    <mergeCell ref="B41:B42"/>
    <mergeCell ref="B43:B45"/>
    <mergeCell ref="B46:B49"/>
    <mergeCell ref="B50:B53"/>
    <mergeCell ref="B30:B32"/>
    <mergeCell ref="B33:B35"/>
    <mergeCell ref="B36:B40"/>
    <mergeCell ref="E28:E29"/>
    <mergeCell ref="E36:E40"/>
    <mergeCell ref="C36:C40"/>
    <mergeCell ref="D36:D40"/>
    <mergeCell ref="D33:D35"/>
    <mergeCell ref="C33:C35"/>
    <mergeCell ref="E33:E35"/>
    <mergeCell ref="F28:F29"/>
    <mergeCell ref="E30:E32"/>
    <mergeCell ref="D23:D24"/>
    <mergeCell ref="C23:C24"/>
    <mergeCell ref="E23:E24"/>
    <mergeCell ref="D20:D22"/>
    <mergeCell ref="C20:C22"/>
    <mergeCell ref="E20:E22"/>
    <mergeCell ref="G18:G19"/>
    <mergeCell ref="G20:G22"/>
    <mergeCell ref="D13:D17"/>
    <mergeCell ref="C13:C17"/>
    <mergeCell ref="E13:E17"/>
    <mergeCell ref="D18:D19"/>
    <mergeCell ref="C18:C19"/>
    <mergeCell ref="E18:E19"/>
    <mergeCell ref="F11:F12"/>
    <mergeCell ref="D11:D12"/>
    <mergeCell ref="C11:C12"/>
    <mergeCell ref="E11:E12"/>
    <mergeCell ref="A435:A437"/>
    <mergeCell ref="A432:A434"/>
    <mergeCell ref="A427:A431"/>
    <mergeCell ref="B11:B12"/>
    <mergeCell ref="B13:B17"/>
    <mergeCell ref="B18:B19"/>
    <mergeCell ref="B20:B22"/>
    <mergeCell ref="B23:B24"/>
    <mergeCell ref="B26:B27"/>
    <mergeCell ref="B28:B29"/>
    <mergeCell ref="A447:A449"/>
    <mergeCell ref="A444:A446"/>
    <mergeCell ref="A441:A443"/>
    <mergeCell ref="A438:A440"/>
    <mergeCell ref="A409:A414"/>
    <mergeCell ref="A405:A408"/>
    <mergeCell ref="A401:A404"/>
    <mergeCell ref="A423:A425"/>
    <mergeCell ref="A421:A422"/>
    <mergeCell ref="A418:A420"/>
    <mergeCell ref="A415:A417"/>
    <mergeCell ref="A379:A380"/>
    <mergeCell ref="A397:A400"/>
    <mergeCell ref="A394:A395"/>
    <mergeCell ref="A392:A393"/>
    <mergeCell ref="A390:A391"/>
    <mergeCell ref="A386:A387"/>
    <mergeCell ref="A384:A385"/>
    <mergeCell ref="A382:A383"/>
    <mergeCell ref="A354:A358"/>
    <mergeCell ref="A374:A375"/>
    <mergeCell ref="A372:A373"/>
    <mergeCell ref="A369:A370"/>
    <mergeCell ref="A367:A368"/>
    <mergeCell ref="A365:A366"/>
    <mergeCell ref="A362:A363"/>
    <mergeCell ref="A360:A361"/>
    <mergeCell ref="A334:A336"/>
    <mergeCell ref="A332:A333"/>
    <mergeCell ref="A352:A353"/>
    <mergeCell ref="A350:A351"/>
    <mergeCell ref="A348:A349"/>
    <mergeCell ref="A345:A346"/>
    <mergeCell ref="A341:A343"/>
    <mergeCell ref="A337:A340"/>
    <mergeCell ref="A328:A331"/>
    <mergeCell ref="A326:A327"/>
    <mergeCell ref="A324:A325"/>
    <mergeCell ref="A321:A323"/>
    <mergeCell ref="A319:A320"/>
    <mergeCell ref="A317:A318"/>
    <mergeCell ref="A315:A316"/>
    <mergeCell ref="A308:A313"/>
    <mergeCell ref="A279:A280"/>
    <mergeCell ref="A305:A307"/>
    <mergeCell ref="A302:A304"/>
    <mergeCell ref="A300:A301"/>
    <mergeCell ref="A298:A299"/>
    <mergeCell ref="A294:A297"/>
    <mergeCell ref="A291:A292"/>
    <mergeCell ref="A287:A288"/>
    <mergeCell ref="A285:A286"/>
    <mergeCell ref="A283:A284"/>
    <mergeCell ref="A281:A282"/>
    <mergeCell ref="A247:A248"/>
    <mergeCell ref="A277:A278"/>
    <mergeCell ref="A275:A276"/>
    <mergeCell ref="A273:A274"/>
    <mergeCell ref="A271:A272"/>
    <mergeCell ref="A269:A270"/>
    <mergeCell ref="A267:A268"/>
    <mergeCell ref="A265:A266"/>
    <mergeCell ref="A262:A263"/>
    <mergeCell ref="A260:A261"/>
    <mergeCell ref="A256:A257"/>
    <mergeCell ref="A252:A253"/>
    <mergeCell ref="A250:A251"/>
    <mergeCell ref="A245:A246"/>
    <mergeCell ref="A242:A243"/>
    <mergeCell ref="A239:A240"/>
    <mergeCell ref="A237:A238"/>
    <mergeCell ref="A219:A220"/>
    <mergeCell ref="A235:A236"/>
    <mergeCell ref="A230:A231"/>
    <mergeCell ref="A228:A229"/>
    <mergeCell ref="A226:A227"/>
    <mergeCell ref="A224:A225"/>
    <mergeCell ref="A221:A222"/>
    <mergeCell ref="A187:A189"/>
    <mergeCell ref="A213:A214"/>
    <mergeCell ref="A209:A210"/>
    <mergeCell ref="A207:A208"/>
    <mergeCell ref="A205:A206"/>
    <mergeCell ref="A196:A197"/>
    <mergeCell ref="A194:A195"/>
    <mergeCell ref="A192:A193"/>
    <mergeCell ref="A190:A191"/>
    <mergeCell ref="A162:A163"/>
    <mergeCell ref="A179:A180"/>
    <mergeCell ref="A175:A178"/>
    <mergeCell ref="A184:A186"/>
    <mergeCell ref="A181:A182"/>
    <mergeCell ref="A173:A174"/>
    <mergeCell ref="A170:A172"/>
    <mergeCell ref="A168:A169"/>
    <mergeCell ref="A164:A166"/>
    <mergeCell ref="A141:A142"/>
    <mergeCell ref="A160:A161"/>
    <mergeCell ref="A157:A159"/>
    <mergeCell ref="A154:A155"/>
    <mergeCell ref="A152:A153"/>
    <mergeCell ref="A150:A151"/>
    <mergeCell ref="A148:A149"/>
    <mergeCell ref="A146:A147"/>
    <mergeCell ref="A144:A145"/>
    <mergeCell ref="A128:A129"/>
    <mergeCell ref="A126:A127"/>
    <mergeCell ref="A137:A140"/>
    <mergeCell ref="A135:A136"/>
    <mergeCell ref="A133:A134"/>
    <mergeCell ref="A130:A131"/>
    <mergeCell ref="A124:A125"/>
    <mergeCell ref="A122:A123"/>
    <mergeCell ref="A120:A121"/>
    <mergeCell ref="A118:A119"/>
    <mergeCell ref="A106:A111"/>
    <mergeCell ref="A99:A105"/>
    <mergeCell ref="A116:A117"/>
    <mergeCell ref="A114:A115"/>
    <mergeCell ref="A112:A113"/>
    <mergeCell ref="A87:A89"/>
    <mergeCell ref="A85:A86"/>
    <mergeCell ref="A96:A98"/>
    <mergeCell ref="A93:A95"/>
    <mergeCell ref="A90:A92"/>
    <mergeCell ref="A79:A82"/>
    <mergeCell ref="A76:A77"/>
    <mergeCell ref="A74:A75"/>
    <mergeCell ref="A83:A84"/>
    <mergeCell ref="A61:A62"/>
    <mergeCell ref="A58:A60"/>
    <mergeCell ref="A71:A73"/>
    <mergeCell ref="A69:A70"/>
    <mergeCell ref="A67:A68"/>
    <mergeCell ref="A63:A65"/>
    <mergeCell ref="A54:A57"/>
    <mergeCell ref="A50:A53"/>
    <mergeCell ref="A46:A49"/>
    <mergeCell ref="A43:A45"/>
    <mergeCell ref="A23:A24"/>
    <mergeCell ref="A41:A42"/>
    <mergeCell ref="A36:A40"/>
    <mergeCell ref="A33:A35"/>
    <mergeCell ref="A30:A32"/>
    <mergeCell ref="A28:A29"/>
    <mergeCell ref="A26:A27"/>
    <mergeCell ref="A11:A12"/>
    <mergeCell ref="A20:A22"/>
    <mergeCell ref="A18:A19"/>
    <mergeCell ref="A13:A17"/>
  </mergeCells>
  <printOptions/>
  <pageMargins left="0.9448818897637796" right="0.15748031496062992" top="0.5905511811023623" bottom="0.5905511811023623" header="0.31496062992125984" footer="0.31496062992125984"/>
  <pageSetup horizontalDpi="600" verticalDpi="600" orientation="portrait" paperSize="9" scale="80" r:id="rId1"/>
  <headerFooter alignWithMargins="0">
    <oddFooter>&amp;C&amp;P no &amp;N</oddFooter>
  </headerFooter>
</worksheet>
</file>

<file path=xl/worksheets/sheet4.xml><?xml version="1.0" encoding="utf-8"?>
<worksheet xmlns="http://schemas.openxmlformats.org/spreadsheetml/2006/main" xmlns:r="http://schemas.openxmlformats.org/officeDocument/2006/relationships">
  <dimension ref="A1:J111"/>
  <sheetViews>
    <sheetView zoomScaleSheetLayoutView="100" workbookViewId="0" topLeftCell="A22">
      <selection activeCell="A26" sqref="A26:IV26"/>
    </sheetView>
  </sheetViews>
  <sheetFormatPr defaultColWidth="9.140625" defaultRowHeight="12.75"/>
  <cols>
    <col min="1" max="1" width="7.57421875" style="99" customWidth="1"/>
    <col min="2" max="2" width="41.140625" style="99" customWidth="1"/>
    <col min="3" max="3" width="12.57421875" style="99" customWidth="1"/>
    <col min="4" max="4" width="12.421875" style="99" customWidth="1"/>
    <col min="5" max="5" width="13.57421875" style="100" customWidth="1"/>
    <col min="6" max="6" width="11.57421875" style="100" customWidth="1"/>
    <col min="7" max="16384" width="9.140625" style="99" customWidth="1"/>
  </cols>
  <sheetData>
    <row r="1" spans="2:8" s="133" customFormat="1" ht="12.75" customHeight="1">
      <c r="B1" s="122"/>
      <c r="C1" s="122"/>
      <c r="D1" s="132"/>
      <c r="E1" s="132" t="s">
        <v>507</v>
      </c>
      <c r="F1" s="132"/>
      <c r="G1" s="53"/>
      <c r="H1" s="53"/>
    </row>
    <row r="2" spans="1:8" s="133" customFormat="1" ht="12.75" customHeight="1">
      <c r="A2" s="122"/>
      <c r="B2" s="122"/>
      <c r="C2" s="122"/>
      <c r="D2" s="132"/>
      <c r="E2" s="121" t="s">
        <v>503</v>
      </c>
      <c r="F2" s="121"/>
      <c r="G2" s="53"/>
      <c r="H2" s="53"/>
    </row>
    <row r="3" spans="1:8" s="134" customFormat="1" ht="12.75" customHeight="1">
      <c r="A3" s="114"/>
      <c r="B3" s="114"/>
      <c r="C3" s="114"/>
      <c r="D3" s="131"/>
      <c r="E3" s="121" t="s">
        <v>504</v>
      </c>
      <c r="F3" s="121"/>
      <c r="G3" s="115"/>
      <c r="H3" s="115"/>
    </row>
    <row r="4" spans="1:8" s="134" customFormat="1" ht="12.75" customHeight="1">
      <c r="A4" s="114"/>
      <c r="B4" s="114"/>
      <c r="C4" s="114"/>
      <c r="D4" s="131"/>
      <c r="E4" s="121" t="s">
        <v>505</v>
      </c>
      <c r="F4" s="121"/>
      <c r="G4" s="115"/>
      <c r="H4" s="115"/>
    </row>
    <row r="5" spans="1:6" s="134" customFormat="1" ht="20.25">
      <c r="A5" s="663" t="s">
        <v>1360</v>
      </c>
      <c r="B5" s="663"/>
      <c r="C5" s="663"/>
      <c r="D5" s="663"/>
      <c r="E5" s="663"/>
      <c r="F5" s="663"/>
    </row>
    <row r="6" spans="1:10" s="162" customFormat="1" ht="49.5" customHeight="1">
      <c r="A6" s="136" t="s">
        <v>316</v>
      </c>
      <c r="B6" s="136" t="s">
        <v>317</v>
      </c>
      <c r="C6" s="26" t="s">
        <v>1609</v>
      </c>
      <c r="D6" s="137" t="s">
        <v>1081</v>
      </c>
      <c r="E6" s="138" t="s">
        <v>532</v>
      </c>
      <c r="F6" s="138" t="s">
        <v>533</v>
      </c>
      <c r="G6" s="165"/>
      <c r="H6" s="165"/>
      <c r="I6" s="165"/>
      <c r="J6" s="165"/>
    </row>
    <row r="7" spans="1:10" s="164" customFormat="1" ht="24" customHeight="1">
      <c r="A7" s="139">
        <v>3400</v>
      </c>
      <c r="B7" s="139" t="s">
        <v>907</v>
      </c>
      <c r="C7" s="163">
        <v>53241</v>
      </c>
      <c r="D7" s="163">
        <v>53219</v>
      </c>
      <c r="E7" s="163">
        <v>343522</v>
      </c>
      <c r="F7" s="140">
        <f>SUM(F8:F16,F30)</f>
        <v>108340</v>
      </c>
      <c r="G7" s="166"/>
      <c r="H7" s="166"/>
      <c r="I7" s="166"/>
      <c r="J7" s="166"/>
    </row>
    <row r="8" spans="1:6" s="134" customFormat="1" ht="73.5" customHeight="1">
      <c r="A8" s="157"/>
      <c r="B8" s="158" t="s">
        <v>992</v>
      </c>
      <c r="C8" s="159">
        <v>11000</v>
      </c>
      <c r="D8" s="160">
        <v>9680</v>
      </c>
      <c r="E8" s="161">
        <v>11000</v>
      </c>
      <c r="F8" s="161">
        <v>9700</v>
      </c>
    </row>
    <row r="9" spans="1:6" s="134" customFormat="1" ht="55.5" customHeight="1">
      <c r="A9" s="141"/>
      <c r="B9" s="142" t="s">
        <v>993</v>
      </c>
      <c r="C9" s="143">
        <v>2300</v>
      </c>
      <c r="D9" s="136">
        <v>1500</v>
      </c>
      <c r="E9" s="144">
        <v>2500</v>
      </c>
      <c r="F9" s="144">
        <v>1500</v>
      </c>
    </row>
    <row r="10" spans="1:6" s="134" customFormat="1" ht="24" customHeight="1">
      <c r="A10" s="141"/>
      <c r="B10" s="142" t="s">
        <v>1361</v>
      </c>
      <c r="C10" s="143">
        <v>780</v>
      </c>
      <c r="D10" s="136">
        <v>780</v>
      </c>
      <c r="E10" s="144"/>
      <c r="F10" s="144"/>
    </row>
    <row r="11" spans="1:6" s="134" customFormat="1" ht="57.75" customHeight="1">
      <c r="A11" s="141"/>
      <c r="B11" s="142" t="s">
        <v>1362</v>
      </c>
      <c r="C11" s="136">
        <v>2700</v>
      </c>
      <c r="D11" s="136">
        <v>1800</v>
      </c>
      <c r="E11" s="144">
        <v>1500</v>
      </c>
      <c r="F11" s="144">
        <v>1500</v>
      </c>
    </row>
    <row r="12" spans="1:6" s="134" customFormat="1" ht="69" customHeight="1">
      <c r="A12" s="141"/>
      <c r="B12" s="142" t="s">
        <v>994</v>
      </c>
      <c r="C12" s="143">
        <v>2600</v>
      </c>
      <c r="D12" s="136">
        <v>2024</v>
      </c>
      <c r="E12" s="144">
        <v>2900</v>
      </c>
      <c r="F12" s="144">
        <v>2050</v>
      </c>
    </row>
    <row r="13" spans="1:6" s="134" customFormat="1" ht="62.25" customHeight="1">
      <c r="A13" s="141"/>
      <c r="B13" s="142" t="s">
        <v>995</v>
      </c>
      <c r="C13" s="143">
        <v>1500</v>
      </c>
      <c r="D13" s="136">
        <v>1020</v>
      </c>
      <c r="E13" s="144">
        <v>1500</v>
      </c>
      <c r="F13" s="144">
        <v>1500</v>
      </c>
    </row>
    <row r="14" spans="1:6" s="134" customFormat="1" ht="28.5" customHeight="1">
      <c r="A14" s="141"/>
      <c r="B14" s="142" t="s">
        <v>437</v>
      </c>
      <c r="C14" s="143">
        <v>10543</v>
      </c>
      <c r="D14" s="136">
        <v>8938</v>
      </c>
      <c r="E14" s="144">
        <v>10543</v>
      </c>
      <c r="F14" s="144">
        <v>10543</v>
      </c>
    </row>
    <row r="15" spans="1:6" s="134" customFormat="1" ht="28.5" customHeight="1">
      <c r="A15" s="141"/>
      <c r="B15" s="142" t="s">
        <v>438</v>
      </c>
      <c r="C15" s="143">
        <v>9540</v>
      </c>
      <c r="D15" s="136">
        <v>9500</v>
      </c>
      <c r="E15" s="145">
        <v>300000</v>
      </c>
      <c r="F15" s="144">
        <v>60000</v>
      </c>
    </row>
    <row r="16" spans="1:6" s="134" customFormat="1" ht="87" customHeight="1">
      <c r="A16" s="141"/>
      <c r="B16" s="142" t="s">
        <v>996</v>
      </c>
      <c r="C16" s="143">
        <v>12278</v>
      </c>
      <c r="D16" s="143">
        <v>12263</v>
      </c>
      <c r="E16" s="143">
        <v>13579</v>
      </c>
      <c r="F16" s="144">
        <f>SUM(F17:F23)+F29</f>
        <v>12047</v>
      </c>
    </row>
    <row r="17" spans="1:6" s="134" customFormat="1" ht="17.25" customHeight="1">
      <c r="A17" s="141">
        <v>1170</v>
      </c>
      <c r="B17" s="142" t="s">
        <v>908</v>
      </c>
      <c r="C17" s="143">
        <v>1380</v>
      </c>
      <c r="D17" s="136">
        <v>1380</v>
      </c>
      <c r="E17" s="144">
        <v>1764</v>
      </c>
      <c r="F17" s="144">
        <v>1553</v>
      </c>
    </row>
    <row r="18" spans="1:6" s="134" customFormat="1" ht="17.25" customHeight="1">
      <c r="A18" s="141">
        <v>1200</v>
      </c>
      <c r="B18" s="142" t="s">
        <v>909</v>
      </c>
      <c r="C18" s="143">
        <v>333</v>
      </c>
      <c r="D18" s="136">
        <v>333</v>
      </c>
      <c r="E18" s="144">
        <v>460</v>
      </c>
      <c r="F18" s="144">
        <v>374</v>
      </c>
    </row>
    <row r="19" spans="1:6" s="134" customFormat="1" ht="17.25" customHeight="1">
      <c r="A19" s="141">
        <v>1420</v>
      </c>
      <c r="B19" s="142" t="s">
        <v>910</v>
      </c>
      <c r="C19" s="143">
        <v>15</v>
      </c>
      <c r="D19" s="136">
        <v>0</v>
      </c>
      <c r="E19" s="144"/>
      <c r="F19" s="144"/>
    </row>
    <row r="20" spans="1:6" s="134" customFormat="1" ht="17.25" customHeight="1">
      <c r="A20" s="141">
        <v>1495</v>
      </c>
      <c r="B20" s="142" t="s">
        <v>911</v>
      </c>
      <c r="C20" s="143">
        <v>420</v>
      </c>
      <c r="D20" s="136">
        <v>392</v>
      </c>
      <c r="E20" s="144">
        <v>600</v>
      </c>
      <c r="F20" s="144">
        <v>300</v>
      </c>
    </row>
    <row r="21" spans="1:6" s="134" customFormat="1" ht="29.25" customHeight="1">
      <c r="A21" s="141"/>
      <c r="B21" s="146" t="s">
        <v>912</v>
      </c>
      <c r="C21" s="143">
        <v>80</v>
      </c>
      <c r="D21" s="136">
        <v>123</v>
      </c>
      <c r="E21" s="144">
        <v>400</v>
      </c>
      <c r="F21" s="144">
        <v>90</v>
      </c>
    </row>
    <row r="22" spans="1:6" s="134" customFormat="1" ht="17.25" customHeight="1">
      <c r="A22" s="141">
        <v>1528</v>
      </c>
      <c r="B22" s="142" t="s">
        <v>913</v>
      </c>
      <c r="C22" s="143">
        <v>670</v>
      </c>
      <c r="D22" s="136">
        <v>670</v>
      </c>
      <c r="E22" s="144">
        <v>1200</v>
      </c>
      <c r="F22" s="144">
        <v>790</v>
      </c>
    </row>
    <row r="23" spans="1:6" s="134" customFormat="1" ht="35.25" customHeight="1">
      <c r="A23" s="141">
        <v>3400</v>
      </c>
      <c r="B23" s="142" t="s">
        <v>914</v>
      </c>
      <c r="C23" s="143">
        <v>9180</v>
      </c>
      <c r="D23" s="143">
        <v>9232</v>
      </c>
      <c r="E23" s="143">
        <v>8640</v>
      </c>
      <c r="F23" s="144">
        <v>8640</v>
      </c>
    </row>
    <row r="24" spans="1:6" s="134" customFormat="1" ht="35.25" customHeight="1">
      <c r="A24" s="141"/>
      <c r="B24" s="142" t="s">
        <v>439</v>
      </c>
      <c r="C24" s="143">
        <v>6813</v>
      </c>
      <c r="D24" s="136">
        <v>6813</v>
      </c>
      <c r="E24" s="144">
        <v>7920</v>
      </c>
      <c r="F24" s="144">
        <v>7920</v>
      </c>
    </row>
    <row r="25" spans="1:6" s="134" customFormat="1" ht="35.25" customHeight="1">
      <c r="A25" s="141"/>
      <c r="B25" s="142" t="s">
        <v>440</v>
      </c>
      <c r="C25" s="143"/>
      <c r="D25" s="136"/>
      <c r="E25" s="144"/>
      <c r="F25" s="144"/>
    </row>
    <row r="26" spans="1:6" s="134" customFormat="1" ht="35.25" customHeight="1">
      <c r="A26" s="141"/>
      <c r="B26" s="142" t="s">
        <v>441</v>
      </c>
      <c r="C26" s="143">
        <v>600</v>
      </c>
      <c r="D26" s="136">
        <v>600</v>
      </c>
      <c r="E26" s="144">
        <v>600</v>
      </c>
      <c r="F26" s="144">
        <v>600</v>
      </c>
    </row>
    <row r="27" spans="1:6" s="134" customFormat="1" ht="21.75" customHeight="1">
      <c r="A27" s="141"/>
      <c r="B27" s="142" t="s">
        <v>442</v>
      </c>
      <c r="C27" s="143">
        <v>100</v>
      </c>
      <c r="D27" s="136">
        <v>100</v>
      </c>
      <c r="E27" s="144">
        <v>120</v>
      </c>
      <c r="F27" s="144">
        <v>120</v>
      </c>
    </row>
    <row r="28" spans="1:6" s="134" customFormat="1" ht="17.25" customHeight="1">
      <c r="A28" s="141"/>
      <c r="B28" s="142" t="s">
        <v>443</v>
      </c>
      <c r="C28" s="143">
        <v>75</v>
      </c>
      <c r="D28" s="136">
        <v>75</v>
      </c>
      <c r="E28" s="144"/>
      <c r="F28" s="144"/>
    </row>
    <row r="29" spans="1:6" s="134" customFormat="1" ht="21" customHeight="1">
      <c r="A29" s="147">
        <v>3500</v>
      </c>
      <c r="B29" s="142" t="s">
        <v>915</v>
      </c>
      <c r="C29" s="143">
        <v>200</v>
      </c>
      <c r="D29" s="136">
        <v>200</v>
      </c>
      <c r="E29" s="144">
        <v>500</v>
      </c>
      <c r="F29" s="144">
        <v>300</v>
      </c>
    </row>
    <row r="30" spans="1:6" s="153" customFormat="1" ht="26.25">
      <c r="A30" s="148">
        <v>3500</v>
      </c>
      <c r="B30" s="149" t="s">
        <v>1570</v>
      </c>
      <c r="C30" s="150"/>
      <c r="D30" s="150"/>
      <c r="E30" s="151"/>
      <c r="F30" s="152">
        <v>9500</v>
      </c>
    </row>
    <row r="31" spans="3:6" s="134" customFormat="1" ht="15.75">
      <c r="C31" s="154"/>
      <c r="D31" s="154"/>
      <c r="E31" s="155"/>
      <c r="F31" s="155"/>
    </row>
    <row r="32" spans="3:6" s="134" customFormat="1" ht="15.75">
      <c r="C32" s="154"/>
      <c r="D32" s="154"/>
      <c r="E32" s="135"/>
      <c r="F32" s="135"/>
    </row>
    <row r="33" spans="2:6" s="134" customFormat="1" ht="15.75">
      <c r="B33" s="156"/>
      <c r="C33" s="154"/>
      <c r="D33" s="154"/>
      <c r="E33" s="135"/>
      <c r="F33" s="135"/>
    </row>
    <row r="34" spans="3:6" s="134" customFormat="1" ht="15.75">
      <c r="C34" s="154"/>
      <c r="D34" s="154"/>
      <c r="E34" s="135"/>
      <c r="F34" s="135"/>
    </row>
    <row r="35" spans="3:6" s="134" customFormat="1" ht="15.75">
      <c r="C35" s="154"/>
      <c r="D35" s="154"/>
      <c r="E35" s="135"/>
      <c r="F35" s="135"/>
    </row>
    <row r="36" spans="3:6" s="134" customFormat="1" ht="15.75">
      <c r="C36" s="154"/>
      <c r="D36" s="154"/>
      <c r="E36" s="135"/>
      <c r="F36" s="135"/>
    </row>
    <row r="37" spans="3:6" s="134" customFormat="1" ht="15.75">
      <c r="C37" s="154"/>
      <c r="D37" s="154"/>
      <c r="E37" s="135"/>
      <c r="F37" s="135"/>
    </row>
    <row r="38" spans="3:6" s="134" customFormat="1" ht="15.75">
      <c r="C38" s="154"/>
      <c r="D38" s="154"/>
      <c r="E38" s="135"/>
      <c r="F38" s="135"/>
    </row>
    <row r="39" spans="3:6" s="134" customFormat="1" ht="15.75">
      <c r="C39" s="154"/>
      <c r="D39" s="154"/>
      <c r="E39" s="135"/>
      <c r="F39" s="135"/>
    </row>
    <row r="40" spans="3:6" s="134" customFormat="1" ht="15.75">
      <c r="C40" s="154"/>
      <c r="D40" s="154"/>
      <c r="E40" s="135"/>
      <c r="F40" s="135"/>
    </row>
    <row r="41" spans="3:6" s="134" customFormat="1" ht="15.75">
      <c r="C41" s="154"/>
      <c r="D41" s="154"/>
      <c r="E41" s="135"/>
      <c r="F41" s="135"/>
    </row>
    <row r="42" spans="3:6" s="134" customFormat="1" ht="15.75">
      <c r="C42" s="154"/>
      <c r="D42" s="154"/>
      <c r="E42" s="135"/>
      <c r="F42" s="135"/>
    </row>
    <row r="43" spans="3:6" s="134" customFormat="1" ht="15.75">
      <c r="C43" s="154"/>
      <c r="D43" s="154"/>
      <c r="E43" s="135"/>
      <c r="F43" s="135"/>
    </row>
    <row r="44" spans="3:6" s="134" customFormat="1" ht="15.75">
      <c r="C44" s="154"/>
      <c r="D44" s="154"/>
      <c r="E44" s="135"/>
      <c r="F44" s="135"/>
    </row>
    <row r="45" spans="3:6" s="134" customFormat="1" ht="15.75">
      <c r="C45" s="154"/>
      <c r="D45" s="154"/>
      <c r="E45" s="135"/>
      <c r="F45" s="135"/>
    </row>
    <row r="46" spans="3:6" s="134" customFormat="1" ht="15.75">
      <c r="C46" s="154"/>
      <c r="D46" s="154"/>
      <c r="E46" s="135"/>
      <c r="F46" s="135"/>
    </row>
    <row r="47" spans="3:6" s="134" customFormat="1" ht="15.75">
      <c r="C47" s="154"/>
      <c r="D47" s="154"/>
      <c r="E47" s="135"/>
      <c r="F47" s="135"/>
    </row>
    <row r="48" spans="3:6" s="134" customFormat="1" ht="15.75">
      <c r="C48" s="154"/>
      <c r="D48" s="154"/>
      <c r="E48" s="135"/>
      <c r="F48" s="135"/>
    </row>
    <row r="49" spans="3:6" s="134" customFormat="1" ht="15.75">
      <c r="C49" s="154"/>
      <c r="D49" s="154"/>
      <c r="E49" s="135"/>
      <c r="F49" s="135"/>
    </row>
    <row r="50" spans="3:6" s="134" customFormat="1" ht="15.75">
      <c r="C50" s="154"/>
      <c r="D50" s="154"/>
      <c r="E50" s="135"/>
      <c r="F50" s="135"/>
    </row>
    <row r="51" spans="3:6" s="134" customFormat="1" ht="15.75">
      <c r="C51" s="154"/>
      <c r="D51" s="154"/>
      <c r="E51" s="135"/>
      <c r="F51" s="135"/>
    </row>
    <row r="52" spans="3:6" s="134" customFormat="1" ht="15.75">
      <c r="C52" s="154"/>
      <c r="D52" s="154"/>
      <c r="E52" s="135"/>
      <c r="F52" s="135"/>
    </row>
    <row r="53" spans="3:6" s="134" customFormat="1" ht="15.75">
      <c r="C53" s="154"/>
      <c r="D53" s="154"/>
      <c r="E53" s="135"/>
      <c r="F53" s="135"/>
    </row>
    <row r="54" spans="3:6" s="134" customFormat="1" ht="15.75">
      <c r="C54" s="154"/>
      <c r="D54" s="154"/>
      <c r="E54" s="135"/>
      <c r="F54" s="135"/>
    </row>
    <row r="55" spans="3:6" s="134" customFormat="1" ht="15.75">
      <c r="C55" s="154"/>
      <c r="D55" s="154"/>
      <c r="E55" s="135"/>
      <c r="F55" s="135"/>
    </row>
    <row r="56" spans="3:6" s="134" customFormat="1" ht="15.75">
      <c r="C56" s="154"/>
      <c r="D56" s="154"/>
      <c r="E56" s="135"/>
      <c r="F56" s="135"/>
    </row>
    <row r="57" spans="3:6" s="134" customFormat="1" ht="15.75">
      <c r="C57" s="154"/>
      <c r="D57" s="154"/>
      <c r="E57" s="135"/>
      <c r="F57" s="135"/>
    </row>
    <row r="58" spans="3:6" s="134" customFormat="1" ht="15.75">
      <c r="C58" s="154"/>
      <c r="D58" s="154"/>
      <c r="E58" s="135"/>
      <c r="F58" s="135"/>
    </row>
    <row r="59" spans="3:6" s="134" customFormat="1" ht="15.75">
      <c r="C59" s="154"/>
      <c r="D59" s="154"/>
      <c r="E59" s="135"/>
      <c r="F59" s="135"/>
    </row>
    <row r="60" spans="3:6" s="134" customFormat="1" ht="15.75">
      <c r="C60" s="154"/>
      <c r="D60" s="154"/>
      <c r="E60" s="135"/>
      <c r="F60" s="135"/>
    </row>
    <row r="61" spans="3:6" s="134" customFormat="1" ht="15.75">
      <c r="C61" s="154"/>
      <c r="D61" s="154"/>
      <c r="E61" s="135"/>
      <c r="F61" s="135"/>
    </row>
    <row r="62" spans="3:6" s="134" customFormat="1" ht="15.75">
      <c r="C62" s="154"/>
      <c r="D62" s="154"/>
      <c r="E62" s="135"/>
      <c r="F62" s="135"/>
    </row>
    <row r="63" spans="3:6" s="134" customFormat="1" ht="15.75">
      <c r="C63" s="154"/>
      <c r="D63" s="154"/>
      <c r="E63" s="135"/>
      <c r="F63" s="135"/>
    </row>
    <row r="64" spans="3:6" s="134" customFormat="1" ht="15.75">
      <c r="C64" s="154"/>
      <c r="D64" s="154"/>
      <c r="E64" s="135"/>
      <c r="F64" s="135"/>
    </row>
    <row r="65" spans="3:6" s="134" customFormat="1" ht="15.75">
      <c r="C65" s="154"/>
      <c r="D65" s="154"/>
      <c r="E65" s="135"/>
      <c r="F65" s="135"/>
    </row>
    <row r="66" spans="3:6" s="134" customFormat="1" ht="15.75">
      <c r="C66" s="154"/>
      <c r="D66" s="154"/>
      <c r="E66" s="135"/>
      <c r="F66" s="135"/>
    </row>
    <row r="67" spans="3:6" s="134" customFormat="1" ht="15.75">
      <c r="C67" s="154"/>
      <c r="D67" s="154"/>
      <c r="E67" s="135"/>
      <c r="F67" s="135"/>
    </row>
    <row r="68" spans="3:6" s="134" customFormat="1" ht="15.75">
      <c r="C68" s="154"/>
      <c r="D68" s="154"/>
      <c r="E68" s="135"/>
      <c r="F68" s="135"/>
    </row>
    <row r="69" spans="3:6" s="134" customFormat="1" ht="15.75">
      <c r="C69" s="154"/>
      <c r="D69" s="154"/>
      <c r="E69" s="135"/>
      <c r="F69" s="135"/>
    </row>
    <row r="70" spans="3:6" s="134" customFormat="1" ht="15.75">
      <c r="C70" s="154"/>
      <c r="D70" s="154"/>
      <c r="E70" s="135"/>
      <c r="F70" s="135"/>
    </row>
    <row r="71" spans="3:6" s="134" customFormat="1" ht="15.75">
      <c r="C71" s="154"/>
      <c r="D71" s="154"/>
      <c r="E71" s="135"/>
      <c r="F71" s="135"/>
    </row>
    <row r="72" spans="3:6" s="134" customFormat="1" ht="15.75">
      <c r="C72" s="154"/>
      <c r="D72" s="154"/>
      <c r="E72" s="135"/>
      <c r="F72" s="135"/>
    </row>
    <row r="73" spans="3:6" s="134" customFormat="1" ht="15.75">
      <c r="C73" s="154"/>
      <c r="D73" s="154"/>
      <c r="E73" s="135"/>
      <c r="F73" s="135"/>
    </row>
    <row r="74" spans="3:6" s="134" customFormat="1" ht="15.75">
      <c r="C74" s="154"/>
      <c r="D74" s="154"/>
      <c r="E74" s="135"/>
      <c r="F74" s="135"/>
    </row>
    <row r="75" spans="3:6" s="134" customFormat="1" ht="15.75">
      <c r="C75" s="154"/>
      <c r="D75" s="154"/>
      <c r="E75" s="135"/>
      <c r="F75" s="135"/>
    </row>
    <row r="76" spans="3:6" s="134" customFormat="1" ht="15.75">
      <c r="C76" s="154"/>
      <c r="D76" s="154"/>
      <c r="E76" s="135"/>
      <c r="F76" s="135"/>
    </row>
    <row r="77" spans="3:6" s="134" customFormat="1" ht="15.75">
      <c r="C77" s="154"/>
      <c r="D77" s="154"/>
      <c r="E77" s="135"/>
      <c r="F77" s="135"/>
    </row>
    <row r="78" spans="3:6" s="134" customFormat="1" ht="15.75">
      <c r="C78" s="154"/>
      <c r="D78" s="154"/>
      <c r="E78" s="135"/>
      <c r="F78" s="135"/>
    </row>
    <row r="79" spans="3:6" s="134" customFormat="1" ht="15.75">
      <c r="C79" s="154"/>
      <c r="D79" s="154"/>
      <c r="E79" s="135"/>
      <c r="F79" s="135"/>
    </row>
    <row r="80" spans="3:6" s="134" customFormat="1" ht="15.75">
      <c r="C80" s="154"/>
      <c r="D80" s="154"/>
      <c r="E80" s="135"/>
      <c r="F80" s="135"/>
    </row>
    <row r="81" spans="3:6" s="134" customFormat="1" ht="15.75">
      <c r="C81" s="154"/>
      <c r="D81" s="154"/>
      <c r="E81" s="135"/>
      <c r="F81" s="135"/>
    </row>
    <row r="82" spans="3:6" s="134" customFormat="1" ht="15.75">
      <c r="C82" s="154"/>
      <c r="D82" s="154"/>
      <c r="E82" s="135"/>
      <c r="F82" s="135"/>
    </row>
    <row r="83" spans="3:6" s="134" customFormat="1" ht="15.75">
      <c r="C83" s="154"/>
      <c r="D83" s="154"/>
      <c r="E83" s="135"/>
      <c r="F83" s="135"/>
    </row>
    <row r="84" spans="3:6" s="134" customFormat="1" ht="15.75">
      <c r="C84" s="154"/>
      <c r="D84" s="154"/>
      <c r="E84" s="135"/>
      <c r="F84" s="135"/>
    </row>
    <row r="85" spans="3:6" s="134" customFormat="1" ht="15.75">
      <c r="C85" s="154"/>
      <c r="D85" s="154"/>
      <c r="E85" s="135"/>
      <c r="F85" s="135"/>
    </row>
    <row r="86" spans="3:6" s="134" customFormat="1" ht="15.75">
      <c r="C86" s="154"/>
      <c r="D86" s="154"/>
      <c r="E86" s="135"/>
      <c r="F86" s="135"/>
    </row>
    <row r="87" spans="3:6" s="134" customFormat="1" ht="15.75">
      <c r="C87" s="154"/>
      <c r="D87" s="154"/>
      <c r="E87" s="135"/>
      <c r="F87" s="135"/>
    </row>
    <row r="88" spans="3:6" s="134" customFormat="1" ht="15.75">
      <c r="C88" s="154"/>
      <c r="D88" s="154"/>
      <c r="E88" s="135"/>
      <c r="F88" s="135"/>
    </row>
    <row r="89" spans="3:6" s="134" customFormat="1" ht="15.75">
      <c r="C89" s="154"/>
      <c r="D89" s="154"/>
      <c r="E89" s="135"/>
      <c r="F89" s="135"/>
    </row>
    <row r="90" spans="3:6" s="134" customFormat="1" ht="15.75">
      <c r="C90" s="154"/>
      <c r="D90" s="154"/>
      <c r="E90" s="135"/>
      <c r="F90" s="135"/>
    </row>
    <row r="91" spans="3:6" s="134" customFormat="1" ht="15.75">
      <c r="C91" s="154"/>
      <c r="D91" s="154"/>
      <c r="E91" s="135"/>
      <c r="F91" s="135"/>
    </row>
    <row r="92" spans="3:6" s="134" customFormat="1" ht="15.75">
      <c r="C92" s="154"/>
      <c r="D92" s="154"/>
      <c r="E92" s="135"/>
      <c r="F92" s="135"/>
    </row>
    <row r="93" spans="3:6" s="134" customFormat="1" ht="15.75">
      <c r="C93" s="154"/>
      <c r="D93" s="154"/>
      <c r="E93" s="135"/>
      <c r="F93" s="135"/>
    </row>
    <row r="94" spans="3:6" s="134" customFormat="1" ht="15.75">
      <c r="C94" s="154"/>
      <c r="D94" s="154"/>
      <c r="E94" s="135"/>
      <c r="F94" s="135"/>
    </row>
    <row r="95" spans="3:6" s="134" customFormat="1" ht="15.75">
      <c r="C95" s="154"/>
      <c r="D95" s="154"/>
      <c r="E95" s="135"/>
      <c r="F95" s="135"/>
    </row>
    <row r="96" spans="3:6" s="134" customFormat="1" ht="15.75">
      <c r="C96" s="154"/>
      <c r="D96" s="154"/>
      <c r="E96" s="135"/>
      <c r="F96" s="135"/>
    </row>
    <row r="97" spans="3:6" s="134" customFormat="1" ht="15.75">
      <c r="C97" s="154"/>
      <c r="D97" s="154"/>
      <c r="E97" s="135"/>
      <c r="F97" s="135"/>
    </row>
    <row r="98" spans="3:6" s="134" customFormat="1" ht="15.75">
      <c r="C98" s="154"/>
      <c r="D98" s="154"/>
      <c r="E98" s="135"/>
      <c r="F98" s="135"/>
    </row>
    <row r="99" spans="3:6" s="134" customFormat="1" ht="15.75">
      <c r="C99" s="154"/>
      <c r="D99" s="154"/>
      <c r="E99" s="135"/>
      <c r="F99" s="135"/>
    </row>
    <row r="100" spans="3:6" s="134" customFormat="1" ht="15.75">
      <c r="C100" s="154"/>
      <c r="D100" s="154"/>
      <c r="E100" s="135"/>
      <c r="F100" s="135"/>
    </row>
    <row r="101" spans="3:6" s="134" customFormat="1" ht="15.75">
      <c r="C101" s="154"/>
      <c r="D101" s="154"/>
      <c r="E101" s="135"/>
      <c r="F101" s="135"/>
    </row>
    <row r="102" spans="3:6" s="134" customFormat="1" ht="15.75">
      <c r="C102" s="154"/>
      <c r="D102" s="154"/>
      <c r="E102" s="135"/>
      <c r="F102" s="135"/>
    </row>
    <row r="103" spans="3:6" s="134" customFormat="1" ht="15.75">
      <c r="C103" s="154"/>
      <c r="D103" s="154"/>
      <c r="E103" s="135"/>
      <c r="F103" s="135"/>
    </row>
    <row r="104" spans="3:6" s="134" customFormat="1" ht="15.75">
      <c r="C104" s="154"/>
      <c r="D104" s="154"/>
      <c r="E104" s="135"/>
      <c r="F104" s="135"/>
    </row>
    <row r="105" spans="3:6" s="134" customFormat="1" ht="15.75">
      <c r="C105" s="154"/>
      <c r="D105" s="154"/>
      <c r="E105" s="135"/>
      <c r="F105" s="135"/>
    </row>
    <row r="106" spans="3:6" s="134" customFormat="1" ht="15.75">
      <c r="C106" s="154"/>
      <c r="D106" s="154"/>
      <c r="E106" s="135"/>
      <c r="F106" s="135"/>
    </row>
    <row r="107" spans="3:6" s="134" customFormat="1" ht="15.75">
      <c r="C107" s="154"/>
      <c r="D107" s="154"/>
      <c r="E107" s="135"/>
      <c r="F107" s="135"/>
    </row>
    <row r="108" spans="3:6" s="134" customFormat="1" ht="15.75">
      <c r="C108" s="154"/>
      <c r="D108" s="154"/>
      <c r="E108" s="135"/>
      <c r="F108" s="135"/>
    </row>
    <row r="109" spans="3:6" s="134" customFormat="1" ht="15.75">
      <c r="C109" s="154"/>
      <c r="D109" s="154"/>
      <c r="E109" s="135"/>
      <c r="F109" s="135"/>
    </row>
    <row r="110" spans="5:6" s="134" customFormat="1" ht="15.75">
      <c r="E110" s="135"/>
      <c r="F110" s="135"/>
    </row>
    <row r="111" spans="5:6" s="134" customFormat="1" ht="15.75">
      <c r="E111" s="135"/>
      <c r="F111" s="135"/>
    </row>
  </sheetData>
  <mergeCells count="1">
    <mergeCell ref="A5:F5"/>
  </mergeCells>
  <printOptions/>
  <pageMargins left="1.141732283464567" right="0.5511811023622047" top="0.3937007874015748" bottom="0.1968503937007874"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I134"/>
  <sheetViews>
    <sheetView view="pageBreakPreview" zoomScaleSheetLayoutView="100" workbookViewId="0" topLeftCell="A1">
      <selection activeCell="D7" sqref="D7"/>
    </sheetView>
  </sheetViews>
  <sheetFormatPr defaultColWidth="9.140625" defaultRowHeight="12.75"/>
  <cols>
    <col min="1" max="1" width="7.57421875" style="134" customWidth="1"/>
    <col min="2" max="2" width="41.140625" style="134" customWidth="1"/>
    <col min="3" max="3" width="12.57421875" style="134" customWidth="1"/>
    <col min="4" max="4" width="12.421875" style="134" customWidth="1"/>
    <col min="5" max="5" width="13.57421875" style="135" customWidth="1"/>
    <col min="6" max="6" width="12.7109375" style="135" customWidth="1"/>
    <col min="7" max="7" width="11.57421875" style="135" customWidth="1"/>
    <col min="8" max="8" width="14.8515625" style="135" customWidth="1"/>
    <col min="9" max="16384" width="9.140625" style="99" customWidth="1"/>
  </cols>
  <sheetData>
    <row r="1" spans="1:9" s="130" customFormat="1" ht="12.75" customHeight="1">
      <c r="A1" s="133"/>
      <c r="B1" s="122"/>
      <c r="C1" s="122"/>
      <c r="D1" s="132"/>
      <c r="E1" s="132"/>
      <c r="F1" s="132" t="s">
        <v>508</v>
      </c>
      <c r="G1" s="122"/>
      <c r="H1" s="122"/>
      <c r="I1" s="53"/>
    </row>
    <row r="2" spans="1:9" s="130" customFormat="1" ht="12.75" customHeight="1">
      <c r="A2" s="122"/>
      <c r="B2" s="122"/>
      <c r="C2" s="122"/>
      <c r="D2" s="132"/>
      <c r="E2" s="132"/>
      <c r="F2" s="121" t="s">
        <v>503</v>
      </c>
      <c r="G2" s="122"/>
      <c r="H2" s="122"/>
      <c r="I2" s="53"/>
    </row>
    <row r="3" spans="1:9" ht="12.75" customHeight="1">
      <c r="A3" s="114"/>
      <c r="B3" s="114"/>
      <c r="C3" s="114"/>
      <c r="D3" s="131"/>
      <c r="E3" s="131"/>
      <c r="F3" s="121" t="s">
        <v>504</v>
      </c>
      <c r="G3" s="114"/>
      <c r="H3" s="114"/>
      <c r="I3" s="115"/>
    </row>
    <row r="4" spans="4:6" ht="15.75">
      <c r="D4" s="167"/>
      <c r="E4" s="168"/>
      <c r="F4" s="121" t="s">
        <v>505</v>
      </c>
    </row>
    <row r="5" spans="1:8" ht="20.25">
      <c r="A5" s="663" t="s">
        <v>314</v>
      </c>
      <c r="B5" s="663"/>
      <c r="C5" s="663"/>
      <c r="D5" s="663"/>
      <c r="E5" s="663"/>
      <c r="F5" s="663"/>
      <c r="G5" s="663"/>
      <c r="H5" s="663"/>
    </row>
    <row r="6" spans="1:8" ht="20.25">
      <c r="A6" s="663" t="s">
        <v>315</v>
      </c>
      <c r="B6" s="663"/>
      <c r="C6" s="663"/>
      <c r="D6" s="663"/>
      <c r="E6" s="663"/>
      <c r="F6" s="663"/>
      <c r="G6" s="663"/>
      <c r="H6" s="663"/>
    </row>
    <row r="7" spans="1:2" ht="15.75">
      <c r="A7" s="664" t="s">
        <v>1342</v>
      </c>
      <c r="B7" s="664"/>
    </row>
    <row r="8" spans="1:8" ht="38.25">
      <c r="A8" s="136" t="s">
        <v>316</v>
      </c>
      <c r="B8" s="136" t="s">
        <v>317</v>
      </c>
      <c r="C8" s="169" t="s">
        <v>1515</v>
      </c>
      <c r="D8" s="170" t="s">
        <v>1019</v>
      </c>
      <c r="E8" s="171" t="s">
        <v>532</v>
      </c>
      <c r="F8" s="171" t="s">
        <v>1343</v>
      </c>
      <c r="G8" s="171" t="s">
        <v>533</v>
      </c>
      <c r="H8" s="171" t="s">
        <v>713</v>
      </c>
    </row>
    <row r="9" spans="1:8" s="101" customFormat="1" ht="47.25" customHeight="1">
      <c r="A9" s="172">
        <v>3000</v>
      </c>
      <c r="B9" s="173" t="s">
        <v>318</v>
      </c>
      <c r="C9" s="143">
        <v>689065</v>
      </c>
      <c r="D9" s="143">
        <v>523910</v>
      </c>
      <c r="E9" s="143">
        <v>745421</v>
      </c>
      <c r="F9" s="143"/>
      <c r="G9" s="174">
        <f>SUM(G31+G10)</f>
        <v>692688</v>
      </c>
      <c r="H9" s="174"/>
    </row>
    <row r="10" spans="1:8" s="101" customFormat="1" ht="31.5" customHeight="1">
      <c r="A10" s="172">
        <v>3400</v>
      </c>
      <c r="B10" s="175" t="s">
        <v>319</v>
      </c>
      <c r="C10" s="163">
        <v>379110</v>
      </c>
      <c r="D10" s="163">
        <v>311587</v>
      </c>
      <c r="E10" s="163">
        <v>409741</v>
      </c>
      <c r="F10" s="163"/>
      <c r="G10" s="176">
        <f>SUM(G11:G29)</f>
        <v>364308</v>
      </c>
      <c r="H10" s="176"/>
    </row>
    <row r="11" spans="1:8" ht="62.25" customHeight="1">
      <c r="A11" s="162"/>
      <c r="B11" s="142" t="s">
        <v>997</v>
      </c>
      <c r="C11" s="136">
        <v>28365</v>
      </c>
      <c r="D11" s="136"/>
      <c r="E11" s="144">
        <v>31421</v>
      </c>
      <c r="F11" s="144"/>
      <c r="G11" s="144">
        <v>28482</v>
      </c>
      <c r="H11" s="177" t="s">
        <v>1344</v>
      </c>
    </row>
    <row r="12" spans="1:8" ht="33" customHeight="1">
      <c r="A12" s="162"/>
      <c r="B12" s="178" t="s">
        <v>998</v>
      </c>
      <c r="C12" s="136">
        <v>3700</v>
      </c>
      <c r="D12" s="136"/>
      <c r="E12" s="144">
        <v>3700</v>
      </c>
      <c r="F12" s="144"/>
      <c r="G12" s="144">
        <v>3700</v>
      </c>
      <c r="H12" s="179" t="s">
        <v>1345</v>
      </c>
    </row>
    <row r="13" spans="1:8" ht="34.5" customHeight="1">
      <c r="A13" s="162"/>
      <c r="B13" s="178" t="s">
        <v>999</v>
      </c>
      <c r="C13" s="136">
        <v>4000</v>
      </c>
      <c r="D13" s="136"/>
      <c r="E13" s="144">
        <v>4000</v>
      </c>
      <c r="F13" s="144"/>
      <c r="G13" s="144">
        <v>4000</v>
      </c>
      <c r="H13" s="180"/>
    </row>
    <row r="14" spans="1:8" ht="48" customHeight="1">
      <c r="A14" s="162"/>
      <c r="B14" s="142" t="s">
        <v>1000</v>
      </c>
      <c r="C14" s="136">
        <v>22000</v>
      </c>
      <c r="D14" s="136"/>
      <c r="E14" s="144">
        <v>22000</v>
      </c>
      <c r="F14" s="144"/>
      <c r="G14" s="144">
        <v>21000</v>
      </c>
      <c r="H14" s="180"/>
    </row>
    <row r="15" spans="1:8" ht="31.5" customHeight="1">
      <c r="A15" s="162"/>
      <c r="B15" s="142" t="s">
        <v>1001</v>
      </c>
      <c r="C15" s="136">
        <v>200</v>
      </c>
      <c r="D15" s="136"/>
      <c r="E15" s="144">
        <v>200</v>
      </c>
      <c r="F15" s="144"/>
      <c r="G15" s="144">
        <v>200</v>
      </c>
      <c r="H15" s="180"/>
    </row>
    <row r="16" spans="1:8" ht="90" customHeight="1">
      <c r="A16" s="162"/>
      <c r="B16" s="142" t="s">
        <v>1002</v>
      </c>
      <c r="C16" s="136">
        <v>26928</v>
      </c>
      <c r="D16" s="136"/>
      <c r="E16" s="144">
        <v>32120</v>
      </c>
      <c r="F16" s="144"/>
      <c r="G16" s="144">
        <v>26928</v>
      </c>
      <c r="H16" s="180"/>
    </row>
    <row r="17" spans="1:8" ht="62.25" customHeight="1">
      <c r="A17" s="162"/>
      <c r="B17" s="142" t="s">
        <v>1003</v>
      </c>
      <c r="C17" s="136">
        <v>32572</v>
      </c>
      <c r="D17" s="136"/>
      <c r="E17" s="144">
        <v>38522</v>
      </c>
      <c r="F17" s="144"/>
      <c r="G17" s="144">
        <v>32572</v>
      </c>
      <c r="H17" s="180"/>
    </row>
    <row r="18" spans="1:8" ht="83.25" customHeight="1">
      <c r="A18" s="141"/>
      <c r="B18" s="142" t="s">
        <v>1004</v>
      </c>
      <c r="C18" s="136">
        <v>22387</v>
      </c>
      <c r="D18" s="136"/>
      <c r="E18" s="144">
        <v>33120</v>
      </c>
      <c r="F18" s="144"/>
      <c r="G18" s="144">
        <v>32568</v>
      </c>
      <c r="H18" s="177" t="s">
        <v>1346</v>
      </c>
    </row>
    <row r="19" spans="1:8" ht="63" customHeight="1">
      <c r="A19" s="162"/>
      <c r="B19" s="142" t="s">
        <v>1005</v>
      </c>
      <c r="C19" s="136">
        <v>63000</v>
      </c>
      <c r="D19" s="136"/>
      <c r="E19" s="144">
        <v>63000</v>
      </c>
      <c r="F19" s="144"/>
      <c r="G19" s="144">
        <v>59000</v>
      </c>
      <c r="H19" s="180"/>
    </row>
    <row r="20" spans="1:8" ht="63" customHeight="1">
      <c r="A20" s="162"/>
      <c r="B20" s="142" t="s">
        <v>1006</v>
      </c>
      <c r="C20" s="136">
        <v>71000</v>
      </c>
      <c r="D20" s="136"/>
      <c r="E20" s="144">
        <v>74400</v>
      </c>
      <c r="F20" s="144"/>
      <c r="G20" s="144">
        <v>60200</v>
      </c>
      <c r="H20" s="180"/>
    </row>
    <row r="21" spans="1:8" ht="40.5" customHeight="1">
      <c r="A21" s="162"/>
      <c r="B21" s="142" t="s">
        <v>1007</v>
      </c>
      <c r="C21" s="136">
        <v>5000</v>
      </c>
      <c r="D21" s="136"/>
      <c r="E21" s="144">
        <v>5000</v>
      </c>
      <c r="F21" s="144"/>
      <c r="G21" s="144">
        <v>5000</v>
      </c>
      <c r="H21" s="180"/>
    </row>
    <row r="22" spans="1:8" ht="61.5" customHeight="1">
      <c r="A22" s="162"/>
      <c r="B22" s="142" t="s">
        <v>1008</v>
      </c>
      <c r="C22" s="143">
        <v>80000</v>
      </c>
      <c r="D22" s="136"/>
      <c r="E22" s="144">
        <v>80000</v>
      </c>
      <c r="F22" s="144"/>
      <c r="G22" s="144">
        <v>80000</v>
      </c>
      <c r="H22" s="180"/>
    </row>
    <row r="23" spans="1:8" ht="24.75" customHeight="1">
      <c r="A23" s="162"/>
      <c r="B23" s="142" t="s">
        <v>1347</v>
      </c>
      <c r="C23" s="143">
        <v>600</v>
      </c>
      <c r="D23" s="136"/>
      <c r="E23" s="144">
        <v>600</v>
      </c>
      <c r="F23" s="144"/>
      <c r="G23" s="144">
        <v>600</v>
      </c>
      <c r="H23" s="180"/>
    </row>
    <row r="24" spans="1:8" ht="22.5" customHeight="1">
      <c r="A24" s="162"/>
      <c r="B24" s="142" t="s">
        <v>1348</v>
      </c>
      <c r="C24" s="143">
        <v>3617</v>
      </c>
      <c r="D24" s="136"/>
      <c r="E24" s="144">
        <v>3617</v>
      </c>
      <c r="F24" s="144"/>
      <c r="G24" s="144">
        <v>3617</v>
      </c>
      <c r="H24" s="180"/>
    </row>
    <row r="25" spans="1:8" ht="22.5" customHeight="1">
      <c r="A25" s="162"/>
      <c r="B25" s="142" t="s">
        <v>1349</v>
      </c>
      <c r="C25" s="143">
        <v>6441</v>
      </c>
      <c r="D25" s="136"/>
      <c r="E25" s="144">
        <v>6441</v>
      </c>
      <c r="F25" s="144"/>
      <c r="G25" s="144">
        <v>6441</v>
      </c>
      <c r="H25" s="180"/>
    </row>
    <row r="26" spans="1:8" ht="17.25" customHeight="1">
      <c r="A26" s="162"/>
      <c r="B26" s="142" t="s">
        <v>1350</v>
      </c>
      <c r="C26" s="159">
        <v>7800</v>
      </c>
      <c r="D26" s="136"/>
      <c r="E26" s="144"/>
      <c r="F26" s="144"/>
      <c r="G26" s="144"/>
      <c r="H26" s="180"/>
    </row>
    <row r="27" spans="1:8" ht="15.75" customHeight="1">
      <c r="A27" s="162"/>
      <c r="B27" s="181" t="s">
        <v>1351</v>
      </c>
      <c r="C27" s="160">
        <v>1000</v>
      </c>
      <c r="D27" s="136"/>
      <c r="E27" s="144">
        <v>20000</v>
      </c>
      <c r="F27" s="144"/>
      <c r="G27" s="144"/>
      <c r="H27" s="180"/>
    </row>
    <row r="28" spans="1:8" ht="15.75" customHeight="1">
      <c r="A28" s="162"/>
      <c r="B28" s="181" t="s">
        <v>1352</v>
      </c>
      <c r="C28" s="160">
        <v>500</v>
      </c>
      <c r="D28" s="136"/>
      <c r="E28" s="144"/>
      <c r="F28" s="144"/>
      <c r="G28" s="144"/>
      <c r="H28" s="180"/>
    </row>
    <row r="29" spans="1:8" ht="15.75" customHeight="1">
      <c r="A29" s="162"/>
      <c r="B29" s="181" t="s">
        <v>1353</v>
      </c>
      <c r="C29" s="160"/>
      <c r="D29" s="160"/>
      <c r="E29" s="144"/>
      <c r="F29" s="144"/>
      <c r="G29" s="144"/>
      <c r="H29" s="180"/>
    </row>
    <row r="30" spans="1:8" ht="60" customHeight="1">
      <c r="A30" s="136" t="s">
        <v>316</v>
      </c>
      <c r="B30" s="136" t="s">
        <v>317</v>
      </c>
      <c r="C30" s="26" t="s">
        <v>1515</v>
      </c>
      <c r="D30" s="137" t="s">
        <v>1019</v>
      </c>
      <c r="E30" s="138" t="s">
        <v>532</v>
      </c>
      <c r="F30" s="138" t="s">
        <v>1343</v>
      </c>
      <c r="G30" s="138" t="s">
        <v>533</v>
      </c>
      <c r="H30" s="138" t="s">
        <v>713</v>
      </c>
    </row>
    <row r="31" spans="1:8" s="101" customFormat="1" ht="27.75" customHeight="1">
      <c r="A31" s="173">
        <v>3500</v>
      </c>
      <c r="B31" s="182" t="s">
        <v>320</v>
      </c>
      <c r="C31" s="163">
        <v>309955</v>
      </c>
      <c r="D31" s="163">
        <f>SUM(D32:D52)</f>
        <v>212323</v>
      </c>
      <c r="E31" s="183">
        <v>335680</v>
      </c>
      <c r="F31" s="183">
        <v>451390</v>
      </c>
      <c r="G31" s="184">
        <f>SUM(G32:G53)</f>
        <v>328380</v>
      </c>
      <c r="H31" s="185"/>
    </row>
    <row r="32" spans="1:8" ht="96" customHeight="1">
      <c r="A32" s="141"/>
      <c r="B32" s="142" t="s">
        <v>1009</v>
      </c>
      <c r="C32" s="143">
        <v>54400</v>
      </c>
      <c r="D32" s="136">
        <v>38288</v>
      </c>
      <c r="E32" s="144">
        <v>50000</v>
      </c>
      <c r="F32" s="144">
        <v>50000</v>
      </c>
      <c r="G32" s="144">
        <v>45000</v>
      </c>
      <c r="H32" s="179"/>
    </row>
    <row r="33" spans="1:8" ht="139.5" customHeight="1">
      <c r="A33" s="141"/>
      <c r="B33" s="142" t="s">
        <v>1010</v>
      </c>
      <c r="C33" s="143">
        <v>89732</v>
      </c>
      <c r="D33" s="136">
        <v>46183</v>
      </c>
      <c r="E33" s="144">
        <v>90000</v>
      </c>
      <c r="F33" s="144">
        <v>145000</v>
      </c>
      <c r="G33" s="186">
        <v>102000</v>
      </c>
      <c r="H33" s="187" t="s">
        <v>1011</v>
      </c>
    </row>
    <row r="34" spans="1:8" ht="140.25" customHeight="1">
      <c r="A34" s="141"/>
      <c r="B34" s="142" t="s">
        <v>1012</v>
      </c>
      <c r="C34" s="143">
        <v>34000</v>
      </c>
      <c r="D34" s="136">
        <v>21027</v>
      </c>
      <c r="E34" s="144">
        <v>35000</v>
      </c>
      <c r="F34" s="144">
        <v>56350</v>
      </c>
      <c r="G34" s="144">
        <v>55000</v>
      </c>
      <c r="H34" s="187" t="s">
        <v>1013</v>
      </c>
    </row>
    <row r="35" spans="1:8" ht="46.5" customHeight="1">
      <c r="A35" s="141"/>
      <c r="B35" s="142" t="s">
        <v>1014</v>
      </c>
      <c r="C35" s="143">
        <v>21000</v>
      </c>
      <c r="D35" s="136">
        <v>19200</v>
      </c>
      <c r="E35" s="144">
        <v>21500</v>
      </c>
      <c r="F35" s="144">
        <v>21500</v>
      </c>
      <c r="G35" s="144">
        <v>21000</v>
      </c>
      <c r="H35" s="180"/>
    </row>
    <row r="36" spans="1:8" ht="45" customHeight="1">
      <c r="A36" s="141"/>
      <c r="B36" s="142" t="s">
        <v>1015</v>
      </c>
      <c r="C36" s="143">
        <v>4463</v>
      </c>
      <c r="D36" s="136">
        <v>5479</v>
      </c>
      <c r="E36" s="144">
        <v>6000</v>
      </c>
      <c r="F36" s="144">
        <v>6000</v>
      </c>
      <c r="G36" s="144">
        <v>5300</v>
      </c>
      <c r="H36" s="180"/>
    </row>
    <row r="37" spans="1:8" ht="90" customHeight="1">
      <c r="A37" s="141"/>
      <c r="B37" s="142" t="s">
        <v>1016</v>
      </c>
      <c r="C37" s="143">
        <v>25900</v>
      </c>
      <c r="D37" s="136">
        <v>19626</v>
      </c>
      <c r="E37" s="144">
        <v>26000</v>
      </c>
      <c r="F37" s="144">
        <v>41860</v>
      </c>
      <c r="G37" s="144">
        <v>21000</v>
      </c>
      <c r="H37" s="187"/>
    </row>
    <row r="38" spans="1:8" ht="73.5" customHeight="1">
      <c r="A38" s="141"/>
      <c r="B38" s="142" t="s">
        <v>1017</v>
      </c>
      <c r="C38" s="143">
        <v>13500</v>
      </c>
      <c r="D38" s="136">
        <v>15373</v>
      </c>
      <c r="E38" s="144">
        <v>15000</v>
      </c>
      <c r="F38" s="144">
        <v>23000</v>
      </c>
      <c r="G38" s="144">
        <v>18200</v>
      </c>
      <c r="H38" s="187"/>
    </row>
    <row r="39" spans="1:8" ht="45" customHeight="1">
      <c r="A39" s="141"/>
      <c r="B39" s="142" t="s">
        <v>1578</v>
      </c>
      <c r="C39" s="143">
        <v>270</v>
      </c>
      <c r="D39" s="136">
        <v>214</v>
      </c>
      <c r="E39" s="144">
        <v>270</v>
      </c>
      <c r="F39" s="144">
        <v>270</v>
      </c>
      <c r="G39" s="144">
        <v>270</v>
      </c>
      <c r="H39" s="180"/>
    </row>
    <row r="40" spans="1:8" ht="135" customHeight="1">
      <c r="A40" s="141"/>
      <c r="B40" s="142" t="s">
        <v>1579</v>
      </c>
      <c r="C40" s="143">
        <v>5900</v>
      </c>
      <c r="D40" s="136">
        <v>3192</v>
      </c>
      <c r="E40" s="144">
        <v>6100</v>
      </c>
      <c r="F40" s="144">
        <v>9400</v>
      </c>
      <c r="G40" s="144">
        <v>4000</v>
      </c>
      <c r="H40" s="187" t="s">
        <v>1580</v>
      </c>
    </row>
    <row r="41" spans="1:8" ht="21.75" customHeight="1">
      <c r="A41" s="141"/>
      <c r="B41" s="142" t="s">
        <v>1354</v>
      </c>
      <c r="C41" s="143">
        <v>6800</v>
      </c>
      <c r="D41" s="136">
        <v>4581</v>
      </c>
      <c r="E41" s="144">
        <v>6800</v>
      </c>
      <c r="F41" s="144">
        <v>6800</v>
      </c>
      <c r="G41" s="144">
        <v>5000</v>
      </c>
      <c r="H41" s="180"/>
    </row>
    <row r="42" spans="1:8" ht="29.25" customHeight="1">
      <c r="A42" s="141"/>
      <c r="B42" s="188" t="s">
        <v>1581</v>
      </c>
      <c r="C42" s="143">
        <v>300</v>
      </c>
      <c r="D42" s="136"/>
      <c r="E42" s="144">
        <v>300</v>
      </c>
      <c r="F42" s="144">
        <v>300</v>
      </c>
      <c r="G42" s="144">
        <v>300</v>
      </c>
      <c r="H42" s="180"/>
    </row>
    <row r="43" spans="1:8" ht="29.25" customHeight="1">
      <c r="A43" s="141"/>
      <c r="B43" s="188" t="s">
        <v>1582</v>
      </c>
      <c r="C43" s="136">
        <v>12600</v>
      </c>
      <c r="D43" s="136">
        <v>7050</v>
      </c>
      <c r="E43" s="144">
        <v>20000</v>
      </c>
      <c r="F43" s="144">
        <v>32200</v>
      </c>
      <c r="G43" s="144">
        <v>13860</v>
      </c>
      <c r="H43" s="187"/>
    </row>
    <row r="44" spans="1:8" ht="33.75" customHeight="1">
      <c r="A44" s="141"/>
      <c r="B44" s="189" t="s">
        <v>1583</v>
      </c>
      <c r="C44" s="136">
        <v>1345</v>
      </c>
      <c r="D44" s="136">
        <v>71</v>
      </c>
      <c r="E44" s="144">
        <v>500</v>
      </c>
      <c r="F44" s="144">
        <v>500</v>
      </c>
      <c r="G44" s="144">
        <v>150</v>
      </c>
      <c r="H44" s="180"/>
    </row>
    <row r="45" spans="1:8" ht="56.25" customHeight="1">
      <c r="A45" s="141"/>
      <c r="B45" s="188" t="s">
        <v>1584</v>
      </c>
      <c r="C45" s="136">
        <v>7200</v>
      </c>
      <c r="D45" s="136">
        <v>5384</v>
      </c>
      <c r="E45" s="144">
        <v>7000</v>
      </c>
      <c r="F45" s="144">
        <v>7000</v>
      </c>
      <c r="G45" s="144">
        <v>5500</v>
      </c>
      <c r="H45" s="179" t="s">
        <v>1355</v>
      </c>
    </row>
    <row r="46" spans="1:8" ht="70.5" customHeight="1">
      <c r="A46" s="141"/>
      <c r="B46" s="188" t="s">
        <v>1585</v>
      </c>
      <c r="C46" s="136">
        <v>1800</v>
      </c>
      <c r="D46" s="136">
        <v>5530</v>
      </c>
      <c r="E46" s="144">
        <v>5500</v>
      </c>
      <c r="F46" s="144">
        <v>5500</v>
      </c>
      <c r="G46" s="144">
        <v>5500</v>
      </c>
      <c r="H46" s="180"/>
    </row>
    <row r="47" spans="1:8" ht="72.75" customHeight="1">
      <c r="A47" s="141"/>
      <c r="B47" s="188" t="s">
        <v>1586</v>
      </c>
      <c r="C47" s="136">
        <v>200</v>
      </c>
      <c r="D47" s="136">
        <v>190</v>
      </c>
      <c r="E47" s="144">
        <v>210</v>
      </c>
      <c r="F47" s="144">
        <v>210</v>
      </c>
      <c r="G47" s="144">
        <v>200</v>
      </c>
      <c r="H47" s="180"/>
    </row>
    <row r="48" spans="1:8" ht="87" customHeight="1">
      <c r="A48" s="141"/>
      <c r="B48" s="142" t="s">
        <v>1587</v>
      </c>
      <c r="C48" s="136">
        <v>16200</v>
      </c>
      <c r="D48" s="136">
        <v>6985</v>
      </c>
      <c r="E48" s="144">
        <v>22000</v>
      </c>
      <c r="F48" s="144">
        <v>22000</v>
      </c>
      <c r="G48" s="144">
        <f>12000+1200</f>
        <v>13200</v>
      </c>
      <c r="H48" s="177" t="s">
        <v>1356</v>
      </c>
    </row>
    <row r="49" spans="1:8" ht="87.75" customHeight="1">
      <c r="A49" s="141"/>
      <c r="B49" s="142" t="s">
        <v>1588</v>
      </c>
      <c r="C49" s="136">
        <v>3000</v>
      </c>
      <c r="D49" s="136">
        <v>3305</v>
      </c>
      <c r="E49" s="144">
        <v>3000</v>
      </c>
      <c r="F49" s="144">
        <v>3000</v>
      </c>
      <c r="G49" s="144">
        <v>3300</v>
      </c>
      <c r="H49" s="180"/>
    </row>
    <row r="50" spans="1:8" ht="48" customHeight="1">
      <c r="A50" s="162"/>
      <c r="B50" s="181" t="s">
        <v>1589</v>
      </c>
      <c r="C50" s="136">
        <v>9000</v>
      </c>
      <c r="D50" s="136">
        <v>10045</v>
      </c>
      <c r="E50" s="144">
        <v>18500</v>
      </c>
      <c r="F50" s="144">
        <v>18500</v>
      </c>
      <c r="G50" s="144">
        <v>9000</v>
      </c>
      <c r="H50" s="179" t="s">
        <v>1357</v>
      </c>
    </row>
    <row r="51" spans="1:8" ht="48" customHeight="1">
      <c r="A51" s="190"/>
      <c r="B51" s="181" t="s">
        <v>1358</v>
      </c>
      <c r="C51" s="160">
        <v>345</v>
      </c>
      <c r="D51" s="136"/>
      <c r="E51" s="144"/>
      <c r="F51" s="144"/>
      <c r="G51" s="144"/>
      <c r="H51" s="180"/>
    </row>
    <row r="52" spans="1:8" ht="56.25" customHeight="1">
      <c r="A52" s="190"/>
      <c r="B52" s="191" t="s">
        <v>1590</v>
      </c>
      <c r="C52" s="160">
        <v>2000</v>
      </c>
      <c r="D52" s="136">
        <v>600</v>
      </c>
      <c r="E52" s="144">
        <v>2000</v>
      </c>
      <c r="F52" s="144">
        <v>2000</v>
      </c>
      <c r="G52" s="144">
        <v>600</v>
      </c>
      <c r="H52" s="180"/>
    </row>
    <row r="53" spans="1:8" ht="56.25" customHeight="1">
      <c r="A53" s="190"/>
      <c r="B53" s="191" t="s">
        <v>1359</v>
      </c>
      <c r="C53" s="160"/>
      <c r="D53" s="136"/>
      <c r="E53" s="144"/>
      <c r="F53" s="144"/>
      <c r="G53" s="144"/>
      <c r="H53" s="180"/>
    </row>
    <row r="54" spans="1:8" ht="56.25" customHeight="1">
      <c r="A54" s="190"/>
      <c r="B54" s="191"/>
      <c r="C54" s="160"/>
      <c r="D54" s="136"/>
      <c r="E54" s="144"/>
      <c r="F54" s="144"/>
      <c r="G54" s="144"/>
      <c r="H54" s="180"/>
    </row>
    <row r="55" spans="3:8" ht="15.75">
      <c r="C55" s="154"/>
      <c r="D55" s="154"/>
      <c r="E55" s="155"/>
      <c r="F55" s="155"/>
      <c r="G55" s="155"/>
      <c r="H55" s="155"/>
    </row>
    <row r="56" spans="3:8" ht="15.75">
      <c r="C56" s="154"/>
      <c r="D56" s="154"/>
      <c r="E56" s="155"/>
      <c r="F56" s="155"/>
      <c r="G56" s="155"/>
      <c r="H56" s="155"/>
    </row>
    <row r="57" spans="3:4" ht="15.75">
      <c r="C57" s="154"/>
      <c r="D57" s="154"/>
    </row>
    <row r="58" spans="2:5" ht="15.75">
      <c r="B58" s="181"/>
      <c r="C58" s="192">
        <v>2005</v>
      </c>
      <c r="D58" s="192">
        <v>2006</v>
      </c>
      <c r="E58" s="193" t="s">
        <v>1020</v>
      </c>
    </row>
    <row r="59" spans="2:5" ht="15.75">
      <c r="B59" s="162" t="s">
        <v>1021</v>
      </c>
      <c r="C59" s="194">
        <v>557540</v>
      </c>
      <c r="D59" s="194">
        <v>0</v>
      </c>
      <c r="E59" s="195">
        <v>0</v>
      </c>
    </row>
    <row r="60" spans="2:5" ht="15.75">
      <c r="B60" s="162" t="s">
        <v>655</v>
      </c>
      <c r="C60" s="194">
        <v>27500</v>
      </c>
      <c r="D60" s="194">
        <v>90000</v>
      </c>
      <c r="E60" s="196">
        <v>2.27</v>
      </c>
    </row>
    <row r="61" spans="2:5" ht="15.75">
      <c r="B61" s="162" t="s">
        <v>1022</v>
      </c>
      <c r="C61" s="192">
        <f>SUM(C62:C63)</f>
        <v>411962</v>
      </c>
      <c r="D61" s="192">
        <f>SUM(D62:D63)</f>
        <v>544893</v>
      </c>
      <c r="E61" s="197">
        <v>0.323</v>
      </c>
    </row>
    <row r="62" spans="2:5" ht="26.25">
      <c r="B62" s="198" t="s">
        <v>1023</v>
      </c>
      <c r="C62" s="194">
        <v>155629</v>
      </c>
      <c r="D62" s="194">
        <v>217713</v>
      </c>
      <c r="E62" s="199">
        <v>0.399</v>
      </c>
    </row>
    <row r="63" spans="2:5" ht="15.75">
      <c r="B63" s="200" t="s">
        <v>1024</v>
      </c>
      <c r="C63" s="194">
        <v>256333</v>
      </c>
      <c r="D63" s="194">
        <v>327180</v>
      </c>
      <c r="E63" s="199">
        <v>0.277</v>
      </c>
    </row>
    <row r="64" spans="3:4" ht="15.75">
      <c r="C64" s="154"/>
      <c r="D64" s="154"/>
    </row>
    <row r="65" spans="3:4" ht="15.75">
      <c r="C65" s="154"/>
      <c r="D65" s="154"/>
    </row>
    <row r="66" spans="3:4" ht="15.75">
      <c r="C66" s="154"/>
      <c r="D66" s="154"/>
    </row>
    <row r="67" spans="3:4" ht="15.75">
      <c r="C67" s="154"/>
      <c r="D67" s="154"/>
    </row>
    <row r="68" spans="3:4" ht="15.75">
      <c r="C68" s="154"/>
      <c r="D68" s="154"/>
    </row>
    <row r="69" spans="3:4" ht="15.75">
      <c r="C69" s="154"/>
      <c r="D69" s="154"/>
    </row>
    <row r="70" spans="3:4" ht="15.75">
      <c r="C70" s="154"/>
      <c r="D70" s="154"/>
    </row>
    <row r="71" spans="3:4" ht="15.75">
      <c r="C71" s="154"/>
      <c r="D71" s="154"/>
    </row>
    <row r="72" spans="3:4" ht="15.75">
      <c r="C72" s="154"/>
      <c r="D72" s="154"/>
    </row>
    <row r="73" spans="3:4" ht="15.75">
      <c r="C73" s="154"/>
      <c r="D73" s="154"/>
    </row>
    <row r="74" spans="3:4" ht="15.75">
      <c r="C74" s="154"/>
      <c r="D74" s="154"/>
    </row>
    <row r="75" spans="3:4" ht="15.75">
      <c r="C75" s="154"/>
      <c r="D75" s="154"/>
    </row>
    <row r="76" spans="3:4" ht="15.75">
      <c r="C76" s="154"/>
      <c r="D76" s="154"/>
    </row>
    <row r="77" spans="3:4" ht="15.75">
      <c r="C77" s="154"/>
      <c r="D77" s="154"/>
    </row>
    <row r="78" spans="3:4" ht="15.75">
      <c r="C78" s="154"/>
      <c r="D78" s="154"/>
    </row>
    <row r="79" spans="3:4" ht="15.75">
      <c r="C79" s="154"/>
      <c r="D79" s="154"/>
    </row>
    <row r="80" spans="3:4" ht="15.75">
      <c r="C80" s="154"/>
      <c r="D80" s="154"/>
    </row>
    <row r="81" spans="3:4" ht="15.75">
      <c r="C81" s="154"/>
      <c r="D81" s="154"/>
    </row>
    <row r="82" spans="3:4" ht="15.75">
      <c r="C82" s="154"/>
      <c r="D82" s="154"/>
    </row>
    <row r="83" spans="3:4" ht="15.75">
      <c r="C83" s="154"/>
      <c r="D83" s="154"/>
    </row>
    <row r="84" spans="3:4" ht="15.75">
      <c r="C84" s="154"/>
      <c r="D84" s="154"/>
    </row>
    <row r="85" spans="3:4" ht="15.75">
      <c r="C85" s="154"/>
      <c r="D85" s="154"/>
    </row>
    <row r="86" spans="3:4" ht="15.75">
      <c r="C86" s="154"/>
      <c r="D86" s="154"/>
    </row>
    <row r="87" spans="3:4" ht="15.75">
      <c r="C87" s="154"/>
      <c r="D87" s="154"/>
    </row>
    <row r="88" spans="3:4" ht="15.75">
      <c r="C88" s="154"/>
      <c r="D88" s="154"/>
    </row>
    <row r="89" spans="3:4" ht="15.75">
      <c r="C89" s="154"/>
      <c r="D89" s="154"/>
    </row>
    <row r="90" spans="3:4" ht="15.75">
      <c r="C90" s="154"/>
      <c r="D90" s="154"/>
    </row>
    <row r="91" spans="3:4" ht="15.75">
      <c r="C91" s="154"/>
      <c r="D91" s="154"/>
    </row>
    <row r="92" spans="3:4" ht="15.75">
      <c r="C92" s="154"/>
      <c r="D92" s="154"/>
    </row>
    <row r="93" spans="3:4" ht="15.75">
      <c r="C93" s="154"/>
      <c r="D93" s="154"/>
    </row>
    <row r="94" spans="3:4" ht="15.75">
      <c r="C94" s="154"/>
      <c r="D94" s="154"/>
    </row>
    <row r="95" spans="3:4" ht="15.75">
      <c r="C95" s="154"/>
      <c r="D95" s="154"/>
    </row>
    <row r="96" spans="3:4" ht="15.75">
      <c r="C96" s="154"/>
      <c r="D96" s="154"/>
    </row>
    <row r="97" spans="3:4" ht="15.75">
      <c r="C97" s="154"/>
      <c r="D97" s="154"/>
    </row>
    <row r="98" spans="3:4" ht="15.75">
      <c r="C98" s="154"/>
      <c r="D98" s="154"/>
    </row>
    <row r="99" spans="3:4" ht="15.75">
      <c r="C99" s="154"/>
      <c r="D99" s="154"/>
    </row>
    <row r="100" spans="3:4" ht="15.75">
      <c r="C100" s="154"/>
      <c r="D100" s="154"/>
    </row>
    <row r="101" spans="3:4" ht="15.75">
      <c r="C101" s="154"/>
      <c r="D101" s="154"/>
    </row>
    <row r="102" spans="3:4" ht="15.75">
      <c r="C102" s="154"/>
      <c r="D102" s="154"/>
    </row>
    <row r="103" spans="3:4" ht="15.75">
      <c r="C103" s="154"/>
      <c r="D103" s="154"/>
    </row>
    <row r="104" spans="3:4" ht="15.75">
      <c r="C104" s="154"/>
      <c r="D104" s="154"/>
    </row>
    <row r="105" spans="3:4" ht="15.75">
      <c r="C105" s="154"/>
      <c r="D105" s="154"/>
    </row>
    <row r="106" spans="3:4" ht="15.75">
      <c r="C106" s="154"/>
      <c r="D106" s="154"/>
    </row>
    <row r="107" spans="3:4" ht="15.75">
      <c r="C107" s="154"/>
      <c r="D107" s="154"/>
    </row>
    <row r="108" spans="3:4" ht="15.75">
      <c r="C108" s="154"/>
      <c r="D108" s="154"/>
    </row>
    <row r="109" spans="3:4" ht="15.75">
      <c r="C109" s="154"/>
      <c r="D109" s="154"/>
    </row>
    <row r="110" spans="3:4" ht="15.75">
      <c r="C110" s="154"/>
      <c r="D110" s="154"/>
    </row>
    <row r="111" spans="3:4" ht="15.75">
      <c r="C111" s="154"/>
      <c r="D111" s="154"/>
    </row>
    <row r="112" spans="3:4" ht="15.75">
      <c r="C112" s="154"/>
      <c r="D112" s="154"/>
    </row>
    <row r="113" spans="3:4" ht="15.75">
      <c r="C113" s="154"/>
      <c r="D113" s="154"/>
    </row>
    <row r="114" spans="3:4" ht="15.75">
      <c r="C114" s="154"/>
      <c r="D114" s="154"/>
    </row>
    <row r="115" spans="3:4" ht="15.75">
      <c r="C115" s="154"/>
      <c r="D115" s="154"/>
    </row>
    <row r="116" spans="3:4" ht="15.75">
      <c r="C116" s="154"/>
      <c r="D116" s="154"/>
    </row>
    <row r="117" spans="3:4" ht="15.75">
      <c r="C117" s="154"/>
      <c r="D117" s="154"/>
    </row>
    <row r="118" spans="3:4" ht="15.75">
      <c r="C118" s="154"/>
      <c r="D118" s="154"/>
    </row>
    <row r="119" spans="3:4" ht="15.75">
      <c r="C119" s="154"/>
      <c r="D119" s="154"/>
    </row>
    <row r="120" spans="3:4" ht="15.75">
      <c r="C120" s="154"/>
      <c r="D120" s="154"/>
    </row>
    <row r="121" spans="3:4" ht="15.75">
      <c r="C121" s="154"/>
      <c r="D121" s="154"/>
    </row>
    <row r="122" spans="3:4" ht="15.75">
      <c r="C122" s="154"/>
      <c r="D122" s="154"/>
    </row>
    <row r="123" spans="3:4" ht="15.75">
      <c r="C123" s="154"/>
      <c r="D123" s="154"/>
    </row>
    <row r="124" spans="3:4" ht="15.75">
      <c r="C124" s="154"/>
      <c r="D124" s="154"/>
    </row>
    <row r="125" spans="3:4" ht="15.75">
      <c r="C125" s="154"/>
      <c r="D125" s="154"/>
    </row>
    <row r="126" spans="3:4" ht="15.75">
      <c r="C126" s="154"/>
      <c r="D126" s="154"/>
    </row>
    <row r="127" spans="3:4" ht="15.75">
      <c r="C127" s="154"/>
      <c r="D127" s="154"/>
    </row>
    <row r="128" spans="3:4" ht="15.75">
      <c r="C128" s="154"/>
      <c r="D128" s="154"/>
    </row>
    <row r="129" spans="3:4" ht="15.75">
      <c r="C129" s="154"/>
      <c r="D129" s="154"/>
    </row>
    <row r="130" spans="3:4" ht="15.75">
      <c r="C130" s="154"/>
      <c r="D130" s="154"/>
    </row>
    <row r="131" spans="3:4" ht="15.75">
      <c r="C131" s="154"/>
      <c r="D131" s="154"/>
    </row>
    <row r="132" spans="3:4" ht="15.75">
      <c r="C132" s="154"/>
      <c r="D132" s="154"/>
    </row>
    <row r="133" spans="3:4" ht="15.75">
      <c r="C133" s="154"/>
      <c r="D133" s="154"/>
    </row>
    <row r="134" spans="3:4" ht="15.75">
      <c r="C134" s="154"/>
      <c r="D134" s="154"/>
    </row>
  </sheetData>
  <mergeCells count="3">
    <mergeCell ref="A5:H5"/>
    <mergeCell ref="A6:H6"/>
    <mergeCell ref="A7:B7"/>
  </mergeCells>
  <printOptions/>
  <pageMargins left="1.141732283464567" right="0.15748031496062992" top="0.984251968503937" bottom="0.984251968503937" header="0.5118110236220472" footer="0.5118110236220472"/>
  <pageSetup horizontalDpi="600" verticalDpi="600" orientation="portrait" paperSize="9" scale="70"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dimension ref="A1:N56"/>
  <sheetViews>
    <sheetView zoomScaleSheetLayoutView="100" workbookViewId="0" topLeftCell="A1">
      <selection activeCell="C6" sqref="B6:C6"/>
    </sheetView>
  </sheetViews>
  <sheetFormatPr defaultColWidth="9.140625" defaultRowHeight="12.75"/>
  <cols>
    <col min="1" max="1" width="16.00390625" style="134" customWidth="1"/>
    <col min="2" max="13" width="7.8515625" style="134" customWidth="1"/>
    <col min="14" max="14" width="11.28125" style="0" customWidth="1"/>
  </cols>
  <sheetData>
    <row r="1" spans="1:13" s="129" customFormat="1" ht="12.75" customHeight="1">
      <c r="A1" s="133"/>
      <c r="B1" s="122"/>
      <c r="C1" s="122"/>
      <c r="D1" s="132"/>
      <c r="E1" s="132"/>
      <c r="F1" s="133"/>
      <c r="G1" s="122"/>
      <c r="H1" s="122"/>
      <c r="I1" s="122"/>
      <c r="J1" s="122"/>
      <c r="K1" s="132" t="s">
        <v>509</v>
      </c>
      <c r="L1" s="122"/>
      <c r="M1" s="122"/>
    </row>
    <row r="2" spans="1:13" s="129" customFormat="1" ht="12.75" customHeight="1">
      <c r="A2" s="122"/>
      <c r="B2" s="122"/>
      <c r="C2" s="122"/>
      <c r="D2" s="132"/>
      <c r="E2" s="132"/>
      <c r="F2" s="133"/>
      <c r="G2" s="122"/>
      <c r="H2" s="122"/>
      <c r="I2" s="122"/>
      <c r="J2" s="122"/>
      <c r="K2" s="121" t="s">
        <v>503</v>
      </c>
      <c r="L2" s="122"/>
      <c r="M2" s="122"/>
    </row>
    <row r="3" spans="4:14" ht="18">
      <c r="D3" s="167"/>
      <c r="E3" s="167"/>
      <c r="F3" s="167"/>
      <c r="K3" s="121" t="s">
        <v>504</v>
      </c>
      <c r="N3" s="24"/>
    </row>
    <row r="4" spans="4:11" ht="12.75">
      <c r="D4" s="167"/>
      <c r="E4" s="167"/>
      <c r="F4" s="167"/>
      <c r="K4" s="121" t="s">
        <v>505</v>
      </c>
    </row>
    <row r="5" spans="4:11" ht="12.75">
      <c r="D5" s="167"/>
      <c r="E5" s="167"/>
      <c r="F5" s="167"/>
      <c r="K5" s="121"/>
    </row>
    <row r="6" spans="2:11" ht="14.25">
      <c r="B6" s="219"/>
      <c r="C6" s="133"/>
      <c r="D6" s="219" t="s">
        <v>1591</v>
      </c>
      <c r="E6" s="133"/>
      <c r="F6" s="133"/>
      <c r="G6" s="133"/>
      <c r="H6" s="133"/>
      <c r="I6" s="133"/>
      <c r="J6" s="133"/>
      <c r="K6" s="121"/>
    </row>
    <row r="7" spans="4:11" ht="12.75">
      <c r="D7" s="167"/>
      <c r="E7" s="167"/>
      <c r="F7" s="167"/>
      <c r="K7" s="121"/>
    </row>
    <row r="8" spans="1:13" ht="12.75">
      <c r="A8" s="201" t="s">
        <v>520</v>
      </c>
      <c r="B8" s="202" t="s">
        <v>444</v>
      </c>
      <c r="C8" s="203"/>
      <c r="D8" s="203"/>
      <c r="E8" s="204"/>
      <c r="F8" s="202" t="s">
        <v>445</v>
      </c>
      <c r="G8" s="203"/>
      <c r="H8" s="203"/>
      <c r="I8" s="204"/>
      <c r="J8" s="202" t="s">
        <v>446</v>
      </c>
      <c r="K8" s="203"/>
      <c r="L8" s="203"/>
      <c r="M8" s="204"/>
    </row>
    <row r="9" spans="1:13" ht="52.5">
      <c r="A9" s="205"/>
      <c r="B9" s="206" t="s">
        <v>1499</v>
      </c>
      <c r="C9" s="207" t="s">
        <v>732</v>
      </c>
      <c r="D9" s="207" t="s">
        <v>402</v>
      </c>
      <c r="E9" s="207" t="s">
        <v>403</v>
      </c>
      <c r="F9" s="206" t="s">
        <v>1499</v>
      </c>
      <c r="G9" s="207" t="s">
        <v>732</v>
      </c>
      <c r="H9" s="207" t="s">
        <v>402</v>
      </c>
      <c r="I9" s="207" t="s">
        <v>403</v>
      </c>
      <c r="J9" s="207" t="s">
        <v>1499</v>
      </c>
      <c r="K9" s="207" t="s">
        <v>732</v>
      </c>
      <c r="L9" s="207" t="s">
        <v>402</v>
      </c>
      <c r="M9" s="207" t="s">
        <v>403</v>
      </c>
    </row>
    <row r="10" spans="1:13" ht="12.75">
      <c r="A10" s="208" t="s">
        <v>47</v>
      </c>
      <c r="B10" s="209">
        <f>SUM(B11+B26)</f>
        <v>170179</v>
      </c>
      <c r="C10" s="209">
        <f>SUM(C12+C26)</f>
        <v>109303</v>
      </c>
      <c r="D10" s="209">
        <f>SUM(D12+D26)</f>
        <v>24614</v>
      </c>
      <c r="E10" s="209">
        <f>SUM(E12+E26)</f>
        <v>36262</v>
      </c>
      <c r="F10" s="209">
        <f>SUM(F11+F26)</f>
        <v>190331</v>
      </c>
      <c r="G10" s="209">
        <f>SUM(G12+G26)</f>
        <v>131041</v>
      </c>
      <c r="H10" s="209">
        <f>SUM(H12+H26)</f>
        <v>22409</v>
      </c>
      <c r="I10" s="209">
        <f>SUM(I12+I26)</f>
        <v>36881</v>
      </c>
      <c r="J10" s="209">
        <f>SUM(J11+J26)</f>
        <v>217713</v>
      </c>
      <c r="K10" s="209">
        <f>SUM(K12+K26)</f>
        <v>168603</v>
      </c>
      <c r="L10" s="209">
        <f>SUM(L12+L26)</f>
        <v>12229</v>
      </c>
      <c r="M10" s="209">
        <f>SUM(M12+M26)</f>
        <v>36881</v>
      </c>
    </row>
    <row r="11" spans="1:13" ht="12.75" hidden="1">
      <c r="A11" s="210" t="s">
        <v>404</v>
      </c>
      <c r="B11" s="211">
        <f aca="true" t="shared" si="0" ref="B11:J11">SUM(B13:B25)</f>
        <v>96065</v>
      </c>
      <c r="C11" s="211">
        <f t="shared" si="0"/>
        <v>96065</v>
      </c>
      <c r="D11" s="211">
        <f t="shared" si="0"/>
        <v>0</v>
      </c>
      <c r="E11" s="211">
        <f t="shared" si="0"/>
        <v>0</v>
      </c>
      <c r="F11" s="211">
        <f t="shared" si="0"/>
        <v>96408</v>
      </c>
      <c r="G11" s="211">
        <f t="shared" si="0"/>
        <v>96408</v>
      </c>
      <c r="H11" s="211">
        <f t="shared" si="0"/>
        <v>0</v>
      </c>
      <c r="I11" s="211">
        <f t="shared" si="0"/>
        <v>0</v>
      </c>
      <c r="J11" s="211">
        <f t="shared" si="0"/>
        <v>146866</v>
      </c>
      <c r="K11" s="211"/>
      <c r="L11" s="211"/>
      <c r="M11" s="211"/>
    </row>
    <row r="12" spans="1:13" ht="12.75">
      <c r="A12" s="210"/>
      <c r="B12" s="210">
        <f aca="true" t="shared" si="1" ref="B12:B39">SUM(C12:E12)</f>
        <v>96065</v>
      </c>
      <c r="C12" s="211">
        <f>SUM(C13:C25)</f>
        <v>96065</v>
      </c>
      <c r="D12" s="211">
        <f>SUM(D13:D25)</f>
        <v>0</v>
      </c>
      <c r="E12" s="211">
        <f>SUM(E13:E25)</f>
        <v>0</v>
      </c>
      <c r="F12" s="210">
        <f aca="true" t="shared" si="2" ref="F12:F25">SUM(G12:I12)</f>
        <v>96408</v>
      </c>
      <c r="G12" s="211">
        <f>SUM(G13:G25)</f>
        <v>96408</v>
      </c>
      <c r="H12" s="211">
        <f>SUM(H13:H25)</f>
        <v>0</v>
      </c>
      <c r="I12" s="211">
        <f>SUM(I13:I25)</f>
        <v>0</v>
      </c>
      <c r="J12" s="210">
        <f aca="true" t="shared" si="3" ref="J12:J25">SUM(K12:M12)</f>
        <v>146866</v>
      </c>
      <c r="K12" s="211">
        <f>SUM(K13:K25)</f>
        <v>146866</v>
      </c>
      <c r="L12" s="211">
        <f>SUM(L13:L25)</f>
        <v>0</v>
      </c>
      <c r="M12" s="211">
        <f>SUM(M13:M25)</f>
        <v>0</v>
      </c>
    </row>
    <row r="13" spans="1:13" ht="12.75">
      <c r="A13" s="205" t="s">
        <v>405</v>
      </c>
      <c r="B13" s="212">
        <f t="shared" si="1"/>
        <v>2887</v>
      </c>
      <c r="C13" s="212">
        <v>2887</v>
      </c>
      <c r="D13" s="212"/>
      <c r="E13" s="212"/>
      <c r="F13" s="212">
        <f t="shared" si="2"/>
        <v>2890</v>
      </c>
      <c r="G13" s="212">
        <v>2890</v>
      </c>
      <c r="H13" s="212"/>
      <c r="I13" s="212"/>
      <c r="J13" s="212">
        <f t="shared" si="3"/>
        <v>4543</v>
      </c>
      <c r="K13" s="212">
        <v>4543</v>
      </c>
      <c r="L13" s="212"/>
      <c r="M13" s="212"/>
    </row>
    <row r="14" spans="1:13" ht="12.75">
      <c r="A14" s="205" t="s">
        <v>406</v>
      </c>
      <c r="B14" s="212">
        <f t="shared" si="1"/>
        <v>11314</v>
      </c>
      <c r="C14" s="212">
        <v>11314</v>
      </c>
      <c r="D14" s="212"/>
      <c r="E14" s="212"/>
      <c r="F14" s="212">
        <f t="shared" si="2"/>
        <v>11314</v>
      </c>
      <c r="G14" s="212">
        <v>11314</v>
      </c>
      <c r="H14" s="212"/>
      <c r="I14" s="212"/>
      <c r="J14" s="212">
        <f t="shared" si="3"/>
        <v>18431</v>
      </c>
      <c r="K14" s="212">
        <v>18431</v>
      </c>
      <c r="L14" s="212"/>
      <c r="M14" s="212"/>
    </row>
    <row r="15" spans="1:13" ht="12.75">
      <c r="A15" s="205" t="s">
        <v>407</v>
      </c>
      <c r="B15" s="212">
        <f t="shared" si="1"/>
        <v>5580</v>
      </c>
      <c r="C15" s="212">
        <v>5580</v>
      </c>
      <c r="D15" s="212"/>
      <c r="E15" s="212"/>
      <c r="F15" s="212">
        <f t="shared" si="2"/>
        <v>5725</v>
      </c>
      <c r="G15" s="212">
        <v>5725</v>
      </c>
      <c r="H15" s="212"/>
      <c r="I15" s="212"/>
      <c r="J15" s="212">
        <f t="shared" si="3"/>
        <v>8039</v>
      </c>
      <c r="K15" s="212">
        <v>8039</v>
      </c>
      <c r="L15" s="212"/>
      <c r="M15" s="212"/>
    </row>
    <row r="16" spans="1:13" ht="12.75">
      <c r="A16" s="205" t="s">
        <v>408</v>
      </c>
      <c r="B16" s="212">
        <f t="shared" si="1"/>
        <v>16512</v>
      </c>
      <c r="C16" s="212">
        <v>16512</v>
      </c>
      <c r="D16" s="212"/>
      <c r="E16" s="212"/>
      <c r="F16" s="212">
        <f t="shared" si="2"/>
        <v>13952</v>
      </c>
      <c r="G16" s="212">
        <v>13952</v>
      </c>
      <c r="H16" s="212"/>
      <c r="I16" s="212"/>
      <c r="J16" s="212">
        <f t="shared" si="3"/>
        <v>22714</v>
      </c>
      <c r="K16" s="212">
        <v>22714</v>
      </c>
      <c r="L16" s="212"/>
      <c r="M16" s="212"/>
    </row>
    <row r="17" spans="1:13" ht="12.75">
      <c r="A17" s="205" t="s">
        <v>409</v>
      </c>
      <c r="B17" s="212">
        <f t="shared" si="1"/>
        <v>11526</v>
      </c>
      <c r="C17" s="212">
        <v>11526</v>
      </c>
      <c r="D17" s="212"/>
      <c r="E17" s="212"/>
      <c r="F17" s="212">
        <f t="shared" si="2"/>
        <v>12663</v>
      </c>
      <c r="G17" s="212">
        <v>12663</v>
      </c>
      <c r="H17" s="212"/>
      <c r="I17" s="212"/>
      <c r="J17" s="212">
        <f t="shared" si="3"/>
        <v>20387</v>
      </c>
      <c r="K17" s="212">
        <v>20387</v>
      </c>
      <c r="L17" s="212"/>
      <c r="M17" s="212"/>
    </row>
    <row r="18" spans="1:13" ht="12.75">
      <c r="A18" s="205" t="s">
        <v>410</v>
      </c>
      <c r="B18" s="212">
        <f t="shared" si="1"/>
        <v>7648</v>
      </c>
      <c r="C18" s="212">
        <v>7648</v>
      </c>
      <c r="D18" s="212"/>
      <c r="E18" s="212"/>
      <c r="F18" s="212">
        <f t="shared" si="2"/>
        <v>7820</v>
      </c>
      <c r="G18" s="212">
        <v>7820</v>
      </c>
      <c r="H18" s="212"/>
      <c r="I18" s="212"/>
      <c r="J18" s="212">
        <f t="shared" si="3"/>
        <v>11811</v>
      </c>
      <c r="K18" s="212">
        <v>11811</v>
      </c>
      <c r="L18" s="212"/>
      <c r="M18" s="212"/>
    </row>
    <row r="19" spans="1:13" ht="12.75">
      <c r="A19" s="205" t="s">
        <v>411</v>
      </c>
      <c r="B19" s="212">
        <f t="shared" si="1"/>
        <v>8941</v>
      </c>
      <c r="C19" s="212">
        <v>8941</v>
      </c>
      <c r="D19" s="212"/>
      <c r="E19" s="212"/>
      <c r="F19" s="212">
        <f t="shared" si="2"/>
        <v>7605</v>
      </c>
      <c r="G19" s="212">
        <v>7605</v>
      </c>
      <c r="H19" s="212"/>
      <c r="I19" s="212"/>
      <c r="J19" s="212">
        <f t="shared" si="3"/>
        <v>12389</v>
      </c>
      <c r="K19" s="212">
        <v>12389</v>
      </c>
      <c r="L19" s="212"/>
      <c r="M19" s="212"/>
    </row>
    <row r="20" spans="1:13" ht="12.75">
      <c r="A20" s="205" t="s">
        <v>412</v>
      </c>
      <c r="B20" s="212">
        <f t="shared" si="1"/>
        <v>15280</v>
      </c>
      <c r="C20" s="212">
        <v>15280</v>
      </c>
      <c r="D20" s="212"/>
      <c r="E20" s="212"/>
      <c r="F20" s="212">
        <f t="shared" si="2"/>
        <v>18437</v>
      </c>
      <c r="G20" s="212">
        <v>18437</v>
      </c>
      <c r="H20" s="212"/>
      <c r="I20" s="212"/>
      <c r="J20" s="212">
        <f t="shared" si="3"/>
        <v>25329</v>
      </c>
      <c r="K20" s="212">
        <v>25329</v>
      </c>
      <c r="L20" s="212"/>
      <c r="M20" s="212"/>
    </row>
    <row r="21" spans="1:13" ht="12.75">
      <c r="A21" s="205" t="s">
        <v>413</v>
      </c>
      <c r="B21" s="212">
        <f t="shared" si="1"/>
        <v>1304</v>
      </c>
      <c r="C21" s="212">
        <v>1304</v>
      </c>
      <c r="D21" s="212"/>
      <c r="E21" s="212"/>
      <c r="F21" s="212">
        <f t="shared" si="2"/>
        <v>1386</v>
      </c>
      <c r="G21" s="212">
        <v>1386</v>
      </c>
      <c r="H21" s="212"/>
      <c r="I21" s="212"/>
      <c r="J21" s="212">
        <f t="shared" si="3"/>
        <v>2272</v>
      </c>
      <c r="K21" s="212">
        <v>2272</v>
      </c>
      <c r="L21" s="212"/>
      <c r="M21" s="212"/>
    </row>
    <row r="22" spans="1:13" ht="12.75">
      <c r="A22" s="205" t="s">
        <v>414</v>
      </c>
      <c r="B22" s="212">
        <f t="shared" si="1"/>
        <v>5252</v>
      </c>
      <c r="C22" s="212">
        <v>5252</v>
      </c>
      <c r="D22" s="212"/>
      <c r="E22" s="212"/>
      <c r="F22" s="212">
        <f t="shared" si="2"/>
        <v>2950</v>
      </c>
      <c r="G22" s="212">
        <v>2950</v>
      </c>
      <c r="H22" s="212"/>
      <c r="I22" s="212"/>
      <c r="J22" s="212">
        <f t="shared" si="3"/>
        <v>3854</v>
      </c>
      <c r="K22" s="212">
        <v>3854</v>
      </c>
      <c r="L22" s="212"/>
      <c r="M22" s="212"/>
    </row>
    <row r="23" spans="1:13" ht="12.75">
      <c r="A23" s="205" t="s">
        <v>415</v>
      </c>
      <c r="B23" s="212">
        <f t="shared" si="1"/>
        <v>1559</v>
      </c>
      <c r="C23" s="212">
        <v>1559</v>
      </c>
      <c r="D23" s="212"/>
      <c r="E23" s="212"/>
      <c r="F23" s="212">
        <f t="shared" si="2"/>
        <v>1418</v>
      </c>
      <c r="G23" s="212">
        <v>1418</v>
      </c>
      <c r="H23" s="212"/>
      <c r="I23" s="212"/>
      <c r="J23" s="212">
        <f t="shared" si="3"/>
        <v>2230</v>
      </c>
      <c r="K23" s="212">
        <v>2230</v>
      </c>
      <c r="L23" s="212"/>
      <c r="M23" s="212"/>
    </row>
    <row r="24" spans="1:13" ht="12.75">
      <c r="A24" s="205" t="s">
        <v>416</v>
      </c>
      <c r="B24" s="212">
        <f t="shared" si="1"/>
        <v>1863</v>
      </c>
      <c r="C24" s="212">
        <v>1863</v>
      </c>
      <c r="D24" s="212"/>
      <c r="E24" s="212"/>
      <c r="F24" s="212">
        <f t="shared" si="2"/>
        <v>2310</v>
      </c>
      <c r="G24" s="212">
        <v>2310</v>
      </c>
      <c r="H24" s="212"/>
      <c r="I24" s="212"/>
      <c r="J24" s="212">
        <f t="shared" si="3"/>
        <v>2726</v>
      </c>
      <c r="K24" s="212">
        <v>2726</v>
      </c>
      <c r="L24" s="212"/>
      <c r="M24" s="212"/>
    </row>
    <row r="25" spans="1:13" ht="12.75">
      <c r="A25" s="205" t="s">
        <v>417</v>
      </c>
      <c r="B25" s="212">
        <f t="shared" si="1"/>
        <v>6399</v>
      </c>
      <c r="C25" s="212">
        <v>6399</v>
      </c>
      <c r="D25" s="212"/>
      <c r="E25" s="212"/>
      <c r="F25" s="212">
        <f t="shared" si="2"/>
        <v>7938</v>
      </c>
      <c r="G25" s="212">
        <v>7938</v>
      </c>
      <c r="H25" s="212"/>
      <c r="I25" s="212"/>
      <c r="J25" s="212">
        <f t="shared" si="3"/>
        <v>12141</v>
      </c>
      <c r="K25" s="212">
        <v>12141</v>
      </c>
      <c r="L25" s="212"/>
      <c r="M25" s="212"/>
    </row>
    <row r="26" spans="1:13" s="25" customFormat="1" ht="12.75" customHeight="1">
      <c r="A26" s="213" t="s">
        <v>1673</v>
      </c>
      <c r="B26" s="214">
        <f t="shared" si="1"/>
        <v>74114</v>
      </c>
      <c r="C26" s="214">
        <f aca="true" t="shared" si="4" ref="C26:M26">SUM(C27:C39)</f>
        <v>13238</v>
      </c>
      <c r="D26" s="214">
        <f t="shared" si="4"/>
        <v>24614</v>
      </c>
      <c r="E26" s="214">
        <f t="shared" si="4"/>
        <v>36262</v>
      </c>
      <c r="F26" s="214">
        <f t="shared" si="4"/>
        <v>93923</v>
      </c>
      <c r="G26" s="214">
        <f t="shared" si="4"/>
        <v>34633</v>
      </c>
      <c r="H26" s="214">
        <f t="shared" si="4"/>
        <v>22409</v>
      </c>
      <c r="I26" s="214">
        <f t="shared" si="4"/>
        <v>36881</v>
      </c>
      <c r="J26" s="214">
        <f t="shared" si="4"/>
        <v>70847</v>
      </c>
      <c r="K26" s="214">
        <f t="shared" si="4"/>
        <v>21737</v>
      </c>
      <c r="L26" s="214">
        <f t="shared" si="4"/>
        <v>12229</v>
      </c>
      <c r="M26" s="214">
        <f t="shared" si="4"/>
        <v>36881</v>
      </c>
    </row>
    <row r="27" spans="1:13" ht="12.75">
      <c r="A27" s="215" t="s">
        <v>1674</v>
      </c>
      <c r="B27" s="212">
        <f t="shared" si="1"/>
        <v>3482</v>
      </c>
      <c r="C27" s="212">
        <v>2776</v>
      </c>
      <c r="D27" s="212"/>
      <c r="E27" s="212">
        <v>706</v>
      </c>
      <c r="F27" s="212">
        <f aca="true" t="shared" si="5" ref="F27:F39">SUM(G27:I27)</f>
        <v>11505</v>
      </c>
      <c r="G27" s="212">
        <v>8687</v>
      </c>
      <c r="H27" s="212"/>
      <c r="I27" s="212">
        <v>2818</v>
      </c>
      <c r="J27" s="212">
        <f aca="true" t="shared" si="6" ref="J27:J39">SUM(K27:M27)</f>
        <v>5916</v>
      </c>
      <c r="K27" s="216">
        <v>3098</v>
      </c>
      <c r="L27" s="212"/>
      <c r="M27" s="212">
        <v>2818</v>
      </c>
    </row>
    <row r="28" spans="1:13" ht="12.75">
      <c r="A28" s="215" t="s">
        <v>1675</v>
      </c>
      <c r="B28" s="212">
        <f t="shared" si="1"/>
        <v>5019</v>
      </c>
      <c r="C28" s="212">
        <v>5019</v>
      </c>
      <c r="D28" s="212"/>
      <c r="E28" s="212"/>
      <c r="F28" s="212">
        <f t="shared" si="5"/>
        <v>16890</v>
      </c>
      <c r="G28" s="212">
        <v>16890</v>
      </c>
      <c r="H28" s="212"/>
      <c r="I28" s="212"/>
      <c r="J28" s="212">
        <f t="shared" si="6"/>
        <v>12940</v>
      </c>
      <c r="K28" s="216">
        <v>12940</v>
      </c>
      <c r="L28" s="212"/>
      <c r="M28" s="212"/>
    </row>
    <row r="29" spans="1:13" ht="12.75">
      <c r="A29" s="215" t="s">
        <v>1676</v>
      </c>
      <c r="B29" s="212">
        <f t="shared" si="1"/>
        <v>7056</v>
      </c>
      <c r="C29" s="212">
        <v>5443</v>
      </c>
      <c r="D29" s="212"/>
      <c r="E29" s="212">
        <v>1613</v>
      </c>
      <c r="F29" s="212">
        <f t="shared" si="5"/>
        <v>10976</v>
      </c>
      <c r="G29" s="212">
        <v>9056</v>
      </c>
      <c r="H29" s="212"/>
      <c r="I29" s="212">
        <v>1920</v>
      </c>
      <c r="J29" s="216">
        <f t="shared" si="6"/>
        <v>7619</v>
      </c>
      <c r="K29" s="216">
        <v>5699</v>
      </c>
      <c r="L29" s="212"/>
      <c r="M29" s="212">
        <v>1920</v>
      </c>
    </row>
    <row r="30" spans="1:13" ht="12.75">
      <c r="A30" s="215" t="s">
        <v>1677</v>
      </c>
      <c r="B30" s="212">
        <f t="shared" si="1"/>
        <v>20643</v>
      </c>
      <c r="C30" s="212"/>
      <c r="D30" s="212">
        <v>17783</v>
      </c>
      <c r="E30" s="212">
        <v>2860</v>
      </c>
      <c r="F30" s="212">
        <f t="shared" si="5"/>
        <v>14453</v>
      </c>
      <c r="G30" s="212"/>
      <c r="H30" s="212">
        <v>11678</v>
      </c>
      <c r="I30" s="212">
        <v>2775</v>
      </c>
      <c r="J30" s="212">
        <f t="shared" si="6"/>
        <v>9996</v>
      </c>
      <c r="K30" s="212"/>
      <c r="L30" s="212">
        <v>7221</v>
      </c>
      <c r="M30" s="212">
        <v>2775</v>
      </c>
    </row>
    <row r="31" spans="1:13" ht="12.75">
      <c r="A31" s="215" t="s">
        <v>1678</v>
      </c>
      <c r="B31" s="212">
        <f t="shared" si="1"/>
        <v>9050</v>
      </c>
      <c r="C31" s="212"/>
      <c r="D31" s="212">
        <v>3552</v>
      </c>
      <c r="E31" s="212">
        <v>5498</v>
      </c>
      <c r="F31" s="212">
        <f t="shared" si="5"/>
        <v>13838</v>
      </c>
      <c r="G31" s="212"/>
      <c r="H31" s="212">
        <v>8251</v>
      </c>
      <c r="I31" s="212">
        <v>5587</v>
      </c>
      <c r="J31" s="212">
        <f t="shared" si="6"/>
        <v>8115</v>
      </c>
      <c r="K31" s="212"/>
      <c r="L31" s="212">
        <v>2528</v>
      </c>
      <c r="M31" s="212">
        <v>5587</v>
      </c>
    </row>
    <row r="32" spans="1:13" ht="13.5" customHeight="1">
      <c r="A32" s="217" t="s">
        <v>1679</v>
      </c>
      <c r="B32" s="212">
        <f t="shared" si="1"/>
        <v>3279</v>
      </c>
      <c r="C32" s="212"/>
      <c r="D32" s="212">
        <v>3279</v>
      </c>
      <c r="E32" s="212"/>
      <c r="F32" s="212">
        <f t="shared" si="5"/>
        <v>2480</v>
      </c>
      <c r="G32" s="212"/>
      <c r="H32" s="212">
        <v>2480</v>
      </c>
      <c r="I32" s="212"/>
      <c r="J32" s="212">
        <f t="shared" si="6"/>
        <v>2480</v>
      </c>
      <c r="K32" s="212"/>
      <c r="L32" s="212">
        <v>2480</v>
      </c>
      <c r="M32" s="212"/>
    </row>
    <row r="33" spans="1:13" ht="12.75">
      <c r="A33" s="218" t="s">
        <v>1680</v>
      </c>
      <c r="B33" s="212">
        <f t="shared" si="1"/>
        <v>1998</v>
      </c>
      <c r="C33" s="162"/>
      <c r="D33" s="162"/>
      <c r="E33" s="212">
        <v>1998</v>
      </c>
      <c r="F33" s="212">
        <f t="shared" si="5"/>
        <v>2683</v>
      </c>
      <c r="G33" s="162"/>
      <c r="H33" s="162"/>
      <c r="I33" s="212">
        <v>2683</v>
      </c>
      <c r="J33" s="212">
        <f t="shared" si="6"/>
        <v>2683</v>
      </c>
      <c r="K33" s="162"/>
      <c r="L33" s="162"/>
      <c r="M33" s="212">
        <v>2683</v>
      </c>
    </row>
    <row r="34" spans="1:13" ht="12.75">
      <c r="A34" s="218" t="s">
        <v>1681</v>
      </c>
      <c r="B34" s="212">
        <f t="shared" si="1"/>
        <v>1029</v>
      </c>
      <c r="C34" s="162"/>
      <c r="D34" s="162"/>
      <c r="E34" s="212">
        <v>1029</v>
      </c>
      <c r="F34" s="212">
        <f t="shared" si="5"/>
        <v>1203</v>
      </c>
      <c r="G34" s="162"/>
      <c r="H34" s="162"/>
      <c r="I34" s="212">
        <v>1203</v>
      </c>
      <c r="J34" s="212">
        <f t="shared" si="6"/>
        <v>1203</v>
      </c>
      <c r="K34" s="162"/>
      <c r="L34" s="162"/>
      <c r="M34" s="212">
        <v>1203</v>
      </c>
    </row>
    <row r="35" spans="1:13" ht="12.75">
      <c r="A35" s="218" t="s">
        <v>1682</v>
      </c>
      <c r="B35" s="212">
        <f t="shared" si="1"/>
        <v>1325</v>
      </c>
      <c r="C35" s="162"/>
      <c r="D35" s="162"/>
      <c r="E35" s="212">
        <v>1325</v>
      </c>
      <c r="F35" s="212">
        <f t="shared" si="5"/>
        <v>1499</v>
      </c>
      <c r="G35" s="162"/>
      <c r="H35" s="162"/>
      <c r="I35" s="212">
        <v>1499</v>
      </c>
      <c r="J35" s="212">
        <f t="shared" si="6"/>
        <v>1499</v>
      </c>
      <c r="K35" s="162"/>
      <c r="L35" s="162"/>
      <c r="M35" s="212">
        <v>1499</v>
      </c>
    </row>
    <row r="36" spans="1:13" ht="12.75">
      <c r="A36" s="218" t="s">
        <v>1683</v>
      </c>
      <c r="B36" s="212">
        <f t="shared" si="1"/>
        <v>1429</v>
      </c>
      <c r="C36" s="162"/>
      <c r="D36" s="162"/>
      <c r="E36" s="212">
        <v>1429</v>
      </c>
      <c r="F36" s="212">
        <f t="shared" si="5"/>
        <v>1190</v>
      </c>
      <c r="G36" s="162"/>
      <c r="H36" s="162"/>
      <c r="I36" s="212">
        <v>1190</v>
      </c>
      <c r="J36" s="212">
        <f t="shared" si="6"/>
        <v>1190</v>
      </c>
      <c r="K36" s="162"/>
      <c r="L36" s="162"/>
      <c r="M36" s="212">
        <v>1190</v>
      </c>
    </row>
    <row r="37" spans="1:13" ht="12.75">
      <c r="A37" s="218" t="s">
        <v>1684</v>
      </c>
      <c r="B37" s="212">
        <f t="shared" si="1"/>
        <v>7909</v>
      </c>
      <c r="C37" s="162"/>
      <c r="D37" s="162"/>
      <c r="E37" s="212">
        <v>7909</v>
      </c>
      <c r="F37" s="212">
        <f t="shared" si="5"/>
        <v>8316</v>
      </c>
      <c r="G37" s="162"/>
      <c r="H37" s="162"/>
      <c r="I37" s="212">
        <v>8316</v>
      </c>
      <c r="J37" s="212">
        <f t="shared" si="6"/>
        <v>8316</v>
      </c>
      <c r="K37" s="162"/>
      <c r="L37" s="162"/>
      <c r="M37" s="212">
        <v>8316</v>
      </c>
    </row>
    <row r="38" spans="1:13" ht="12.75">
      <c r="A38" s="218" t="s">
        <v>1685</v>
      </c>
      <c r="B38" s="212">
        <f t="shared" si="1"/>
        <v>7217</v>
      </c>
      <c r="C38" s="162"/>
      <c r="D38" s="162"/>
      <c r="E38" s="212">
        <v>7217</v>
      </c>
      <c r="F38" s="212">
        <f t="shared" si="5"/>
        <v>4357</v>
      </c>
      <c r="G38" s="162"/>
      <c r="H38" s="162"/>
      <c r="I38" s="212">
        <v>4357</v>
      </c>
      <c r="J38" s="212">
        <f t="shared" si="6"/>
        <v>4357</v>
      </c>
      <c r="K38" s="162"/>
      <c r="L38" s="162"/>
      <c r="M38" s="212">
        <v>4357</v>
      </c>
    </row>
    <row r="39" spans="1:13" ht="12.75">
      <c r="A39" s="218" t="s">
        <v>1686</v>
      </c>
      <c r="B39" s="212">
        <f t="shared" si="1"/>
        <v>4678</v>
      </c>
      <c r="C39" s="162"/>
      <c r="D39" s="162"/>
      <c r="E39" s="212">
        <v>4678</v>
      </c>
      <c r="F39" s="212">
        <f t="shared" si="5"/>
        <v>4533</v>
      </c>
      <c r="G39" s="162"/>
      <c r="H39" s="162"/>
      <c r="I39" s="212">
        <v>4533</v>
      </c>
      <c r="J39" s="212">
        <f t="shared" si="6"/>
        <v>4533</v>
      </c>
      <c r="K39" s="162"/>
      <c r="L39" s="162"/>
      <c r="M39" s="212">
        <v>4533</v>
      </c>
    </row>
    <row r="42" spans="3:13" ht="24.75" customHeight="1">
      <c r="C42" s="165"/>
      <c r="D42" s="650"/>
      <c r="E42" s="650"/>
      <c r="F42" s="650"/>
      <c r="G42" s="650"/>
      <c r="H42" s="651"/>
      <c r="I42" s="651"/>
      <c r="J42" s="651"/>
      <c r="K42" s="651"/>
      <c r="L42" s="650"/>
      <c r="M42" s="650"/>
    </row>
    <row r="43" spans="3:14" ht="12.75">
      <c r="C43" s="165"/>
      <c r="D43" s="669"/>
      <c r="E43" s="669"/>
      <c r="F43" s="669"/>
      <c r="G43" s="669"/>
      <c r="H43" s="669"/>
      <c r="I43" s="669"/>
      <c r="J43" s="669"/>
      <c r="K43" s="669"/>
      <c r="L43" s="668"/>
      <c r="M43" s="668"/>
      <c r="N43" s="102"/>
    </row>
    <row r="44" spans="3:13" ht="12.75">
      <c r="C44" s="165"/>
      <c r="D44" s="669"/>
      <c r="E44" s="669"/>
      <c r="F44" s="669"/>
      <c r="G44" s="669"/>
      <c r="H44" s="669"/>
      <c r="I44" s="669"/>
      <c r="J44" s="669"/>
      <c r="K44" s="669"/>
      <c r="L44" s="668"/>
      <c r="M44" s="668"/>
    </row>
    <row r="45" spans="3:13" ht="12.75">
      <c r="C45" s="165"/>
      <c r="D45" s="669"/>
      <c r="E45" s="669"/>
      <c r="F45" s="669"/>
      <c r="G45" s="669"/>
      <c r="H45" s="669"/>
      <c r="I45" s="669"/>
      <c r="J45" s="669"/>
      <c r="K45" s="669"/>
      <c r="L45" s="668"/>
      <c r="M45" s="668"/>
    </row>
    <row r="46" spans="3:13" ht="12.75">
      <c r="C46" s="165"/>
      <c r="D46" s="165"/>
      <c r="E46" s="165"/>
      <c r="F46" s="165"/>
      <c r="G46" s="165"/>
      <c r="H46" s="165"/>
      <c r="I46" s="165"/>
      <c r="J46" s="165"/>
      <c r="K46" s="165"/>
      <c r="L46" s="666"/>
      <c r="M46" s="666"/>
    </row>
    <row r="48" spans="3:13" ht="21.75" customHeight="1">
      <c r="C48" s="165"/>
      <c r="D48" s="650"/>
      <c r="E48" s="650"/>
      <c r="F48" s="650"/>
      <c r="G48" s="650"/>
      <c r="H48" s="651"/>
      <c r="I48" s="651"/>
      <c r="J48" s="651"/>
      <c r="K48" s="651"/>
      <c r="L48" s="650"/>
      <c r="M48" s="650"/>
    </row>
    <row r="49" spans="3:13" ht="12.75">
      <c r="C49" s="165"/>
      <c r="D49" s="669"/>
      <c r="E49" s="669"/>
      <c r="F49" s="669"/>
      <c r="G49" s="669"/>
      <c r="H49" s="669"/>
      <c r="I49" s="669"/>
      <c r="J49" s="669"/>
      <c r="K49" s="669"/>
      <c r="L49" s="668"/>
      <c r="M49" s="668"/>
    </row>
    <row r="50" spans="3:13" ht="12.75">
      <c r="C50" s="165"/>
      <c r="D50" s="669"/>
      <c r="E50" s="669"/>
      <c r="F50" s="669"/>
      <c r="G50" s="669"/>
      <c r="H50" s="669"/>
      <c r="I50" s="669"/>
      <c r="J50" s="669"/>
      <c r="K50" s="669"/>
      <c r="L50" s="668"/>
      <c r="M50" s="668"/>
    </row>
    <row r="51" spans="3:13" ht="12.75">
      <c r="C51" s="165"/>
      <c r="D51" s="669"/>
      <c r="E51" s="669"/>
      <c r="F51" s="669"/>
      <c r="G51" s="669"/>
      <c r="H51" s="669"/>
      <c r="I51" s="669"/>
      <c r="J51" s="669"/>
      <c r="K51" s="669"/>
      <c r="L51" s="668"/>
      <c r="M51" s="668"/>
    </row>
    <row r="52" spans="3:13" ht="12.75">
      <c r="C52" s="165"/>
      <c r="D52" s="165"/>
      <c r="E52" s="165"/>
      <c r="F52" s="165"/>
      <c r="G52" s="165"/>
      <c r="H52" s="165"/>
      <c r="I52" s="165"/>
      <c r="J52" s="165"/>
      <c r="K52" s="165"/>
      <c r="L52" s="666"/>
      <c r="M52" s="666"/>
    </row>
    <row r="54" spans="12:13" ht="12.75">
      <c r="L54" s="667"/>
      <c r="M54" s="667"/>
    </row>
    <row r="56" spans="7:13" ht="12.75">
      <c r="G56" s="665"/>
      <c r="H56" s="665"/>
      <c r="I56" s="665"/>
      <c r="J56" s="665"/>
      <c r="K56" s="665"/>
      <c r="L56" s="665"/>
      <c r="M56" s="665"/>
    </row>
  </sheetData>
  <mergeCells count="44">
    <mergeCell ref="L46:M46"/>
    <mergeCell ref="L45:M45"/>
    <mergeCell ref="J42:K42"/>
    <mergeCell ref="D45:E45"/>
    <mergeCell ref="H45:I45"/>
    <mergeCell ref="J45:K45"/>
    <mergeCell ref="F45:G45"/>
    <mergeCell ref="L43:M43"/>
    <mergeCell ref="H42:I42"/>
    <mergeCell ref="D43:E43"/>
    <mergeCell ref="F43:G43"/>
    <mergeCell ref="D44:E44"/>
    <mergeCell ref="F44:G44"/>
    <mergeCell ref="L42:M42"/>
    <mergeCell ref="H44:I44"/>
    <mergeCell ref="L44:M44"/>
    <mergeCell ref="J44:K44"/>
    <mergeCell ref="H43:I43"/>
    <mergeCell ref="J43:K43"/>
    <mergeCell ref="D42:E42"/>
    <mergeCell ref="F42:G42"/>
    <mergeCell ref="L49:M49"/>
    <mergeCell ref="D48:E48"/>
    <mergeCell ref="F48:G48"/>
    <mergeCell ref="H48:I48"/>
    <mergeCell ref="J48:K48"/>
    <mergeCell ref="D49:E49"/>
    <mergeCell ref="F49:G49"/>
    <mergeCell ref="H49:I49"/>
    <mergeCell ref="J49:K49"/>
    <mergeCell ref="L48:M48"/>
    <mergeCell ref="D50:E50"/>
    <mergeCell ref="F50:G50"/>
    <mergeCell ref="H50:I50"/>
    <mergeCell ref="J50:K50"/>
    <mergeCell ref="D51:E51"/>
    <mergeCell ref="F51:G51"/>
    <mergeCell ref="H51:I51"/>
    <mergeCell ref="J51:K51"/>
    <mergeCell ref="G56:M56"/>
    <mergeCell ref="L52:M52"/>
    <mergeCell ref="L54:M54"/>
    <mergeCell ref="L50:M50"/>
    <mergeCell ref="L51:M51"/>
  </mergeCells>
  <printOptions/>
  <pageMargins left="1.062992125984252" right="0.2755905511811024" top="0.984251968503937" bottom="0.984251968503937" header="0.5118110236220472" footer="0.5118110236220472"/>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dimension ref="A1:U217"/>
  <sheetViews>
    <sheetView zoomScaleSheetLayoutView="100" workbookViewId="0" topLeftCell="A1">
      <selection activeCell="F1" sqref="F1:F4"/>
    </sheetView>
  </sheetViews>
  <sheetFormatPr defaultColWidth="9.140625" defaultRowHeight="12.75"/>
  <cols>
    <col min="1" max="1" width="4.421875" style="267" customWidth="1"/>
    <col min="2" max="2" width="33.8515625" style="265" customWidth="1"/>
    <col min="3" max="4" width="10.7109375" style="265" customWidth="1"/>
    <col min="5" max="5" width="11.28125" style="265" customWidth="1"/>
    <col min="6" max="6" width="10.7109375" style="266" customWidth="1"/>
    <col min="7" max="7" width="10.7109375" style="265" customWidth="1"/>
    <col min="8" max="8" width="25.8515625" style="265" customWidth="1"/>
    <col min="9" max="16384" width="9.140625" style="98" customWidth="1"/>
  </cols>
  <sheetData>
    <row r="1" spans="1:8" s="128" customFormat="1" ht="12.75" customHeight="1">
      <c r="A1" s="220"/>
      <c r="B1" s="122"/>
      <c r="C1" s="122"/>
      <c r="D1" s="132"/>
      <c r="E1" s="132"/>
      <c r="F1" s="132"/>
      <c r="G1" s="132" t="s">
        <v>510</v>
      </c>
      <c r="H1" s="122"/>
    </row>
    <row r="2" spans="1:8" s="128" customFormat="1" ht="12.75" customHeight="1">
      <c r="A2" s="122"/>
      <c r="B2" s="122"/>
      <c r="C2" s="122"/>
      <c r="D2" s="132"/>
      <c r="E2" s="132"/>
      <c r="F2" s="121"/>
      <c r="G2" s="121" t="s">
        <v>503</v>
      </c>
      <c r="H2" s="122"/>
    </row>
    <row r="3" spans="1:8" ht="12.75" customHeight="1">
      <c r="A3" s="114"/>
      <c r="B3" s="114"/>
      <c r="C3" s="114"/>
      <c r="D3" s="131"/>
      <c r="E3" s="131"/>
      <c r="F3" s="121"/>
      <c r="G3" s="121" t="s">
        <v>504</v>
      </c>
      <c r="H3" s="114"/>
    </row>
    <row r="4" spans="1:8" ht="12.75" customHeight="1">
      <c r="A4" s="114"/>
      <c r="B4" s="114"/>
      <c r="C4" s="114"/>
      <c r="D4" s="131"/>
      <c r="E4" s="131"/>
      <c r="F4" s="121"/>
      <c r="G4" s="121" t="s">
        <v>505</v>
      </c>
      <c r="H4" s="114"/>
    </row>
    <row r="5" spans="1:8" s="6" customFormat="1" ht="15.75" customHeight="1">
      <c r="A5" s="695" t="s">
        <v>1632</v>
      </c>
      <c r="B5" s="695"/>
      <c r="C5" s="695"/>
      <c r="D5" s="695"/>
      <c r="E5" s="695"/>
      <c r="F5" s="695"/>
      <c r="G5" s="695"/>
      <c r="H5" s="695"/>
    </row>
    <row r="6" spans="1:8" s="6" customFormat="1" ht="15.75" customHeight="1">
      <c r="A6" s="695" t="s">
        <v>1592</v>
      </c>
      <c r="B6" s="695"/>
      <c r="C6" s="695"/>
      <c r="D6" s="695"/>
      <c r="E6" s="695"/>
      <c r="F6" s="695"/>
      <c r="G6" s="695"/>
      <c r="H6" s="695"/>
    </row>
    <row r="7" spans="1:8" s="6" customFormat="1" ht="13.5" thickBot="1">
      <c r="A7" s="699" t="s">
        <v>148</v>
      </c>
      <c r="B7" s="699"/>
      <c r="C7" s="699"/>
      <c r="D7" s="699"/>
      <c r="E7" s="699"/>
      <c r="F7" s="699"/>
      <c r="G7" s="699"/>
      <c r="H7" s="699"/>
    </row>
    <row r="8" spans="1:8" s="6" customFormat="1" ht="11.25">
      <c r="A8" s="700" t="s">
        <v>975</v>
      </c>
      <c r="B8" s="702" t="s">
        <v>1608</v>
      </c>
      <c r="C8" s="696" t="s">
        <v>1515</v>
      </c>
      <c r="D8" s="696" t="s">
        <v>1081</v>
      </c>
      <c r="E8" s="696" t="s">
        <v>753</v>
      </c>
      <c r="F8" s="696" t="s">
        <v>712</v>
      </c>
      <c r="G8" s="702" t="s">
        <v>1230</v>
      </c>
      <c r="H8" s="702" t="s">
        <v>713</v>
      </c>
    </row>
    <row r="9" spans="1:8" s="6" customFormat="1" ht="36" customHeight="1" thickBot="1">
      <c r="A9" s="701"/>
      <c r="B9" s="703"/>
      <c r="C9" s="697"/>
      <c r="D9" s="697"/>
      <c r="E9" s="697"/>
      <c r="F9" s="697"/>
      <c r="G9" s="703"/>
      <c r="H9" s="703"/>
    </row>
    <row r="10" spans="1:8" s="6" customFormat="1" ht="15" customHeight="1" thickBot="1">
      <c r="A10" s="704" t="s">
        <v>900</v>
      </c>
      <c r="B10" s="705"/>
      <c r="C10" s="221">
        <f>SUM(C11,C83,C208)</f>
        <v>4371585</v>
      </c>
      <c r="D10" s="221">
        <f>SUM(D11,D83,D208)</f>
        <v>3424612</v>
      </c>
      <c r="E10" s="221">
        <f>SUM(E11,E83,E208)</f>
        <v>14684333</v>
      </c>
      <c r="F10" s="221"/>
      <c r="G10" s="221">
        <f>SUM(G11,G83,G208)</f>
        <v>10037173</v>
      </c>
      <c r="H10" s="222"/>
    </row>
    <row r="11" spans="1:8" s="96" customFormat="1" ht="13.5" thickBot="1">
      <c r="A11" s="223" t="s">
        <v>897</v>
      </c>
      <c r="B11" s="224" t="s">
        <v>1516</v>
      </c>
      <c r="C11" s="225">
        <f>SUM(C12,C18,C36,C48,C66,C15,C33,C79)</f>
        <v>2479589</v>
      </c>
      <c r="D11" s="225">
        <f>SUM(D12,D18,D36,D48,D66,D15,D33,D79)</f>
        <v>1532616</v>
      </c>
      <c r="E11" s="225">
        <f>SUM(E12,E18,E36,E48,E66,E15,E33,E79)</f>
        <v>11786827</v>
      </c>
      <c r="F11" s="225"/>
      <c r="G11" s="225">
        <f>SUM(G12,G18,G36,G48,G66,G15,G33,G79)</f>
        <v>7508252</v>
      </c>
      <c r="H11" s="225">
        <f>SUM(H12,H18,H36,H48,H66,H15,H33,)</f>
        <v>0</v>
      </c>
    </row>
    <row r="12" spans="1:8" s="7" customFormat="1" ht="12" thickBot="1">
      <c r="A12" s="226" t="s">
        <v>654</v>
      </c>
      <c r="B12" s="227" t="s">
        <v>1517</v>
      </c>
      <c r="C12" s="79">
        <f>SUM(C13:C14)</f>
        <v>0</v>
      </c>
      <c r="D12" s="79">
        <f>SUM(D13:D14)</f>
        <v>0</v>
      </c>
      <c r="E12" s="79">
        <f>SUM(E13:E14)</f>
        <v>50000</v>
      </c>
      <c r="F12" s="228"/>
      <c r="G12" s="79">
        <f>SUM(G13:G14)</f>
        <v>200000</v>
      </c>
      <c r="H12" s="229"/>
    </row>
    <row r="13" spans="1:8" s="6" customFormat="1" ht="11.25">
      <c r="A13" s="230"/>
      <c r="B13" s="91" t="s">
        <v>1031</v>
      </c>
      <c r="C13" s="76">
        <v>0</v>
      </c>
      <c r="D13" s="76">
        <v>0</v>
      </c>
      <c r="E13" s="76">
        <v>50000</v>
      </c>
      <c r="F13" s="51" t="s">
        <v>1518</v>
      </c>
      <c r="G13" s="76">
        <v>200000</v>
      </c>
      <c r="H13" s="91" t="s">
        <v>1558</v>
      </c>
    </row>
    <row r="14" spans="1:8" s="6" customFormat="1" ht="12" thickBot="1">
      <c r="A14" s="231"/>
      <c r="B14" s="232"/>
      <c r="C14" s="233"/>
      <c r="D14" s="233"/>
      <c r="E14" s="233"/>
      <c r="F14" s="52"/>
      <c r="G14" s="233"/>
      <c r="H14" s="232"/>
    </row>
    <row r="15" spans="1:8" s="7" customFormat="1" ht="12" thickBot="1">
      <c r="A15" s="226" t="s">
        <v>658</v>
      </c>
      <c r="B15" s="227" t="s">
        <v>834</v>
      </c>
      <c r="C15" s="79">
        <f>SUM(C16:C17)</f>
        <v>0</v>
      </c>
      <c r="D15" s="79">
        <f>SUM(D16:D17)</f>
        <v>0</v>
      </c>
      <c r="E15" s="79">
        <f>SUM(E16:E17)</f>
        <v>50000</v>
      </c>
      <c r="F15" s="79"/>
      <c r="G15" s="79">
        <f>SUM(G16:G17)</f>
        <v>50000</v>
      </c>
      <c r="H15" s="229"/>
    </row>
    <row r="16" spans="1:8" s="6" customFormat="1" ht="12" customHeight="1">
      <c r="A16" s="234"/>
      <c r="B16" s="235" t="s">
        <v>835</v>
      </c>
      <c r="C16" s="236"/>
      <c r="D16" s="236"/>
      <c r="E16" s="236">
        <v>50000</v>
      </c>
      <c r="F16" s="237" t="s">
        <v>836</v>
      </c>
      <c r="G16" s="236">
        <v>50000</v>
      </c>
      <c r="H16" s="238" t="s">
        <v>833</v>
      </c>
    </row>
    <row r="17" spans="1:8" s="6" customFormat="1" ht="12" thickBot="1">
      <c r="A17" s="231"/>
      <c r="B17" s="232"/>
      <c r="C17" s="233"/>
      <c r="D17" s="233"/>
      <c r="E17" s="233"/>
      <c r="F17" s="52"/>
      <c r="G17" s="233"/>
      <c r="H17" s="232"/>
    </row>
    <row r="18" spans="1:8" s="7" customFormat="1" ht="12" thickBot="1">
      <c r="A18" s="226" t="s">
        <v>1610</v>
      </c>
      <c r="B18" s="227" t="s">
        <v>1611</v>
      </c>
      <c r="C18" s="79">
        <f>SUM(C19:C32)</f>
        <v>130500</v>
      </c>
      <c r="D18" s="79">
        <f>SUM(D19:D32)</f>
        <v>34000</v>
      </c>
      <c r="E18" s="79">
        <f>SUM(E19:E32)</f>
        <v>2047500</v>
      </c>
      <c r="F18" s="228"/>
      <c r="G18" s="79">
        <f>SUM(G19:G32)</f>
        <v>723450</v>
      </c>
      <c r="H18" s="229"/>
    </row>
    <row r="19" spans="1:8" s="6" customFormat="1" ht="22.5">
      <c r="A19" s="230"/>
      <c r="B19" s="91" t="s">
        <v>1519</v>
      </c>
      <c r="C19" s="76">
        <v>32500</v>
      </c>
      <c r="D19" s="76">
        <v>7000</v>
      </c>
      <c r="E19" s="76">
        <v>25500</v>
      </c>
      <c r="F19" s="51" t="s">
        <v>1520</v>
      </c>
      <c r="G19" s="76"/>
      <c r="H19" s="91" t="s">
        <v>455</v>
      </c>
    </row>
    <row r="20" spans="1:8" s="6" customFormat="1" ht="33.75">
      <c r="A20" s="239"/>
      <c r="B20" s="92" t="s">
        <v>456</v>
      </c>
      <c r="C20" s="48">
        <v>0</v>
      </c>
      <c r="D20" s="48">
        <v>0</v>
      </c>
      <c r="E20" s="48">
        <v>200000</v>
      </c>
      <c r="F20" s="45" t="s">
        <v>1520</v>
      </c>
      <c r="G20" s="48">
        <v>300000</v>
      </c>
      <c r="H20" s="92" t="s">
        <v>837</v>
      </c>
    </row>
    <row r="21" spans="1:8" s="6" customFormat="1" ht="11.25">
      <c r="A21" s="239"/>
      <c r="B21" s="92" t="s">
        <v>458</v>
      </c>
      <c r="C21" s="48">
        <v>98000</v>
      </c>
      <c r="D21" s="48">
        <v>20000</v>
      </c>
      <c r="E21" s="48">
        <v>78000</v>
      </c>
      <c r="F21" s="45" t="s">
        <v>1520</v>
      </c>
      <c r="G21" s="48"/>
      <c r="H21" s="92" t="s">
        <v>455</v>
      </c>
    </row>
    <row r="22" spans="1:8" s="6" customFormat="1" ht="22.5">
      <c r="A22" s="239"/>
      <c r="B22" s="92" t="s">
        <v>1140</v>
      </c>
      <c r="C22" s="48">
        <v>0</v>
      </c>
      <c r="D22" s="48">
        <v>0</v>
      </c>
      <c r="E22" s="48">
        <v>600000</v>
      </c>
      <c r="F22" s="45" t="s">
        <v>1520</v>
      </c>
      <c r="G22" s="48">
        <v>300000</v>
      </c>
      <c r="H22" s="232" t="s">
        <v>1136</v>
      </c>
    </row>
    <row r="23" spans="1:8" s="6" customFormat="1" ht="11.25">
      <c r="A23" s="239"/>
      <c r="B23" s="92" t="s">
        <v>459</v>
      </c>
      <c r="C23" s="48">
        <v>0</v>
      </c>
      <c r="D23" s="48">
        <v>4000</v>
      </c>
      <c r="E23" s="48">
        <v>12000</v>
      </c>
      <c r="F23" s="45" t="s">
        <v>460</v>
      </c>
      <c r="G23" s="48">
        <v>9000</v>
      </c>
      <c r="H23" s="92" t="s">
        <v>833</v>
      </c>
    </row>
    <row r="24" spans="1:8" s="6" customFormat="1" ht="22.5">
      <c r="A24" s="239"/>
      <c r="B24" s="92" t="s">
        <v>461</v>
      </c>
      <c r="C24" s="48">
        <v>0</v>
      </c>
      <c r="D24" s="48">
        <v>0</v>
      </c>
      <c r="E24" s="48">
        <v>800000</v>
      </c>
      <c r="F24" s="45" t="s">
        <v>460</v>
      </c>
      <c r="G24" s="48"/>
      <c r="H24" s="92" t="s">
        <v>457</v>
      </c>
    </row>
    <row r="25" spans="1:8" s="6" customFormat="1" ht="11.25">
      <c r="A25" s="239"/>
      <c r="B25" s="92" t="s">
        <v>964</v>
      </c>
      <c r="C25" s="48">
        <v>0</v>
      </c>
      <c r="D25" s="48">
        <v>3000</v>
      </c>
      <c r="E25" s="48">
        <v>25000</v>
      </c>
      <c r="F25" s="45" t="s">
        <v>460</v>
      </c>
      <c r="G25" s="48">
        <v>12000</v>
      </c>
      <c r="H25" s="92" t="s">
        <v>965</v>
      </c>
    </row>
    <row r="26" spans="1:8" s="6" customFormat="1" ht="11.25">
      <c r="A26" s="239"/>
      <c r="B26" s="92" t="s">
        <v>462</v>
      </c>
      <c r="C26" s="48"/>
      <c r="D26" s="48"/>
      <c r="E26" s="48">
        <v>200000</v>
      </c>
      <c r="F26" s="45" t="s">
        <v>460</v>
      </c>
      <c r="G26" s="48"/>
      <c r="H26" s="92"/>
    </row>
    <row r="27" spans="1:8" s="6" customFormat="1" ht="11.25">
      <c r="A27" s="239"/>
      <c r="B27" s="92" t="s">
        <v>463</v>
      </c>
      <c r="C27" s="48">
        <v>0</v>
      </c>
      <c r="D27" s="48">
        <v>0</v>
      </c>
      <c r="E27" s="48">
        <v>7000</v>
      </c>
      <c r="F27" s="45" t="s">
        <v>1520</v>
      </c>
      <c r="G27" s="48"/>
      <c r="H27" s="92"/>
    </row>
    <row r="28" spans="1:8" s="6" customFormat="1" ht="11.25">
      <c r="A28" s="239"/>
      <c r="B28" s="92" t="s">
        <v>464</v>
      </c>
      <c r="C28" s="48">
        <v>0</v>
      </c>
      <c r="D28" s="48">
        <v>0</v>
      </c>
      <c r="E28" s="48">
        <v>100000</v>
      </c>
      <c r="F28" s="45" t="s">
        <v>1520</v>
      </c>
      <c r="G28" s="48"/>
      <c r="H28" s="92"/>
    </row>
    <row r="29" spans="1:8" s="6" customFormat="1" ht="22.5">
      <c r="A29" s="239"/>
      <c r="B29" s="92" t="s">
        <v>1926</v>
      </c>
      <c r="C29" s="48"/>
      <c r="D29" s="48"/>
      <c r="E29" s="48"/>
      <c r="F29" s="45" t="s">
        <v>1927</v>
      </c>
      <c r="G29" s="48">
        <v>23845</v>
      </c>
      <c r="H29" s="92" t="s">
        <v>833</v>
      </c>
    </row>
    <row r="30" spans="1:8" s="6" customFormat="1" ht="22.5">
      <c r="A30" s="239"/>
      <c r="B30" s="92" t="s">
        <v>1928</v>
      </c>
      <c r="C30" s="48"/>
      <c r="D30" s="48"/>
      <c r="E30" s="48"/>
      <c r="F30" s="45" t="s">
        <v>1520</v>
      </c>
      <c r="G30" s="48">
        <v>74775</v>
      </c>
      <c r="H30" s="92" t="s">
        <v>833</v>
      </c>
    </row>
    <row r="31" spans="1:8" s="6" customFormat="1" ht="22.5">
      <c r="A31" s="240"/>
      <c r="B31" s="92" t="s">
        <v>1929</v>
      </c>
      <c r="C31" s="119"/>
      <c r="D31" s="119"/>
      <c r="E31" s="119"/>
      <c r="F31" s="50" t="s">
        <v>460</v>
      </c>
      <c r="G31" s="119">
        <v>3830</v>
      </c>
      <c r="H31" s="92" t="s">
        <v>833</v>
      </c>
    </row>
    <row r="32" spans="1:8" s="6" customFormat="1" ht="12" thickBot="1">
      <c r="A32" s="240"/>
      <c r="B32" s="241"/>
      <c r="C32" s="119"/>
      <c r="D32" s="119"/>
      <c r="E32" s="119"/>
      <c r="F32" s="50"/>
      <c r="G32" s="119"/>
      <c r="H32" s="241"/>
    </row>
    <row r="33" spans="1:8" s="7" customFormat="1" ht="12" thickBot="1">
      <c r="A33" s="226" t="s">
        <v>664</v>
      </c>
      <c r="B33" s="227" t="s">
        <v>665</v>
      </c>
      <c r="C33" s="79"/>
      <c r="D33" s="79"/>
      <c r="E33" s="79"/>
      <c r="F33" s="228"/>
      <c r="G33" s="79">
        <f>SUM(G34:G35)</f>
        <v>20000</v>
      </c>
      <c r="H33" s="229"/>
    </row>
    <row r="34" spans="1:8" s="6" customFormat="1" ht="12" customHeight="1">
      <c r="A34" s="234"/>
      <c r="B34" s="235" t="s">
        <v>1363</v>
      </c>
      <c r="C34" s="236"/>
      <c r="D34" s="236"/>
      <c r="E34" s="236"/>
      <c r="F34" s="237" t="s">
        <v>1364</v>
      </c>
      <c r="G34" s="236">
        <v>20000</v>
      </c>
      <c r="H34" s="238" t="s">
        <v>1558</v>
      </c>
    </row>
    <row r="35" spans="1:8" s="6" customFormat="1" ht="12" thickBot="1">
      <c r="A35" s="231"/>
      <c r="B35" s="232"/>
      <c r="C35" s="233"/>
      <c r="D35" s="233"/>
      <c r="E35" s="233"/>
      <c r="F35" s="52"/>
      <c r="G35" s="233"/>
      <c r="H35" s="232"/>
    </row>
    <row r="36" spans="1:8" s="7" customFormat="1" ht="21.75" thickBot="1">
      <c r="A36" s="226" t="s">
        <v>1614</v>
      </c>
      <c r="B36" s="227" t="s">
        <v>1615</v>
      </c>
      <c r="C36" s="79">
        <f>SUM(C37:C47)</f>
        <v>0</v>
      </c>
      <c r="D36" s="79">
        <f>SUM(D37:D47)</f>
        <v>0</v>
      </c>
      <c r="E36" s="79">
        <f>SUM(E37:E47)</f>
        <v>2245000</v>
      </c>
      <c r="F36" s="228"/>
      <c r="G36" s="79">
        <f>SUM(G37:G47)</f>
        <v>317675</v>
      </c>
      <c r="H36" s="229"/>
    </row>
    <row r="37" spans="1:8" s="6" customFormat="1" ht="11.25">
      <c r="A37" s="230"/>
      <c r="B37" s="91" t="s">
        <v>644</v>
      </c>
      <c r="C37" s="76">
        <v>0</v>
      </c>
      <c r="D37" s="76">
        <v>0</v>
      </c>
      <c r="E37" s="76">
        <v>99000</v>
      </c>
      <c r="F37" s="51" t="s">
        <v>465</v>
      </c>
      <c r="G37" s="76">
        <v>200000</v>
      </c>
      <c r="H37" s="238" t="s">
        <v>1558</v>
      </c>
    </row>
    <row r="38" spans="1:8" s="6" customFormat="1" ht="11.25">
      <c r="A38" s="239"/>
      <c r="B38" s="92" t="s">
        <v>643</v>
      </c>
      <c r="C38" s="48">
        <v>0</v>
      </c>
      <c r="D38" s="48">
        <v>0</v>
      </c>
      <c r="E38" s="48">
        <v>1000000</v>
      </c>
      <c r="F38" s="45" t="s">
        <v>465</v>
      </c>
      <c r="G38" s="48"/>
      <c r="H38" s="92" t="s">
        <v>466</v>
      </c>
    </row>
    <row r="39" spans="1:8" s="6" customFormat="1" ht="22.5">
      <c r="A39" s="239"/>
      <c r="B39" s="92" t="s">
        <v>467</v>
      </c>
      <c r="C39" s="48">
        <v>0</v>
      </c>
      <c r="D39" s="48">
        <v>0</v>
      </c>
      <c r="E39" s="48">
        <v>140000</v>
      </c>
      <c r="F39" s="45" t="s">
        <v>465</v>
      </c>
      <c r="G39" s="48"/>
      <c r="H39" s="92"/>
    </row>
    <row r="40" spans="1:8" s="6" customFormat="1" ht="22.5">
      <c r="A40" s="239"/>
      <c r="B40" s="92" t="s">
        <v>468</v>
      </c>
      <c r="C40" s="48">
        <v>0</v>
      </c>
      <c r="D40" s="48">
        <v>0</v>
      </c>
      <c r="E40" s="48">
        <v>1000000</v>
      </c>
      <c r="F40" s="45" t="s">
        <v>465</v>
      </c>
      <c r="G40" s="48"/>
      <c r="H40" s="92" t="s">
        <v>466</v>
      </c>
    </row>
    <row r="41" spans="1:8" s="6" customFormat="1" ht="11.25">
      <c r="A41" s="239"/>
      <c r="B41" s="92" t="s">
        <v>1365</v>
      </c>
      <c r="C41" s="48"/>
      <c r="D41" s="48"/>
      <c r="E41" s="48"/>
      <c r="F41" s="45" t="s">
        <v>465</v>
      </c>
      <c r="G41" s="48">
        <v>40000</v>
      </c>
      <c r="H41" s="92" t="s">
        <v>1558</v>
      </c>
    </row>
    <row r="42" spans="1:8" s="6" customFormat="1" ht="11.25">
      <c r="A42" s="239"/>
      <c r="B42" s="92" t="s">
        <v>931</v>
      </c>
      <c r="C42" s="48"/>
      <c r="D42" s="48"/>
      <c r="E42" s="48"/>
      <c r="F42" s="45" t="s">
        <v>465</v>
      </c>
      <c r="G42" s="48">
        <v>15000</v>
      </c>
      <c r="H42" s="92" t="s">
        <v>833</v>
      </c>
    </row>
    <row r="43" spans="1:8" s="6" customFormat="1" ht="11.25">
      <c r="A43" s="239"/>
      <c r="B43" s="92" t="s">
        <v>1366</v>
      </c>
      <c r="C43" s="48"/>
      <c r="D43" s="48"/>
      <c r="E43" s="48"/>
      <c r="F43" s="45" t="s">
        <v>1367</v>
      </c>
      <c r="G43" s="48">
        <v>50000</v>
      </c>
      <c r="H43" s="92" t="s">
        <v>833</v>
      </c>
    </row>
    <row r="44" spans="1:8" s="6" customFormat="1" ht="12" thickBot="1">
      <c r="A44" s="239"/>
      <c r="B44" s="92" t="s">
        <v>469</v>
      </c>
      <c r="C44" s="48">
        <v>0</v>
      </c>
      <c r="D44" s="48">
        <v>0</v>
      </c>
      <c r="E44" s="48">
        <v>6000</v>
      </c>
      <c r="F44" s="45" t="s">
        <v>465</v>
      </c>
      <c r="G44" s="48"/>
      <c r="H44" s="92"/>
    </row>
    <row r="45" spans="1:8" s="6" customFormat="1" ht="11.25">
      <c r="A45" s="240"/>
      <c r="B45" s="92" t="s">
        <v>1930</v>
      </c>
      <c r="C45" s="119"/>
      <c r="D45" s="119"/>
      <c r="E45" s="119"/>
      <c r="F45" s="50" t="s">
        <v>465</v>
      </c>
      <c r="G45" s="119">
        <v>12675</v>
      </c>
      <c r="H45" s="238" t="s">
        <v>1558</v>
      </c>
    </row>
    <row r="46" spans="1:8" s="6" customFormat="1" ht="11.25">
      <c r="A46" s="240"/>
      <c r="B46" s="241"/>
      <c r="C46" s="119"/>
      <c r="D46" s="119"/>
      <c r="E46" s="119"/>
      <c r="F46" s="50"/>
      <c r="G46" s="119"/>
      <c r="H46" s="241"/>
    </row>
    <row r="47" spans="1:8" s="6" customFormat="1" ht="12" thickBot="1">
      <c r="A47" s="240"/>
      <c r="B47" s="241"/>
      <c r="C47" s="119"/>
      <c r="D47" s="119"/>
      <c r="E47" s="119"/>
      <c r="F47" s="50"/>
      <c r="G47" s="119"/>
      <c r="H47" s="241"/>
    </row>
    <row r="48" spans="1:8" s="7" customFormat="1" ht="12" thickBot="1">
      <c r="A48" s="226" t="s">
        <v>645</v>
      </c>
      <c r="B48" s="227" t="s">
        <v>646</v>
      </c>
      <c r="C48" s="79">
        <f>SUM(C49:C65)</f>
        <v>2183345</v>
      </c>
      <c r="D48" s="79">
        <f>SUM(D49:D65)</f>
        <v>1309800</v>
      </c>
      <c r="E48" s="79">
        <f>SUM(E49:E65)</f>
        <v>4719327</v>
      </c>
      <c r="F48" s="228"/>
      <c r="G48" s="79">
        <f>SUM(G49:G65)</f>
        <v>4776827</v>
      </c>
      <c r="H48" s="229"/>
    </row>
    <row r="49" spans="1:8" s="6" customFormat="1" ht="22.5">
      <c r="A49" s="230"/>
      <c r="B49" s="91" t="s">
        <v>647</v>
      </c>
      <c r="C49" s="76">
        <v>123440</v>
      </c>
      <c r="D49" s="76">
        <v>23440</v>
      </c>
      <c r="E49" s="76">
        <v>300000</v>
      </c>
      <c r="F49" s="51" t="s">
        <v>470</v>
      </c>
      <c r="G49" s="76">
        <v>300000</v>
      </c>
      <c r="H49" s="91" t="s">
        <v>1137</v>
      </c>
    </row>
    <row r="50" spans="1:8" s="6" customFormat="1" ht="22.5">
      <c r="A50" s="230"/>
      <c r="B50" s="91" t="s">
        <v>299</v>
      </c>
      <c r="C50" s="76"/>
      <c r="D50" s="76"/>
      <c r="E50" s="76"/>
      <c r="F50" s="51" t="s">
        <v>470</v>
      </c>
      <c r="G50" s="76">
        <v>265000</v>
      </c>
      <c r="H50" s="91" t="s">
        <v>833</v>
      </c>
    </row>
    <row r="51" spans="1:8" s="6" customFormat="1" ht="22.5">
      <c r="A51" s="239"/>
      <c r="B51" s="92" t="s">
        <v>1138</v>
      </c>
      <c r="C51" s="48">
        <v>365240</v>
      </c>
      <c r="D51" s="48">
        <v>365240</v>
      </c>
      <c r="E51" s="48">
        <v>340000</v>
      </c>
      <c r="F51" s="45" t="s">
        <v>470</v>
      </c>
      <c r="G51" s="638">
        <v>1140000</v>
      </c>
      <c r="H51" s="652" t="s">
        <v>1139</v>
      </c>
    </row>
    <row r="52" spans="1:8" s="6" customFormat="1" ht="11.25">
      <c r="A52" s="239"/>
      <c r="B52" s="92" t="s">
        <v>471</v>
      </c>
      <c r="C52" s="48">
        <v>202760</v>
      </c>
      <c r="D52" s="48">
        <v>202760</v>
      </c>
      <c r="E52" s="48">
        <v>262000</v>
      </c>
      <c r="F52" s="45" t="s">
        <v>470</v>
      </c>
      <c r="G52" s="684"/>
      <c r="H52" s="680"/>
    </row>
    <row r="53" spans="1:8" s="6" customFormat="1" ht="22.5">
      <c r="A53" s="239"/>
      <c r="B53" s="92" t="s">
        <v>472</v>
      </c>
      <c r="C53" s="48">
        <v>1124545</v>
      </c>
      <c r="D53" s="48">
        <v>716000</v>
      </c>
      <c r="E53" s="48">
        <v>2560000</v>
      </c>
      <c r="F53" s="45" t="s">
        <v>473</v>
      </c>
      <c r="G53" s="48">
        <v>2450000</v>
      </c>
      <c r="H53" s="92" t="s">
        <v>1139</v>
      </c>
    </row>
    <row r="54" spans="1:8" s="6" customFormat="1" ht="11.25">
      <c r="A54" s="239"/>
      <c r="B54" s="92" t="s">
        <v>1932</v>
      </c>
      <c r="C54" s="48"/>
      <c r="D54" s="48"/>
      <c r="E54" s="48"/>
      <c r="F54" s="45" t="s">
        <v>473</v>
      </c>
      <c r="G54" s="48">
        <v>185500</v>
      </c>
      <c r="H54" s="91" t="s">
        <v>833</v>
      </c>
    </row>
    <row r="55" spans="1:8" s="6" customFormat="1" ht="22.5">
      <c r="A55" s="239"/>
      <c r="B55" s="92" t="s">
        <v>1417</v>
      </c>
      <c r="C55" s="48">
        <v>100000</v>
      </c>
      <c r="D55" s="48">
        <v>0</v>
      </c>
      <c r="E55" s="48">
        <v>219327</v>
      </c>
      <c r="F55" s="45" t="s">
        <v>473</v>
      </c>
      <c r="G55" s="48">
        <v>219327</v>
      </c>
      <c r="H55" s="92" t="s">
        <v>833</v>
      </c>
    </row>
    <row r="56" spans="1:8" s="6" customFormat="1" ht="11.25">
      <c r="A56" s="239"/>
      <c r="B56" s="92" t="s">
        <v>1419</v>
      </c>
      <c r="C56" s="48">
        <v>250000</v>
      </c>
      <c r="D56" s="48">
        <v>0</v>
      </c>
      <c r="E56" s="48">
        <v>250000</v>
      </c>
      <c r="F56" s="45" t="s">
        <v>470</v>
      </c>
      <c r="G56" s="48"/>
      <c r="H56" s="92"/>
    </row>
    <row r="57" spans="1:8" s="6" customFormat="1" ht="22.5">
      <c r="A57" s="239"/>
      <c r="B57" s="92" t="s">
        <v>1420</v>
      </c>
      <c r="C57" s="48">
        <v>0</v>
      </c>
      <c r="D57" s="48">
        <v>0</v>
      </c>
      <c r="E57" s="48">
        <v>93000</v>
      </c>
      <c r="F57" s="45" t="s">
        <v>470</v>
      </c>
      <c r="G57" s="48"/>
      <c r="H57" s="92" t="s">
        <v>934</v>
      </c>
    </row>
    <row r="58" spans="1:8" s="6" customFormat="1" ht="23.25" thickBot="1">
      <c r="A58" s="239"/>
      <c r="B58" s="92" t="s">
        <v>1933</v>
      </c>
      <c r="C58" s="48"/>
      <c r="D58" s="48"/>
      <c r="E58" s="48"/>
      <c r="F58" s="45" t="s">
        <v>1522</v>
      </c>
      <c r="G58" s="48">
        <v>7000</v>
      </c>
      <c r="H58" s="92" t="s">
        <v>833</v>
      </c>
    </row>
    <row r="59" spans="1:8" s="6" customFormat="1" ht="11.25">
      <c r="A59" s="239"/>
      <c r="B59" s="92" t="s">
        <v>1521</v>
      </c>
      <c r="C59" s="48">
        <v>2360</v>
      </c>
      <c r="D59" s="48">
        <v>2360</v>
      </c>
      <c r="E59" s="48">
        <v>90000</v>
      </c>
      <c r="F59" s="45" t="s">
        <v>1522</v>
      </c>
      <c r="G59" s="48">
        <v>70000</v>
      </c>
      <c r="H59" s="238" t="s">
        <v>1558</v>
      </c>
    </row>
    <row r="60" spans="1:8" s="6" customFormat="1" ht="12" thickBot="1">
      <c r="A60" s="239"/>
      <c r="B60" s="92" t="s">
        <v>1523</v>
      </c>
      <c r="C60" s="48">
        <v>0</v>
      </c>
      <c r="D60" s="48">
        <v>0</v>
      </c>
      <c r="E60" s="48">
        <v>530000</v>
      </c>
      <c r="F60" s="45" t="s">
        <v>470</v>
      </c>
      <c r="G60" s="48">
        <v>60000</v>
      </c>
      <c r="H60" s="92" t="s">
        <v>1558</v>
      </c>
    </row>
    <row r="61" spans="1:8" s="6" customFormat="1" ht="12" thickBot="1">
      <c r="A61" s="239"/>
      <c r="B61" s="92" t="s">
        <v>928</v>
      </c>
      <c r="C61" s="48"/>
      <c r="D61" s="48"/>
      <c r="E61" s="48"/>
      <c r="F61" s="45" t="s">
        <v>1522</v>
      </c>
      <c r="G61" s="48">
        <v>25000</v>
      </c>
      <c r="H61" s="238" t="s">
        <v>1558</v>
      </c>
    </row>
    <row r="62" spans="1:8" s="6" customFormat="1" ht="11.25">
      <c r="A62" s="239"/>
      <c r="B62" s="92" t="s">
        <v>1524</v>
      </c>
      <c r="C62" s="48">
        <v>15000</v>
      </c>
      <c r="D62" s="48">
        <v>0</v>
      </c>
      <c r="E62" s="48">
        <v>20000</v>
      </c>
      <c r="F62" s="45" t="s">
        <v>1522</v>
      </c>
      <c r="G62" s="48">
        <v>40000</v>
      </c>
      <c r="H62" s="238" t="s">
        <v>1558</v>
      </c>
    </row>
    <row r="63" spans="1:8" s="6" customFormat="1" ht="11.25">
      <c r="A63" s="239"/>
      <c r="B63" s="92" t="s">
        <v>688</v>
      </c>
      <c r="C63" s="48"/>
      <c r="D63" s="48"/>
      <c r="E63" s="48"/>
      <c r="F63" s="45" t="s">
        <v>1526</v>
      </c>
      <c r="G63" s="48">
        <v>15000</v>
      </c>
      <c r="H63" s="92" t="s">
        <v>1558</v>
      </c>
    </row>
    <row r="64" spans="1:8" s="6" customFormat="1" ht="11.25">
      <c r="A64" s="239"/>
      <c r="B64" s="92" t="s">
        <v>1525</v>
      </c>
      <c r="C64" s="48">
        <v>0</v>
      </c>
      <c r="D64" s="48">
        <v>0</v>
      </c>
      <c r="E64" s="48">
        <v>55000</v>
      </c>
      <c r="F64" s="45" t="s">
        <v>1526</v>
      </c>
      <c r="G64" s="48"/>
      <c r="H64" s="92"/>
    </row>
    <row r="65" spans="1:8" s="6" customFormat="1" ht="12" thickBot="1">
      <c r="A65" s="242"/>
      <c r="B65" s="241"/>
      <c r="C65" s="119"/>
      <c r="D65" s="119"/>
      <c r="E65" s="119"/>
      <c r="F65" s="50"/>
      <c r="G65" s="119"/>
      <c r="H65" s="241"/>
    </row>
    <row r="66" spans="1:8" s="7" customFormat="1" ht="12" thickBot="1">
      <c r="A66" s="226" t="s">
        <v>648</v>
      </c>
      <c r="B66" s="227" t="s">
        <v>649</v>
      </c>
      <c r="C66" s="79">
        <f>SUM(C67:C78)</f>
        <v>135744</v>
      </c>
      <c r="D66" s="79">
        <f>SUM(D67:D78)</f>
        <v>158816</v>
      </c>
      <c r="E66" s="79">
        <f>SUM(E67:E78)</f>
        <v>2575000</v>
      </c>
      <c r="F66" s="228"/>
      <c r="G66" s="79">
        <f>SUM(G67:G78)</f>
        <v>1301300</v>
      </c>
      <c r="H66" s="229"/>
    </row>
    <row r="67" spans="1:8" s="6" customFormat="1" ht="33.75">
      <c r="A67" s="230"/>
      <c r="B67" s="91" t="s">
        <v>1527</v>
      </c>
      <c r="C67" s="76">
        <v>46627</v>
      </c>
      <c r="D67" s="76">
        <v>46627</v>
      </c>
      <c r="E67" s="76">
        <v>1400000</v>
      </c>
      <c r="F67" s="51" t="s">
        <v>1528</v>
      </c>
      <c r="G67" s="76">
        <v>1000000</v>
      </c>
      <c r="H67" s="91" t="s">
        <v>1133</v>
      </c>
    </row>
    <row r="68" spans="1:8" s="6" customFormat="1" ht="11.25">
      <c r="A68" s="239"/>
      <c r="B68" s="92" t="s">
        <v>1529</v>
      </c>
      <c r="C68" s="48">
        <v>0</v>
      </c>
      <c r="D68" s="48">
        <v>0</v>
      </c>
      <c r="E68" s="48">
        <v>550000</v>
      </c>
      <c r="F68" s="45" t="s">
        <v>1528</v>
      </c>
      <c r="G68" s="48"/>
      <c r="H68" s="92"/>
    </row>
    <row r="69" spans="1:8" s="6" customFormat="1" ht="11.25">
      <c r="A69" s="239"/>
      <c r="B69" s="92" t="s">
        <v>932</v>
      </c>
      <c r="C69" s="48"/>
      <c r="D69" s="48"/>
      <c r="E69" s="48"/>
      <c r="F69" s="45" t="s">
        <v>1528</v>
      </c>
      <c r="G69" s="48">
        <v>50000</v>
      </c>
      <c r="H69" s="92" t="s">
        <v>833</v>
      </c>
    </row>
    <row r="70" spans="1:8" s="32" customFormat="1" ht="33.75">
      <c r="A70" s="243"/>
      <c r="B70" s="92" t="s">
        <v>301</v>
      </c>
      <c r="C70" s="244"/>
      <c r="D70" s="244"/>
      <c r="E70" s="244"/>
      <c r="F70" s="239" t="s">
        <v>1075</v>
      </c>
      <c r="G70" s="245">
        <v>4200</v>
      </c>
      <c r="H70" s="246" t="s">
        <v>36</v>
      </c>
    </row>
    <row r="71" spans="1:21" s="32" customFormat="1" ht="22.5">
      <c r="A71" s="243"/>
      <c r="B71" s="92" t="s">
        <v>618</v>
      </c>
      <c r="C71" s="244">
        <v>0</v>
      </c>
      <c r="D71" s="244">
        <v>0</v>
      </c>
      <c r="E71" s="244">
        <v>101000</v>
      </c>
      <c r="F71" s="239" t="s">
        <v>903</v>
      </c>
      <c r="G71" s="245">
        <v>107000</v>
      </c>
      <c r="H71" s="246" t="s">
        <v>708</v>
      </c>
      <c r="I71" s="40"/>
      <c r="J71" s="40"/>
      <c r="K71" s="40"/>
      <c r="L71" s="40"/>
      <c r="M71" s="40"/>
      <c r="N71" s="40"/>
      <c r="O71" s="40"/>
      <c r="P71" s="40"/>
      <c r="Q71" s="40"/>
      <c r="R71" s="40"/>
      <c r="S71" s="40"/>
      <c r="T71" s="40"/>
      <c r="U71" s="36"/>
    </row>
    <row r="72" spans="1:8" s="6" customFormat="1" ht="11.25">
      <c r="A72" s="239"/>
      <c r="B72" s="92" t="s">
        <v>1530</v>
      </c>
      <c r="C72" s="48">
        <v>0</v>
      </c>
      <c r="D72" s="48">
        <v>0</v>
      </c>
      <c r="E72" s="48">
        <v>25000</v>
      </c>
      <c r="F72" s="45" t="s">
        <v>1528</v>
      </c>
      <c r="G72" s="48"/>
      <c r="H72" s="92"/>
    </row>
    <row r="73" spans="1:8" s="6" customFormat="1" ht="22.5">
      <c r="A73" s="239"/>
      <c r="B73" s="92" t="s">
        <v>1934</v>
      </c>
      <c r="C73" s="48"/>
      <c r="D73" s="48"/>
      <c r="E73" s="48"/>
      <c r="F73" s="45" t="s">
        <v>1528</v>
      </c>
      <c r="G73" s="48">
        <v>4000</v>
      </c>
      <c r="H73" s="92" t="s">
        <v>1043</v>
      </c>
    </row>
    <row r="74" spans="1:8" s="6" customFormat="1" ht="11.25">
      <c r="A74" s="239"/>
      <c r="B74" s="92" t="s">
        <v>651</v>
      </c>
      <c r="C74" s="48">
        <v>64117</v>
      </c>
      <c r="D74" s="48">
        <v>64117</v>
      </c>
      <c r="E74" s="48">
        <v>50000</v>
      </c>
      <c r="F74" s="45" t="s">
        <v>1528</v>
      </c>
      <c r="G74" s="48">
        <v>50000</v>
      </c>
      <c r="H74" s="92" t="s">
        <v>1043</v>
      </c>
    </row>
    <row r="75" spans="1:8" s="6" customFormat="1" ht="11.25">
      <c r="A75" s="239"/>
      <c r="B75" s="92" t="s">
        <v>1935</v>
      </c>
      <c r="C75" s="48"/>
      <c r="D75" s="48"/>
      <c r="E75" s="48"/>
      <c r="F75" s="45" t="s">
        <v>1528</v>
      </c>
      <c r="G75" s="48">
        <v>6100</v>
      </c>
      <c r="H75" s="92" t="s">
        <v>1043</v>
      </c>
    </row>
    <row r="76" spans="1:8" s="6" customFormat="1" ht="11.25">
      <c r="A76" s="239"/>
      <c r="B76" s="92" t="s">
        <v>653</v>
      </c>
      <c r="C76" s="48">
        <v>25000</v>
      </c>
      <c r="D76" s="48">
        <v>48072</v>
      </c>
      <c r="E76" s="48">
        <v>100000</v>
      </c>
      <c r="F76" s="45" t="s">
        <v>1528</v>
      </c>
      <c r="G76" s="48">
        <v>80000</v>
      </c>
      <c r="H76" s="92" t="s">
        <v>1043</v>
      </c>
    </row>
    <row r="77" spans="1:8" s="6" customFormat="1" ht="22.5">
      <c r="A77" s="239"/>
      <c r="B77" s="92" t="s">
        <v>1531</v>
      </c>
      <c r="C77" s="48">
        <v>0</v>
      </c>
      <c r="D77" s="48">
        <v>0</v>
      </c>
      <c r="E77" s="48">
        <v>120000</v>
      </c>
      <c r="F77" s="45" t="s">
        <v>1528</v>
      </c>
      <c r="G77" s="48"/>
      <c r="H77" s="92" t="s">
        <v>1532</v>
      </c>
    </row>
    <row r="78" spans="1:8" s="6" customFormat="1" ht="12" thickBot="1">
      <c r="A78" s="247"/>
      <c r="B78" s="87" t="s">
        <v>1533</v>
      </c>
      <c r="C78" s="49">
        <v>0</v>
      </c>
      <c r="D78" s="49">
        <v>0</v>
      </c>
      <c r="E78" s="49">
        <v>229000</v>
      </c>
      <c r="F78" s="46"/>
      <c r="G78" s="49"/>
      <c r="H78" s="87"/>
    </row>
    <row r="79" spans="1:8" s="7" customFormat="1" ht="12" thickBot="1">
      <c r="A79" s="226" t="s">
        <v>929</v>
      </c>
      <c r="B79" s="227" t="s">
        <v>930</v>
      </c>
      <c r="C79" s="79">
        <f>SUM(C80:C81)</f>
        <v>30000</v>
      </c>
      <c r="D79" s="79">
        <f>SUM(D80:D81)</f>
        <v>30000</v>
      </c>
      <c r="E79" s="79">
        <f>SUM(E80:E81)</f>
        <v>100000</v>
      </c>
      <c r="F79" s="79"/>
      <c r="G79" s="79">
        <f>SUM(G80:G81)</f>
        <v>119000</v>
      </c>
      <c r="H79" s="229"/>
    </row>
    <row r="80" spans="1:8" s="6" customFormat="1" ht="11.25">
      <c r="A80" s="239"/>
      <c r="B80" s="92" t="s">
        <v>1418</v>
      </c>
      <c r="C80" s="48">
        <v>30000</v>
      </c>
      <c r="D80" s="48">
        <v>30000</v>
      </c>
      <c r="E80" s="48">
        <v>100000</v>
      </c>
      <c r="F80" s="45" t="s">
        <v>933</v>
      </c>
      <c r="G80" s="48">
        <v>119000</v>
      </c>
      <c r="H80" s="238" t="s">
        <v>1558</v>
      </c>
    </row>
    <row r="81" spans="1:8" s="6" customFormat="1" ht="12" thickBot="1">
      <c r="A81" s="247"/>
      <c r="B81" s="87"/>
      <c r="C81" s="49"/>
      <c r="D81" s="49"/>
      <c r="E81" s="49"/>
      <c r="F81" s="46"/>
      <c r="G81" s="49"/>
      <c r="H81" s="87"/>
    </row>
    <row r="82" spans="1:8" s="6" customFormat="1" ht="12" thickBot="1">
      <c r="A82" s="248"/>
      <c r="B82" s="115"/>
      <c r="C82" s="249"/>
      <c r="D82" s="249"/>
      <c r="E82" s="249"/>
      <c r="F82" s="42"/>
      <c r="G82" s="249"/>
      <c r="H82" s="115"/>
    </row>
    <row r="83" spans="1:8" s="96" customFormat="1" ht="26.25" thickBot="1">
      <c r="A83" s="250" t="s">
        <v>898</v>
      </c>
      <c r="B83" s="251" t="s">
        <v>1534</v>
      </c>
      <c r="C83" s="55">
        <v>1882996</v>
      </c>
      <c r="D83" s="55">
        <v>1882996</v>
      </c>
      <c r="E83" s="55">
        <f>SUM(E84+E95+E104+E151+E156+E162+E173+E191)</f>
        <v>2887506</v>
      </c>
      <c r="F83" s="251"/>
      <c r="G83" s="55">
        <f>SUM(G84,G95,G104,G151,G156,G162,G173,G191)</f>
        <v>2514921</v>
      </c>
      <c r="H83" s="252"/>
    </row>
    <row r="84" spans="1:8" s="7" customFormat="1" ht="12" thickBot="1">
      <c r="A84" s="226" t="s">
        <v>654</v>
      </c>
      <c r="B84" s="227" t="s">
        <v>1517</v>
      </c>
      <c r="C84" s="79">
        <f>SUM(C85:C94)</f>
        <v>81283</v>
      </c>
      <c r="D84" s="79">
        <f>SUM(D85:D94)</f>
        <v>81283</v>
      </c>
      <c r="E84" s="79">
        <f>SUM(E85:E94)</f>
        <v>232000</v>
      </c>
      <c r="F84" s="228"/>
      <c r="G84" s="79">
        <f>SUM(G85:G94)</f>
        <v>42490</v>
      </c>
      <c r="H84" s="229"/>
    </row>
    <row r="85" spans="1:8" s="6" customFormat="1" ht="11.25">
      <c r="A85" s="230"/>
      <c r="B85" s="253" t="s">
        <v>655</v>
      </c>
      <c r="C85" s="76"/>
      <c r="D85" s="76"/>
      <c r="E85" s="76"/>
      <c r="F85" s="51"/>
      <c r="G85" s="76"/>
      <c r="H85" s="91"/>
    </row>
    <row r="86" spans="1:8" s="6" customFormat="1" ht="11.25">
      <c r="A86" s="239"/>
      <c r="B86" s="92" t="s">
        <v>1535</v>
      </c>
      <c r="C86" s="48">
        <v>30000</v>
      </c>
      <c r="D86" s="48">
        <v>30000</v>
      </c>
      <c r="E86" s="48">
        <v>150000</v>
      </c>
      <c r="F86" s="45" t="s">
        <v>1536</v>
      </c>
      <c r="G86" s="48"/>
      <c r="H86" s="92"/>
    </row>
    <row r="87" spans="1:8" s="6" customFormat="1" ht="11.25">
      <c r="A87" s="239"/>
      <c r="B87" s="92" t="s">
        <v>1936</v>
      </c>
      <c r="C87" s="48"/>
      <c r="D87" s="48"/>
      <c r="E87" s="48"/>
      <c r="F87" s="45" t="s">
        <v>1518</v>
      </c>
      <c r="G87" s="48">
        <v>11780</v>
      </c>
      <c r="H87" s="92" t="s">
        <v>833</v>
      </c>
    </row>
    <row r="88" spans="1:8" s="6" customFormat="1" ht="33.75">
      <c r="A88" s="239"/>
      <c r="B88" s="92" t="s">
        <v>1537</v>
      </c>
      <c r="C88" s="48">
        <v>0</v>
      </c>
      <c r="D88" s="48">
        <v>0</v>
      </c>
      <c r="E88" s="48">
        <v>27000</v>
      </c>
      <c r="F88" s="45" t="s">
        <v>1536</v>
      </c>
      <c r="G88" s="48"/>
      <c r="H88" s="92" t="s">
        <v>1538</v>
      </c>
    </row>
    <row r="89" spans="1:8" s="6" customFormat="1" ht="11.25">
      <c r="A89" s="239"/>
      <c r="B89" s="92"/>
      <c r="C89" s="48"/>
      <c r="D89" s="48"/>
      <c r="E89" s="48"/>
      <c r="F89" s="45"/>
      <c r="G89" s="48"/>
      <c r="H89" s="92"/>
    </row>
    <row r="90" spans="1:8" s="6" customFormat="1" ht="11.25">
      <c r="A90" s="239"/>
      <c r="B90" s="254" t="s">
        <v>656</v>
      </c>
      <c r="C90" s="48"/>
      <c r="D90" s="48"/>
      <c r="E90" s="48"/>
      <c r="F90" s="45"/>
      <c r="G90" s="48"/>
      <c r="H90" s="92"/>
    </row>
    <row r="91" spans="1:8" s="6" customFormat="1" ht="22.5">
      <c r="A91" s="239"/>
      <c r="B91" s="92" t="s">
        <v>657</v>
      </c>
      <c r="C91" s="48">
        <v>51283</v>
      </c>
      <c r="D91" s="48">
        <v>51283</v>
      </c>
      <c r="E91" s="48">
        <v>50000</v>
      </c>
      <c r="F91" s="45" t="s">
        <v>1539</v>
      </c>
      <c r="G91" s="48">
        <v>20000</v>
      </c>
      <c r="H91" s="92" t="s">
        <v>1032</v>
      </c>
    </row>
    <row r="92" spans="1:8" s="6" customFormat="1" ht="11.25">
      <c r="A92" s="239"/>
      <c r="B92" s="92" t="s">
        <v>1937</v>
      </c>
      <c r="C92" s="48"/>
      <c r="D92" s="48"/>
      <c r="E92" s="48"/>
      <c r="F92" s="45" t="s">
        <v>1539</v>
      </c>
      <c r="G92" s="48">
        <v>10710</v>
      </c>
      <c r="H92" s="92" t="s">
        <v>34</v>
      </c>
    </row>
    <row r="93" spans="1:8" s="6" customFormat="1" ht="22.5">
      <c r="A93" s="239"/>
      <c r="B93" s="92" t="s">
        <v>1540</v>
      </c>
      <c r="C93" s="48"/>
      <c r="D93" s="48"/>
      <c r="E93" s="48">
        <v>5000</v>
      </c>
      <c r="F93" s="45" t="s">
        <v>1539</v>
      </c>
      <c r="G93" s="48"/>
      <c r="H93" s="92"/>
    </row>
    <row r="94" spans="1:8" s="6" customFormat="1" ht="12" thickBot="1">
      <c r="A94" s="240"/>
      <c r="B94" s="241"/>
      <c r="C94" s="119"/>
      <c r="D94" s="119"/>
      <c r="E94" s="119"/>
      <c r="F94" s="50"/>
      <c r="G94" s="119"/>
      <c r="H94" s="241"/>
    </row>
    <row r="95" spans="1:8" s="7" customFormat="1" ht="21.75" thickBot="1">
      <c r="A95" s="226" t="s">
        <v>658</v>
      </c>
      <c r="B95" s="227" t="s">
        <v>659</v>
      </c>
      <c r="C95" s="79">
        <f>SUM(C96:C103)</f>
        <v>220000</v>
      </c>
      <c r="D95" s="79">
        <f>SUM(D96:D103)</f>
        <v>220000</v>
      </c>
      <c r="E95" s="79">
        <f>SUM(E96:E103)</f>
        <v>309478</v>
      </c>
      <c r="F95" s="228"/>
      <c r="G95" s="79">
        <f>SUM(G96:G103)</f>
        <v>165000</v>
      </c>
      <c r="H95" s="229"/>
    </row>
    <row r="96" spans="1:8" s="6" customFormat="1" ht="12" thickBot="1">
      <c r="A96" s="230"/>
      <c r="B96" s="253" t="s">
        <v>655</v>
      </c>
      <c r="C96" s="76"/>
      <c r="D96" s="76"/>
      <c r="E96" s="76"/>
      <c r="F96" s="51"/>
      <c r="G96" s="76"/>
      <c r="H96" s="91"/>
    </row>
    <row r="97" spans="1:8" s="6" customFormat="1" ht="11.25">
      <c r="A97" s="239"/>
      <c r="B97" s="92" t="s">
        <v>660</v>
      </c>
      <c r="C97" s="48">
        <v>212000</v>
      </c>
      <c r="D97" s="48">
        <v>212000</v>
      </c>
      <c r="E97" s="48">
        <v>166000</v>
      </c>
      <c r="F97" s="45" t="s">
        <v>1541</v>
      </c>
      <c r="G97" s="48">
        <v>155000</v>
      </c>
      <c r="H97" s="238" t="s">
        <v>1558</v>
      </c>
    </row>
    <row r="98" spans="1:8" s="6" customFormat="1" ht="11.25">
      <c r="A98" s="239"/>
      <c r="B98" s="92" t="s">
        <v>661</v>
      </c>
      <c r="C98" s="48">
        <v>0</v>
      </c>
      <c r="D98" s="48">
        <v>0</v>
      </c>
      <c r="E98" s="48">
        <v>12044</v>
      </c>
      <c r="F98" s="45" t="s">
        <v>1541</v>
      </c>
      <c r="G98" s="48"/>
      <c r="H98" s="92"/>
    </row>
    <row r="99" spans="1:8" s="6" customFormat="1" ht="11.25">
      <c r="A99" s="239"/>
      <c r="B99" s="92" t="s">
        <v>1542</v>
      </c>
      <c r="C99" s="48">
        <v>0</v>
      </c>
      <c r="D99" s="48">
        <v>0</v>
      </c>
      <c r="E99" s="48">
        <v>120434</v>
      </c>
      <c r="F99" s="45" t="s">
        <v>1541</v>
      </c>
      <c r="G99" s="48"/>
      <c r="H99" s="92"/>
    </row>
    <row r="100" spans="1:8" s="6" customFormat="1" ht="11.25">
      <c r="A100" s="239"/>
      <c r="B100" s="92"/>
      <c r="C100" s="48"/>
      <c r="D100" s="48"/>
      <c r="E100" s="48"/>
      <c r="F100" s="45"/>
      <c r="G100" s="48"/>
      <c r="H100" s="92"/>
    </row>
    <row r="101" spans="1:8" s="6" customFormat="1" ht="11.25">
      <c r="A101" s="239"/>
      <c r="B101" s="254" t="s">
        <v>656</v>
      </c>
      <c r="C101" s="48"/>
      <c r="D101" s="48"/>
      <c r="E101" s="48"/>
      <c r="F101" s="45"/>
      <c r="G101" s="48"/>
      <c r="H101" s="92"/>
    </row>
    <row r="102" spans="1:8" s="6" customFormat="1" ht="11.25">
      <c r="A102" s="239"/>
      <c r="B102" s="92" t="s">
        <v>662</v>
      </c>
      <c r="C102" s="48">
        <v>8000</v>
      </c>
      <c r="D102" s="48">
        <v>8000</v>
      </c>
      <c r="E102" s="48">
        <v>11000</v>
      </c>
      <c r="F102" s="45" t="s">
        <v>1543</v>
      </c>
      <c r="G102" s="48">
        <v>10000</v>
      </c>
      <c r="H102" s="92" t="s">
        <v>833</v>
      </c>
    </row>
    <row r="103" spans="1:8" s="6" customFormat="1" ht="12" thickBot="1">
      <c r="A103" s="240"/>
      <c r="B103" s="241"/>
      <c r="C103" s="119"/>
      <c r="D103" s="119"/>
      <c r="E103" s="119"/>
      <c r="F103" s="50"/>
      <c r="G103" s="119"/>
      <c r="H103" s="241"/>
    </row>
    <row r="104" spans="1:8" s="7" customFormat="1" ht="12" thickBot="1">
      <c r="A104" s="226" t="s">
        <v>1610</v>
      </c>
      <c r="B104" s="227" t="s">
        <v>1611</v>
      </c>
      <c r="C104" s="79">
        <f>SUM(C105:C150)</f>
        <v>67600</v>
      </c>
      <c r="D104" s="79">
        <f>SUM(D105:D150)</f>
        <v>67600</v>
      </c>
      <c r="E104" s="79">
        <f>SUM(E105:E150)</f>
        <v>629600</v>
      </c>
      <c r="F104" s="228"/>
      <c r="G104" s="79">
        <f>SUM(G105:G150)</f>
        <v>306500</v>
      </c>
      <c r="H104" s="229"/>
    </row>
    <row r="105" spans="1:8" s="6" customFormat="1" ht="11.25">
      <c r="A105" s="230"/>
      <c r="B105" s="253" t="s">
        <v>655</v>
      </c>
      <c r="C105" s="76"/>
      <c r="D105" s="76"/>
      <c r="E105" s="76"/>
      <c r="F105" s="51"/>
      <c r="G105" s="76"/>
      <c r="H105" s="91"/>
    </row>
    <row r="106" spans="1:8" s="6" customFormat="1" ht="11.25">
      <c r="A106" s="239"/>
      <c r="B106" s="92" t="s">
        <v>1544</v>
      </c>
      <c r="C106" s="48">
        <v>0</v>
      </c>
      <c r="D106" s="48">
        <v>0</v>
      </c>
      <c r="E106" s="48">
        <v>60000</v>
      </c>
      <c r="F106" s="45" t="s">
        <v>1545</v>
      </c>
      <c r="G106" s="639">
        <v>240000</v>
      </c>
      <c r="H106" s="92"/>
    </row>
    <row r="107" spans="1:8" s="6" customFormat="1" ht="11.25">
      <c r="A107" s="239"/>
      <c r="B107" s="92" t="s">
        <v>1546</v>
      </c>
      <c r="C107" s="48">
        <v>0</v>
      </c>
      <c r="D107" s="48">
        <v>0</v>
      </c>
      <c r="E107" s="48">
        <v>35000</v>
      </c>
      <c r="F107" s="45" t="s">
        <v>1545</v>
      </c>
      <c r="G107" s="706"/>
      <c r="H107" s="92"/>
    </row>
    <row r="108" spans="1:8" s="6" customFormat="1" ht="11.25">
      <c r="A108" s="239"/>
      <c r="B108" s="92" t="s">
        <v>1547</v>
      </c>
      <c r="C108" s="48">
        <v>0</v>
      </c>
      <c r="D108" s="48">
        <v>0</v>
      </c>
      <c r="E108" s="48">
        <v>15000</v>
      </c>
      <c r="F108" s="45" t="s">
        <v>1545</v>
      </c>
      <c r="G108" s="706"/>
      <c r="H108" s="92"/>
    </row>
    <row r="109" spans="1:8" s="6" customFormat="1" ht="11.25">
      <c r="A109" s="239"/>
      <c r="B109" s="92" t="s">
        <v>1548</v>
      </c>
      <c r="C109" s="48">
        <v>0</v>
      </c>
      <c r="D109" s="48">
        <v>0</v>
      </c>
      <c r="E109" s="48">
        <v>10000</v>
      </c>
      <c r="F109" s="45" t="s">
        <v>1545</v>
      </c>
      <c r="G109" s="706"/>
      <c r="H109" s="92"/>
    </row>
    <row r="110" spans="1:8" s="6" customFormat="1" ht="11.25">
      <c r="A110" s="239"/>
      <c r="B110" s="92" t="s">
        <v>1549</v>
      </c>
      <c r="C110" s="48">
        <v>13800</v>
      </c>
      <c r="D110" s="48">
        <v>13800</v>
      </c>
      <c r="E110" s="48">
        <v>25000</v>
      </c>
      <c r="F110" s="45" t="s">
        <v>1545</v>
      </c>
      <c r="G110" s="706"/>
      <c r="H110" s="92"/>
    </row>
    <row r="111" spans="1:8" s="6" customFormat="1" ht="22.5">
      <c r="A111" s="239"/>
      <c r="B111" s="92" t="s">
        <v>1550</v>
      </c>
      <c r="C111" s="48">
        <v>0</v>
      </c>
      <c r="D111" s="48">
        <v>0</v>
      </c>
      <c r="E111" s="48">
        <v>11800</v>
      </c>
      <c r="F111" s="45" t="s">
        <v>1545</v>
      </c>
      <c r="G111" s="706"/>
      <c r="H111" s="92"/>
    </row>
    <row r="112" spans="1:8" s="6" customFormat="1" ht="11.25">
      <c r="A112" s="239"/>
      <c r="B112" s="92" t="s">
        <v>1551</v>
      </c>
      <c r="C112" s="48">
        <v>0</v>
      </c>
      <c r="D112" s="48">
        <v>0</v>
      </c>
      <c r="E112" s="48">
        <v>17000</v>
      </c>
      <c r="F112" s="45" t="s">
        <v>1545</v>
      </c>
      <c r="G112" s="706"/>
      <c r="H112" s="92"/>
    </row>
    <row r="113" spans="1:8" s="6" customFormat="1" ht="11.25">
      <c r="A113" s="239"/>
      <c r="B113" s="92" t="s">
        <v>1552</v>
      </c>
      <c r="C113" s="48">
        <v>5000</v>
      </c>
      <c r="D113" s="48">
        <v>5000</v>
      </c>
      <c r="E113" s="48">
        <v>28200</v>
      </c>
      <c r="F113" s="45" t="s">
        <v>1545</v>
      </c>
      <c r="G113" s="706"/>
      <c r="H113" s="92"/>
    </row>
    <row r="114" spans="1:8" s="6" customFormat="1" ht="11.25">
      <c r="A114" s="239"/>
      <c r="B114" s="92" t="s">
        <v>1553</v>
      </c>
      <c r="C114" s="48">
        <v>0</v>
      </c>
      <c r="D114" s="48">
        <v>0</v>
      </c>
      <c r="E114" s="48">
        <v>4800</v>
      </c>
      <c r="F114" s="45" t="s">
        <v>1545</v>
      </c>
      <c r="G114" s="706"/>
      <c r="H114" s="92"/>
    </row>
    <row r="115" spans="1:8" s="6" customFormat="1" ht="11.25">
      <c r="A115" s="239"/>
      <c r="B115" s="92" t="s">
        <v>1554</v>
      </c>
      <c r="C115" s="48">
        <v>5000</v>
      </c>
      <c r="D115" s="48">
        <v>5000</v>
      </c>
      <c r="E115" s="48">
        <v>5000</v>
      </c>
      <c r="F115" s="45"/>
      <c r="G115" s="706"/>
      <c r="H115" s="92"/>
    </row>
    <row r="116" spans="1:8" s="6" customFormat="1" ht="11.25">
      <c r="A116" s="239"/>
      <c r="B116" s="92" t="s">
        <v>1555</v>
      </c>
      <c r="C116" s="48">
        <v>0</v>
      </c>
      <c r="D116" s="48">
        <v>0</v>
      </c>
      <c r="E116" s="48">
        <v>17500</v>
      </c>
      <c r="F116" s="45" t="s">
        <v>1545</v>
      </c>
      <c r="G116" s="706"/>
      <c r="H116" s="92"/>
    </row>
    <row r="117" spans="1:8" s="6" customFormat="1" ht="22.5">
      <c r="A117" s="239"/>
      <c r="B117" s="92" t="s">
        <v>1556</v>
      </c>
      <c r="C117" s="48">
        <v>0</v>
      </c>
      <c r="D117" s="48">
        <v>0</v>
      </c>
      <c r="E117" s="48">
        <v>26000</v>
      </c>
      <c r="F117" s="45" t="s">
        <v>1545</v>
      </c>
      <c r="G117" s="706"/>
      <c r="H117" s="92"/>
    </row>
    <row r="118" spans="1:8" s="6" customFormat="1" ht="22.5">
      <c r="A118" s="239"/>
      <c r="B118" s="92" t="s">
        <v>1557</v>
      </c>
      <c r="C118" s="48">
        <v>0</v>
      </c>
      <c r="D118" s="48">
        <v>0</v>
      </c>
      <c r="E118" s="48">
        <v>7500</v>
      </c>
      <c r="F118" s="45" t="s">
        <v>1545</v>
      </c>
      <c r="G118" s="706"/>
      <c r="H118" s="92"/>
    </row>
    <row r="119" spans="1:8" s="6" customFormat="1" ht="22.5">
      <c r="A119" s="239"/>
      <c r="B119" s="92" t="s">
        <v>904</v>
      </c>
      <c r="C119" s="48">
        <v>0</v>
      </c>
      <c r="D119" s="48">
        <v>0</v>
      </c>
      <c r="E119" s="48">
        <v>19500</v>
      </c>
      <c r="F119" s="45" t="s">
        <v>1545</v>
      </c>
      <c r="G119" s="706"/>
      <c r="H119" s="92"/>
    </row>
    <row r="120" spans="1:8" s="6" customFormat="1" ht="11.25">
      <c r="A120" s="239"/>
      <c r="B120" s="92" t="s">
        <v>1429</v>
      </c>
      <c r="C120" s="48">
        <v>0</v>
      </c>
      <c r="D120" s="48">
        <v>0</v>
      </c>
      <c r="E120" s="48">
        <v>5000</v>
      </c>
      <c r="F120" s="45" t="s">
        <v>1545</v>
      </c>
      <c r="G120" s="706"/>
      <c r="H120" s="92"/>
    </row>
    <row r="121" spans="1:8" s="6" customFormat="1" ht="11.25">
      <c r="A121" s="239"/>
      <c r="B121" s="92" t="s">
        <v>1430</v>
      </c>
      <c r="C121" s="48">
        <v>0</v>
      </c>
      <c r="D121" s="48">
        <v>0</v>
      </c>
      <c r="E121" s="48">
        <v>50000</v>
      </c>
      <c r="F121" s="45" t="s">
        <v>1545</v>
      </c>
      <c r="G121" s="706"/>
      <c r="H121" s="92"/>
    </row>
    <row r="122" spans="1:8" s="6" customFormat="1" ht="22.5">
      <c r="A122" s="239"/>
      <c r="B122" s="92" t="s">
        <v>1431</v>
      </c>
      <c r="C122" s="48">
        <v>0</v>
      </c>
      <c r="D122" s="48">
        <v>0</v>
      </c>
      <c r="E122" s="48">
        <v>10600</v>
      </c>
      <c r="F122" s="45" t="s">
        <v>1432</v>
      </c>
      <c r="G122" s="706"/>
      <c r="H122" s="92"/>
    </row>
    <row r="123" spans="1:8" s="6" customFormat="1" ht="11.25">
      <c r="A123" s="239"/>
      <c r="B123" s="92" t="s">
        <v>1433</v>
      </c>
      <c r="C123" s="48">
        <v>0</v>
      </c>
      <c r="D123" s="48">
        <v>0</v>
      </c>
      <c r="E123" s="48">
        <v>8300</v>
      </c>
      <c r="F123" s="45" t="s">
        <v>1432</v>
      </c>
      <c r="G123" s="706"/>
      <c r="H123" s="92"/>
    </row>
    <row r="124" spans="1:8" s="6" customFormat="1" ht="33.75">
      <c r="A124" s="239"/>
      <c r="B124" s="92" t="s">
        <v>1303</v>
      </c>
      <c r="C124" s="48">
        <v>0</v>
      </c>
      <c r="D124" s="48">
        <v>0</v>
      </c>
      <c r="E124" s="48">
        <v>12700</v>
      </c>
      <c r="F124" s="45" t="s">
        <v>1432</v>
      </c>
      <c r="G124" s="706"/>
      <c r="H124" s="92"/>
    </row>
    <row r="125" spans="1:8" s="6" customFormat="1" ht="22.5">
      <c r="A125" s="239"/>
      <c r="B125" s="92" t="s">
        <v>1304</v>
      </c>
      <c r="C125" s="48">
        <v>0</v>
      </c>
      <c r="D125" s="48">
        <v>0</v>
      </c>
      <c r="E125" s="48">
        <v>17400</v>
      </c>
      <c r="F125" s="45" t="s">
        <v>1432</v>
      </c>
      <c r="G125" s="706"/>
      <c r="H125" s="92"/>
    </row>
    <row r="126" spans="1:8" s="6" customFormat="1" ht="22.5">
      <c r="A126" s="239"/>
      <c r="B126" s="92" t="s">
        <v>1305</v>
      </c>
      <c r="C126" s="48">
        <v>0</v>
      </c>
      <c r="D126" s="48">
        <v>0</v>
      </c>
      <c r="E126" s="48">
        <v>6000</v>
      </c>
      <c r="F126" s="45" t="s">
        <v>1432</v>
      </c>
      <c r="G126" s="706"/>
      <c r="H126" s="92" t="s">
        <v>1034</v>
      </c>
    </row>
    <row r="127" spans="1:8" s="6" customFormat="1" ht="22.5">
      <c r="A127" s="239"/>
      <c r="B127" s="92" t="s">
        <v>1306</v>
      </c>
      <c r="C127" s="48">
        <v>0</v>
      </c>
      <c r="D127" s="48">
        <v>0</v>
      </c>
      <c r="E127" s="48">
        <v>15000</v>
      </c>
      <c r="F127" s="45" t="s">
        <v>1432</v>
      </c>
      <c r="G127" s="706"/>
      <c r="H127" s="92"/>
    </row>
    <row r="128" spans="1:8" s="6" customFormat="1" ht="22.5">
      <c r="A128" s="239"/>
      <c r="B128" s="92" t="s">
        <v>1307</v>
      </c>
      <c r="C128" s="48">
        <v>0</v>
      </c>
      <c r="D128" s="48">
        <v>0</v>
      </c>
      <c r="E128" s="48">
        <v>11400</v>
      </c>
      <c r="F128" s="45" t="s">
        <v>1308</v>
      </c>
      <c r="G128" s="706"/>
      <c r="H128" s="92"/>
    </row>
    <row r="129" spans="1:8" s="6" customFormat="1" ht="22.5">
      <c r="A129" s="239"/>
      <c r="B129" s="92" t="s">
        <v>1310</v>
      </c>
      <c r="C129" s="48">
        <v>0</v>
      </c>
      <c r="D129" s="48">
        <v>0</v>
      </c>
      <c r="E129" s="48">
        <v>5700</v>
      </c>
      <c r="F129" s="45" t="s">
        <v>1308</v>
      </c>
      <c r="G129" s="706"/>
      <c r="H129" s="92"/>
    </row>
    <row r="130" spans="1:8" s="6" customFormat="1" ht="22.5">
      <c r="A130" s="239"/>
      <c r="B130" s="92" t="s">
        <v>1311</v>
      </c>
      <c r="C130" s="48">
        <v>0</v>
      </c>
      <c r="D130" s="48">
        <v>0</v>
      </c>
      <c r="E130" s="48">
        <v>9500</v>
      </c>
      <c r="F130" s="45" t="s">
        <v>1432</v>
      </c>
      <c r="G130" s="706"/>
      <c r="H130" s="92"/>
    </row>
    <row r="131" spans="1:8" s="6" customFormat="1" ht="11.25">
      <c r="A131" s="239"/>
      <c r="B131" s="92" t="s">
        <v>1312</v>
      </c>
      <c r="C131" s="48">
        <v>0</v>
      </c>
      <c r="D131" s="48">
        <v>0</v>
      </c>
      <c r="E131" s="48">
        <v>15000</v>
      </c>
      <c r="F131" s="45" t="s">
        <v>1432</v>
      </c>
      <c r="G131" s="706"/>
      <c r="H131" s="92"/>
    </row>
    <row r="132" spans="1:8" s="6" customFormat="1" ht="11.25">
      <c r="A132" s="239"/>
      <c r="B132" s="92" t="s">
        <v>76</v>
      </c>
      <c r="C132" s="48">
        <v>0</v>
      </c>
      <c r="D132" s="48">
        <v>0</v>
      </c>
      <c r="E132" s="48">
        <v>5000</v>
      </c>
      <c r="F132" s="45" t="s">
        <v>1432</v>
      </c>
      <c r="G132" s="706"/>
      <c r="H132" s="92"/>
    </row>
    <row r="133" spans="1:8" s="6" customFormat="1" ht="22.5">
      <c r="A133" s="239"/>
      <c r="B133" s="92" t="s">
        <v>77</v>
      </c>
      <c r="C133" s="48">
        <v>0</v>
      </c>
      <c r="D133" s="48">
        <v>0</v>
      </c>
      <c r="E133" s="48">
        <v>6500</v>
      </c>
      <c r="F133" s="45" t="s">
        <v>1432</v>
      </c>
      <c r="G133" s="706"/>
      <c r="H133" s="92"/>
    </row>
    <row r="134" spans="1:8" s="6" customFormat="1" ht="11.25">
      <c r="A134" s="239"/>
      <c r="B134" s="92" t="s">
        <v>78</v>
      </c>
      <c r="C134" s="48">
        <v>0</v>
      </c>
      <c r="D134" s="48">
        <v>0</v>
      </c>
      <c r="E134" s="48">
        <v>17500</v>
      </c>
      <c r="F134" s="45" t="s">
        <v>1432</v>
      </c>
      <c r="G134" s="706"/>
      <c r="H134" s="92"/>
    </row>
    <row r="135" spans="1:8" s="6" customFormat="1" ht="22.5">
      <c r="A135" s="239"/>
      <c r="B135" s="92" t="s">
        <v>79</v>
      </c>
      <c r="C135" s="48">
        <v>0</v>
      </c>
      <c r="D135" s="48">
        <v>0</v>
      </c>
      <c r="E135" s="48">
        <v>12000</v>
      </c>
      <c r="F135" s="45" t="s">
        <v>1432</v>
      </c>
      <c r="G135" s="706"/>
      <c r="H135" s="92"/>
    </row>
    <row r="136" spans="1:8" s="6" customFormat="1" ht="22.5">
      <c r="A136" s="239"/>
      <c r="B136" s="92" t="s">
        <v>80</v>
      </c>
      <c r="C136" s="48">
        <v>0</v>
      </c>
      <c r="D136" s="48">
        <v>0</v>
      </c>
      <c r="E136" s="48">
        <v>8000</v>
      </c>
      <c r="F136" s="45" t="s">
        <v>1432</v>
      </c>
      <c r="G136" s="706"/>
      <c r="H136" s="92"/>
    </row>
    <row r="137" spans="1:8" s="6" customFormat="1" ht="11.25">
      <c r="A137" s="239"/>
      <c r="B137" s="92" t="s">
        <v>81</v>
      </c>
      <c r="C137" s="48">
        <v>0</v>
      </c>
      <c r="D137" s="48">
        <v>0</v>
      </c>
      <c r="E137" s="48">
        <v>12000</v>
      </c>
      <c r="F137" s="45" t="s">
        <v>1432</v>
      </c>
      <c r="G137" s="706"/>
      <c r="H137" s="92"/>
    </row>
    <row r="138" spans="1:8" s="6" customFormat="1" ht="11.25">
      <c r="A138" s="239"/>
      <c r="B138" s="92" t="s">
        <v>82</v>
      </c>
      <c r="C138" s="48">
        <v>0</v>
      </c>
      <c r="D138" s="48">
        <v>0</v>
      </c>
      <c r="E138" s="48">
        <v>2000</v>
      </c>
      <c r="F138" s="45" t="s">
        <v>1432</v>
      </c>
      <c r="G138" s="706"/>
      <c r="H138" s="92"/>
    </row>
    <row r="139" spans="1:8" s="6" customFormat="1" ht="11.25">
      <c r="A139" s="239"/>
      <c r="B139" s="92" t="s">
        <v>83</v>
      </c>
      <c r="C139" s="48">
        <v>0</v>
      </c>
      <c r="D139" s="48">
        <v>0</v>
      </c>
      <c r="E139" s="48">
        <v>4700</v>
      </c>
      <c r="F139" s="45" t="s">
        <v>1432</v>
      </c>
      <c r="G139" s="706"/>
      <c r="H139" s="92"/>
    </row>
    <row r="140" spans="1:8" s="6" customFormat="1" ht="11.25">
      <c r="A140" s="239"/>
      <c r="B140" s="92" t="s">
        <v>84</v>
      </c>
      <c r="C140" s="48">
        <v>0</v>
      </c>
      <c r="D140" s="48">
        <v>0</v>
      </c>
      <c r="E140" s="48">
        <v>4100</v>
      </c>
      <c r="F140" s="45" t="s">
        <v>1432</v>
      </c>
      <c r="G140" s="706"/>
      <c r="H140" s="92"/>
    </row>
    <row r="141" spans="1:8" s="6" customFormat="1" ht="22.5">
      <c r="A141" s="239"/>
      <c r="B141" s="92" t="s">
        <v>85</v>
      </c>
      <c r="C141" s="48">
        <v>0</v>
      </c>
      <c r="D141" s="48">
        <v>0</v>
      </c>
      <c r="E141" s="48">
        <v>3600</v>
      </c>
      <c r="F141" s="45" t="s">
        <v>1432</v>
      </c>
      <c r="G141" s="706"/>
      <c r="H141" s="92"/>
    </row>
    <row r="142" spans="1:8" s="6" customFormat="1" ht="11.25">
      <c r="A142" s="239"/>
      <c r="B142" s="92" t="s">
        <v>86</v>
      </c>
      <c r="C142" s="48">
        <v>0</v>
      </c>
      <c r="D142" s="48">
        <v>0</v>
      </c>
      <c r="E142" s="48">
        <v>4300</v>
      </c>
      <c r="F142" s="45" t="s">
        <v>87</v>
      </c>
      <c r="G142" s="706"/>
      <c r="H142" s="92"/>
    </row>
    <row r="143" spans="1:8" s="6" customFormat="1" ht="22.5">
      <c r="A143" s="239"/>
      <c r="B143" s="92" t="s">
        <v>88</v>
      </c>
      <c r="C143" s="48">
        <v>0</v>
      </c>
      <c r="D143" s="48">
        <v>0</v>
      </c>
      <c r="E143" s="48">
        <v>6000</v>
      </c>
      <c r="F143" s="45" t="s">
        <v>87</v>
      </c>
      <c r="G143" s="706"/>
      <c r="H143" s="92"/>
    </row>
    <row r="144" spans="1:8" s="6" customFormat="1" ht="11.25">
      <c r="A144" s="239"/>
      <c r="B144" s="92" t="s">
        <v>89</v>
      </c>
      <c r="C144" s="48">
        <v>0</v>
      </c>
      <c r="D144" s="48">
        <v>0</v>
      </c>
      <c r="E144" s="48">
        <v>12000</v>
      </c>
      <c r="F144" s="45" t="s">
        <v>90</v>
      </c>
      <c r="G144" s="706"/>
      <c r="H144" s="92"/>
    </row>
    <row r="145" spans="1:8" s="6" customFormat="1" ht="11.25">
      <c r="A145" s="239"/>
      <c r="B145" s="92" t="s">
        <v>91</v>
      </c>
      <c r="C145" s="48">
        <v>0</v>
      </c>
      <c r="D145" s="48">
        <v>0</v>
      </c>
      <c r="E145" s="48">
        <v>14000</v>
      </c>
      <c r="F145" s="45" t="s">
        <v>90</v>
      </c>
      <c r="G145" s="706"/>
      <c r="H145" s="92"/>
    </row>
    <row r="146" spans="1:8" s="6" customFormat="1" ht="11.25">
      <c r="A146" s="239"/>
      <c r="B146" s="92" t="s">
        <v>92</v>
      </c>
      <c r="C146" s="48">
        <v>3800</v>
      </c>
      <c r="D146" s="48">
        <v>3800</v>
      </c>
      <c r="E146" s="48">
        <v>4000</v>
      </c>
      <c r="F146" s="45" t="s">
        <v>90</v>
      </c>
      <c r="G146" s="706"/>
      <c r="H146" s="92"/>
    </row>
    <row r="147" spans="1:8" s="6" customFormat="1" ht="11.25">
      <c r="A147" s="239"/>
      <c r="B147" s="92" t="s">
        <v>93</v>
      </c>
      <c r="C147" s="48">
        <v>0</v>
      </c>
      <c r="D147" s="48">
        <v>0</v>
      </c>
      <c r="E147" s="48">
        <v>5000</v>
      </c>
      <c r="F147" s="45" t="s">
        <v>1432</v>
      </c>
      <c r="G147" s="640"/>
      <c r="H147" s="92"/>
    </row>
    <row r="148" spans="1:8" s="6" customFormat="1" ht="22.5">
      <c r="A148" s="239"/>
      <c r="B148" s="92" t="s">
        <v>966</v>
      </c>
      <c r="C148" s="48"/>
      <c r="D148" s="48"/>
      <c r="E148" s="48"/>
      <c r="F148" s="45" t="s">
        <v>967</v>
      </c>
      <c r="G148" s="76">
        <v>6500</v>
      </c>
      <c r="H148" s="92"/>
    </row>
    <row r="149" spans="1:8" s="6" customFormat="1" ht="11.25">
      <c r="A149" s="239"/>
      <c r="B149" s="92" t="s">
        <v>1309</v>
      </c>
      <c r="C149" s="48">
        <v>40000</v>
      </c>
      <c r="D149" s="48">
        <v>40000</v>
      </c>
      <c r="E149" s="48">
        <v>60000</v>
      </c>
      <c r="F149" s="45" t="s">
        <v>1308</v>
      </c>
      <c r="G149" s="48">
        <v>60000</v>
      </c>
      <c r="H149" s="92" t="s">
        <v>833</v>
      </c>
    </row>
    <row r="150" spans="1:8" s="6" customFormat="1" ht="12" thickBot="1">
      <c r="A150" s="240"/>
      <c r="B150" s="241"/>
      <c r="C150" s="119"/>
      <c r="D150" s="119"/>
      <c r="E150" s="119"/>
      <c r="F150" s="50"/>
      <c r="G150" s="119"/>
      <c r="H150" s="241"/>
    </row>
    <row r="151" spans="1:8" s="7" customFormat="1" ht="12" thickBot="1">
      <c r="A151" s="226" t="s">
        <v>664</v>
      </c>
      <c r="B151" s="227" t="s">
        <v>665</v>
      </c>
      <c r="C151" s="79">
        <f>SUM(C152:C155)</f>
        <v>21840</v>
      </c>
      <c r="D151" s="79">
        <f>SUM(D152:D155)</f>
        <v>30484</v>
      </c>
      <c r="E151" s="79">
        <f>SUM(E152:E155)</f>
        <v>15000</v>
      </c>
      <c r="F151" s="228"/>
      <c r="G151" s="79">
        <f>SUM(G152:G155)</f>
        <v>650910</v>
      </c>
      <c r="H151" s="229"/>
    </row>
    <row r="152" spans="1:8" s="6" customFormat="1" ht="11.25">
      <c r="A152" s="230"/>
      <c r="B152" s="253" t="s">
        <v>663</v>
      </c>
      <c r="C152" s="76">
        <v>21840</v>
      </c>
      <c r="D152" s="76">
        <v>30484</v>
      </c>
      <c r="E152" s="76">
        <v>15000</v>
      </c>
      <c r="F152" s="51" t="s">
        <v>1033</v>
      </c>
      <c r="G152" s="76">
        <v>150000</v>
      </c>
      <c r="H152" s="91" t="s">
        <v>1558</v>
      </c>
    </row>
    <row r="153" spans="1:8" s="6" customFormat="1" ht="22.5">
      <c r="A153" s="231"/>
      <c r="B153" s="232" t="s">
        <v>1938</v>
      </c>
      <c r="C153" s="233"/>
      <c r="D153" s="233"/>
      <c r="E153" s="233"/>
      <c r="F153" s="52" t="s">
        <v>1939</v>
      </c>
      <c r="G153" s="233">
        <v>910</v>
      </c>
      <c r="H153" s="232" t="s">
        <v>833</v>
      </c>
    </row>
    <row r="154" spans="1:8" s="103" customFormat="1" ht="21.75" customHeight="1">
      <c r="A154" s="240"/>
      <c r="B154" s="118" t="s">
        <v>1135</v>
      </c>
      <c r="C154" s="119"/>
      <c r="D154" s="119"/>
      <c r="E154" s="119"/>
      <c r="F154" s="255" t="s">
        <v>1939</v>
      </c>
      <c r="G154" s="119">
        <v>500000</v>
      </c>
      <c r="H154" s="241" t="s">
        <v>1136</v>
      </c>
    </row>
    <row r="155" spans="1:8" s="6" customFormat="1" ht="12" thickBot="1">
      <c r="A155" s="240"/>
      <c r="B155" s="241"/>
      <c r="C155" s="119"/>
      <c r="D155" s="119"/>
      <c r="E155" s="119"/>
      <c r="F155" s="50"/>
      <c r="G155" s="119"/>
      <c r="H155" s="241"/>
    </row>
    <row r="156" spans="1:8" s="7" customFormat="1" ht="12" thickBot="1">
      <c r="A156" s="226" t="s">
        <v>1612</v>
      </c>
      <c r="B156" s="227" t="s">
        <v>1613</v>
      </c>
      <c r="C156" s="79">
        <f>SUM(C157:C161)</f>
        <v>30682</v>
      </c>
      <c r="D156" s="79">
        <f>SUM(D157:D161)</f>
        <v>33317</v>
      </c>
      <c r="E156" s="79">
        <f>SUM(E157:E161)</f>
        <v>30000</v>
      </c>
      <c r="F156" s="228"/>
      <c r="G156" s="79">
        <f>SUM(G157:G161)</f>
        <v>90000</v>
      </c>
      <c r="H156" s="229"/>
    </row>
    <row r="157" spans="1:8" s="6" customFormat="1" ht="11.25">
      <c r="A157" s="230"/>
      <c r="B157" s="91" t="s">
        <v>663</v>
      </c>
      <c r="C157" s="76">
        <v>30682</v>
      </c>
      <c r="D157" s="76">
        <v>33317</v>
      </c>
      <c r="E157" s="76">
        <v>30000</v>
      </c>
      <c r="F157" s="51"/>
      <c r="G157" s="76">
        <v>20000</v>
      </c>
      <c r="H157" s="91" t="s">
        <v>1038</v>
      </c>
    </row>
    <row r="158" spans="1:8" s="6" customFormat="1" ht="22.5">
      <c r="A158" s="230"/>
      <c r="B158" s="91" t="s">
        <v>1037</v>
      </c>
      <c r="C158" s="76"/>
      <c r="D158" s="76"/>
      <c r="E158" s="76"/>
      <c r="F158" s="51"/>
      <c r="G158" s="76">
        <v>10000</v>
      </c>
      <c r="H158" s="91" t="s">
        <v>1038</v>
      </c>
    </row>
    <row r="159" spans="1:8" s="6" customFormat="1" ht="11.25">
      <c r="A159" s="230"/>
      <c r="B159" s="91" t="s">
        <v>689</v>
      </c>
      <c r="C159" s="76"/>
      <c r="D159" s="76"/>
      <c r="E159" s="76"/>
      <c r="F159" s="51" t="s">
        <v>690</v>
      </c>
      <c r="G159" s="76">
        <v>50000</v>
      </c>
      <c r="H159" s="91" t="s">
        <v>833</v>
      </c>
    </row>
    <row r="160" spans="1:8" s="6" customFormat="1" ht="11.25">
      <c r="A160" s="230"/>
      <c r="B160" s="91" t="s">
        <v>1035</v>
      </c>
      <c r="C160" s="76"/>
      <c r="D160" s="76"/>
      <c r="E160" s="76"/>
      <c r="F160" s="51" t="s">
        <v>1036</v>
      </c>
      <c r="G160" s="76">
        <v>10000</v>
      </c>
      <c r="H160" s="91" t="s">
        <v>833</v>
      </c>
    </row>
    <row r="161" spans="1:8" s="6" customFormat="1" ht="12" thickBot="1">
      <c r="A161" s="240"/>
      <c r="B161" s="241"/>
      <c r="C161" s="119"/>
      <c r="D161" s="119"/>
      <c r="E161" s="119"/>
      <c r="F161" s="50"/>
      <c r="G161" s="119"/>
      <c r="H161" s="241"/>
    </row>
    <row r="162" spans="1:8" s="7" customFormat="1" ht="21.75" thickBot="1">
      <c r="A162" s="226" t="s">
        <v>1614</v>
      </c>
      <c r="B162" s="227" t="s">
        <v>1615</v>
      </c>
      <c r="C162" s="79">
        <f>SUM(C163:C172)</f>
        <v>56000</v>
      </c>
      <c r="D162" s="79">
        <f>SUM(D163:D172)</f>
        <v>56000</v>
      </c>
      <c r="E162" s="79">
        <f>SUM(E163:E172)</f>
        <v>75000</v>
      </c>
      <c r="F162" s="228"/>
      <c r="G162" s="79">
        <f>SUM(G163:G172)</f>
        <v>42000</v>
      </c>
      <c r="H162" s="229"/>
    </row>
    <row r="163" spans="1:8" s="6" customFormat="1" ht="11.25">
      <c r="A163" s="230"/>
      <c r="B163" s="253" t="s">
        <v>655</v>
      </c>
      <c r="C163" s="76"/>
      <c r="D163" s="76"/>
      <c r="E163" s="76"/>
      <c r="F163" s="51"/>
      <c r="G163" s="76"/>
      <c r="H163" s="91"/>
    </row>
    <row r="164" spans="1:8" s="6" customFormat="1" ht="22.5">
      <c r="A164" s="239"/>
      <c r="B164" s="92" t="s">
        <v>94</v>
      </c>
      <c r="C164" s="48">
        <v>51000</v>
      </c>
      <c r="D164" s="48">
        <v>51000</v>
      </c>
      <c r="E164" s="48">
        <v>50000</v>
      </c>
      <c r="F164" s="45" t="s">
        <v>95</v>
      </c>
      <c r="G164" s="48"/>
      <c r="H164" s="92" t="s">
        <v>1040</v>
      </c>
    </row>
    <row r="165" spans="1:8" s="6" customFormat="1" ht="11.25">
      <c r="A165" s="239"/>
      <c r="B165" s="92" t="s">
        <v>1039</v>
      </c>
      <c r="C165" s="48"/>
      <c r="D165" s="48"/>
      <c r="E165" s="48"/>
      <c r="F165" s="45" t="s">
        <v>95</v>
      </c>
      <c r="G165" s="48">
        <v>10000</v>
      </c>
      <c r="H165" s="92" t="s">
        <v>833</v>
      </c>
    </row>
    <row r="166" spans="1:8" s="6" customFormat="1" ht="22.5">
      <c r="A166" s="239"/>
      <c r="B166" s="92" t="s">
        <v>1559</v>
      </c>
      <c r="C166" s="48"/>
      <c r="D166" s="48"/>
      <c r="E166" s="48"/>
      <c r="F166" s="45" t="s">
        <v>95</v>
      </c>
      <c r="G166" s="48">
        <v>7000</v>
      </c>
      <c r="H166" s="92"/>
    </row>
    <row r="167" spans="1:8" s="6" customFormat="1" ht="22.5">
      <c r="A167" s="239"/>
      <c r="B167" s="92" t="s">
        <v>1560</v>
      </c>
      <c r="C167" s="48"/>
      <c r="D167" s="48"/>
      <c r="E167" s="48"/>
      <c r="F167" s="45" t="s">
        <v>95</v>
      </c>
      <c r="G167" s="48">
        <v>10000</v>
      </c>
      <c r="H167" s="92"/>
    </row>
    <row r="168" spans="1:8" s="6" customFormat="1" ht="11.25">
      <c r="A168" s="239"/>
      <c r="B168" s="92" t="s">
        <v>1041</v>
      </c>
      <c r="C168" s="48"/>
      <c r="D168" s="48"/>
      <c r="E168" s="48"/>
      <c r="F168" s="45" t="s">
        <v>95</v>
      </c>
      <c r="G168" s="48">
        <v>15000</v>
      </c>
      <c r="H168" s="92" t="s">
        <v>833</v>
      </c>
    </row>
    <row r="169" spans="1:8" s="6" customFormat="1" ht="11.25">
      <c r="A169" s="239"/>
      <c r="B169" s="254" t="s">
        <v>656</v>
      </c>
      <c r="C169" s="48"/>
      <c r="D169" s="48"/>
      <c r="E169" s="48"/>
      <c r="F169" s="45"/>
      <c r="G169" s="48"/>
      <c r="H169" s="92"/>
    </row>
    <row r="170" spans="1:8" s="6" customFormat="1" ht="11.25">
      <c r="A170" s="239"/>
      <c r="B170" s="92" t="s">
        <v>1893</v>
      </c>
      <c r="C170" s="48">
        <v>5000</v>
      </c>
      <c r="D170" s="48">
        <v>5000</v>
      </c>
      <c r="E170" s="48">
        <v>10000</v>
      </c>
      <c r="F170" s="45" t="s">
        <v>206</v>
      </c>
      <c r="G170" s="48"/>
      <c r="H170" s="92"/>
    </row>
    <row r="171" spans="1:8" s="6" customFormat="1" ht="11.25">
      <c r="A171" s="239"/>
      <c r="B171" s="92" t="s">
        <v>207</v>
      </c>
      <c r="C171" s="48">
        <v>0</v>
      </c>
      <c r="D171" s="48">
        <v>0</v>
      </c>
      <c r="E171" s="48">
        <v>15000</v>
      </c>
      <c r="F171" s="45" t="s">
        <v>208</v>
      </c>
      <c r="G171" s="48"/>
      <c r="H171" s="92"/>
    </row>
    <row r="172" spans="1:8" s="6" customFormat="1" ht="12" thickBot="1">
      <c r="A172" s="240"/>
      <c r="B172" s="241"/>
      <c r="C172" s="119"/>
      <c r="D172" s="119"/>
      <c r="E172" s="119"/>
      <c r="F172" s="50"/>
      <c r="G172" s="119"/>
      <c r="H172" s="241"/>
    </row>
    <row r="173" spans="1:8" s="7" customFormat="1" ht="12" thickBot="1">
      <c r="A173" s="226" t="s">
        <v>645</v>
      </c>
      <c r="B173" s="227" t="s">
        <v>646</v>
      </c>
      <c r="C173" s="79">
        <f>SUM(C174:C190)</f>
        <v>149076</v>
      </c>
      <c r="D173" s="79">
        <f>SUM(D174:D190)</f>
        <v>148940</v>
      </c>
      <c r="E173" s="79">
        <f>SUM(E174:E190)</f>
        <v>605428</v>
      </c>
      <c r="F173" s="228"/>
      <c r="G173" s="79">
        <f>SUM(G174:G190)</f>
        <v>357080</v>
      </c>
      <c r="H173" s="229"/>
    </row>
    <row r="174" spans="1:8" s="6" customFormat="1" ht="11.25">
      <c r="A174" s="230"/>
      <c r="B174" s="253" t="s">
        <v>209</v>
      </c>
      <c r="C174" s="76"/>
      <c r="D174" s="76"/>
      <c r="E174" s="76"/>
      <c r="F174" s="51"/>
      <c r="G174" s="76"/>
      <c r="H174" s="91"/>
    </row>
    <row r="175" spans="1:8" s="6" customFormat="1" ht="11.25">
      <c r="A175" s="239"/>
      <c r="B175" s="92" t="s">
        <v>1895</v>
      </c>
      <c r="C175" s="48">
        <v>0</v>
      </c>
      <c r="D175" s="48">
        <v>0</v>
      </c>
      <c r="E175" s="48">
        <v>17000</v>
      </c>
      <c r="F175" s="45" t="s">
        <v>210</v>
      </c>
      <c r="G175" s="638">
        <v>32000</v>
      </c>
      <c r="H175" s="652" t="s">
        <v>833</v>
      </c>
    </row>
    <row r="176" spans="1:8" s="6" customFormat="1" ht="11.25">
      <c r="A176" s="239"/>
      <c r="B176" s="92" t="s">
        <v>211</v>
      </c>
      <c r="C176" s="48">
        <v>0</v>
      </c>
      <c r="D176" s="48">
        <v>0</v>
      </c>
      <c r="E176" s="48">
        <v>15000</v>
      </c>
      <c r="F176" s="45" t="s">
        <v>210</v>
      </c>
      <c r="G176" s="684"/>
      <c r="H176" s="680"/>
    </row>
    <row r="177" spans="1:8" s="6" customFormat="1" ht="22.5">
      <c r="A177" s="239"/>
      <c r="B177" s="92" t="s">
        <v>296</v>
      </c>
      <c r="C177" s="48"/>
      <c r="D177" s="48"/>
      <c r="E177" s="48"/>
      <c r="F177" s="45" t="s">
        <v>297</v>
      </c>
      <c r="G177" s="76">
        <v>1080</v>
      </c>
      <c r="H177" s="75" t="s">
        <v>833</v>
      </c>
    </row>
    <row r="178" spans="1:8" s="6" customFormat="1" ht="11.25">
      <c r="A178" s="239"/>
      <c r="B178" s="92" t="s">
        <v>1042</v>
      </c>
      <c r="C178" s="48">
        <v>0</v>
      </c>
      <c r="D178" s="48">
        <v>0</v>
      </c>
      <c r="E178" s="48">
        <v>90000</v>
      </c>
      <c r="F178" s="45" t="s">
        <v>210</v>
      </c>
      <c r="G178" s="48">
        <v>10000</v>
      </c>
      <c r="H178" s="92" t="s">
        <v>833</v>
      </c>
    </row>
    <row r="179" spans="1:8" s="6" customFormat="1" ht="11.25">
      <c r="A179" s="239"/>
      <c r="B179" s="92" t="s">
        <v>212</v>
      </c>
      <c r="C179" s="48">
        <v>0</v>
      </c>
      <c r="D179" s="48">
        <v>0</v>
      </c>
      <c r="E179" s="48">
        <v>14200</v>
      </c>
      <c r="F179" s="45" t="s">
        <v>213</v>
      </c>
      <c r="G179" s="48"/>
      <c r="H179" s="92" t="s">
        <v>214</v>
      </c>
    </row>
    <row r="180" spans="1:8" s="6" customFormat="1" ht="22.5">
      <c r="A180" s="239"/>
      <c r="B180" s="92" t="s">
        <v>298</v>
      </c>
      <c r="C180" s="48"/>
      <c r="D180" s="48"/>
      <c r="E180" s="48"/>
      <c r="F180" s="45" t="s">
        <v>213</v>
      </c>
      <c r="G180" s="48">
        <v>7000</v>
      </c>
      <c r="H180" s="92" t="s">
        <v>833</v>
      </c>
    </row>
    <row r="181" spans="1:8" s="6" customFormat="1" ht="22.5">
      <c r="A181" s="239"/>
      <c r="B181" s="92" t="s">
        <v>215</v>
      </c>
      <c r="C181" s="48">
        <v>45000</v>
      </c>
      <c r="D181" s="48">
        <v>45000</v>
      </c>
      <c r="E181" s="48">
        <v>200000</v>
      </c>
      <c r="F181" s="45" t="s">
        <v>213</v>
      </c>
      <c r="G181" s="48">
        <v>213000</v>
      </c>
      <c r="H181" s="92" t="s">
        <v>1139</v>
      </c>
    </row>
    <row r="182" spans="1:8" s="6" customFormat="1" ht="11.25">
      <c r="A182" s="239"/>
      <c r="B182" s="92" t="s">
        <v>216</v>
      </c>
      <c r="C182" s="48">
        <v>0</v>
      </c>
      <c r="D182" s="48">
        <v>0</v>
      </c>
      <c r="E182" s="48">
        <v>50000</v>
      </c>
      <c r="F182" s="45" t="s">
        <v>217</v>
      </c>
      <c r="G182" s="48"/>
      <c r="H182" s="92"/>
    </row>
    <row r="183" spans="1:8" s="6" customFormat="1" ht="22.5">
      <c r="A183" s="239"/>
      <c r="B183" s="92" t="s">
        <v>218</v>
      </c>
      <c r="C183" s="48">
        <v>58376</v>
      </c>
      <c r="D183" s="48">
        <v>58376</v>
      </c>
      <c r="E183" s="48">
        <v>84000</v>
      </c>
      <c r="F183" s="45" t="s">
        <v>217</v>
      </c>
      <c r="G183" s="48"/>
      <c r="H183" s="92"/>
    </row>
    <row r="184" spans="1:8" s="6" customFormat="1" ht="22.5" customHeight="1">
      <c r="A184" s="239"/>
      <c r="B184" s="92" t="s">
        <v>219</v>
      </c>
      <c r="C184" s="48">
        <v>27700</v>
      </c>
      <c r="D184" s="48">
        <v>27564</v>
      </c>
      <c r="E184" s="48">
        <v>33620</v>
      </c>
      <c r="F184" s="45" t="s">
        <v>217</v>
      </c>
      <c r="G184" s="693">
        <v>79000</v>
      </c>
      <c r="H184" s="92" t="s">
        <v>686</v>
      </c>
    </row>
    <row r="185" spans="1:8" s="6" customFormat="1" ht="11.25">
      <c r="A185" s="239"/>
      <c r="B185" s="92" t="s">
        <v>219</v>
      </c>
      <c r="C185" s="48"/>
      <c r="D185" s="48"/>
      <c r="E185" s="48">
        <v>13000</v>
      </c>
      <c r="F185" s="45" t="s">
        <v>217</v>
      </c>
      <c r="G185" s="694"/>
      <c r="H185" s="92" t="s">
        <v>220</v>
      </c>
    </row>
    <row r="186" spans="1:8" s="6" customFormat="1" ht="11.25">
      <c r="A186" s="239"/>
      <c r="B186" s="92" t="s">
        <v>221</v>
      </c>
      <c r="C186" s="48"/>
      <c r="D186" s="48"/>
      <c r="E186" s="48">
        <v>6000</v>
      </c>
      <c r="F186" s="45" t="s">
        <v>222</v>
      </c>
      <c r="G186" s="48">
        <v>6000</v>
      </c>
      <c r="H186" s="92" t="s">
        <v>833</v>
      </c>
    </row>
    <row r="187" spans="1:8" s="6" customFormat="1" ht="11.25">
      <c r="A187" s="239"/>
      <c r="B187" s="92" t="s">
        <v>223</v>
      </c>
      <c r="C187" s="48"/>
      <c r="D187" s="48"/>
      <c r="E187" s="48">
        <v>9058</v>
      </c>
      <c r="F187" s="45" t="s">
        <v>224</v>
      </c>
      <c r="G187" s="48"/>
      <c r="H187" s="92"/>
    </row>
    <row r="188" spans="1:8" s="6" customFormat="1" ht="11.25">
      <c r="A188" s="239"/>
      <c r="B188" s="92" t="s">
        <v>886</v>
      </c>
      <c r="C188" s="48"/>
      <c r="D188" s="48"/>
      <c r="E188" s="48">
        <v>9550</v>
      </c>
      <c r="F188" s="45" t="s">
        <v>217</v>
      </c>
      <c r="G188" s="48">
        <v>9000</v>
      </c>
      <c r="H188" s="92" t="s">
        <v>833</v>
      </c>
    </row>
    <row r="189" spans="1:8" s="6" customFormat="1" ht="11.25">
      <c r="A189" s="239"/>
      <c r="B189" s="92" t="s">
        <v>887</v>
      </c>
      <c r="C189" s="48">
        <v>18000</v>
      </c>
      <c r="D189" s="48">
        <v>18000</v>
      </c>
      <c r="E189" s="48">
        <v>64000</v>
      </c>
      <c r="F189" s="45" t="s">
        <v>213</v>
      </c>
      <c r="G189" s="48"/>
      <c r="H189" s="92"/>
    </row>
    <row r="190" spans="1:8" s="6" customFormat="1" ht="12" thickBot="1">
      <c r="A190" s="240"/>
      <c r="B190" s="241"/>
      <c r="C190" s="119"/>
      <c r="D190" s="119"/>
      <c r="E190" s="119"/>
      <c r="F190" s="50"/>
      <c r="G190" s="119"/>
      <c r="H190" s="241"/>
    </row>
    <row r="191" spans="1:8" s="7" customFormat="1" ht="12" thickBot="1">
      <c r="A191" s="226" t="s">
        <v>648</v>
      </c>
      <c r="B191" s="227" t="s">
        <v>649</v>
      </c>
      <c r="C191" s="79">
        <f>SUM(C192:C207)</f>
        <v>908026</v>
      </c>
      <c r="D191" s="79">
        <f>SUM(D192:D207)</f>
        <v>883026</v>
      </c>
      <c r="E191" s="79">
        <f>SUM(E192:E207)</f>
        <v>991000</v>
      </c>
      <c r="F191" s="228"/>
      <c r="G191" s="79">
        <f>SUM(G192:G206)</f>
        <v>860941</v>
      </c>
      <c r="H191" s="229"/>
    </row>
    <row r="192" spans="1:8" s="6" customFormat="1" ht="11.25">
      <c r="A192" s="230"/>
      <c r="B192" s="253" t="s">
        <v>655</v>
      </c>
      <c r="C192" s="76"/>
      <c r="D192" s="76"/>
      <c r="E192" s="76"/>
      <c r="F192" s="51"/>
      <c r="G192" s="76"/>
      <c r="H192" s="91"/>
    </row>
    <row r="193" spans="1:8" s="6" customFormat="1" ht="22.5">
      <c r="A193" s="239"/>
      <c r="B193" s="92" t="s">
        <v>1765</v>
      </c>
      <c r="C193" s="48">
        <v>414333</v>
      </c>
      <c r="D193" s="48">
        <v>414333</v>
      </c>
      <c r="E193" s="48">
        <v>500000</v>
      </c>
      <c r="F193" s="45" t="s">
        <v>888</v>
      </c>
      <c r="G193" s="48">
        <v>350000</v>
      </c>
      <c r="H193" s="92" t="s">
        <v>1575</v>
      </c>
    </row>
    <row r="194" spans="1:8" s="6" customFormat="1" ht="22.5">
      <c r="A194" s="239"/>
      <c r="B194" s="92" t="s">
        <v>300</v>
      </c>
      <c r="C194" s="48"/>
      <c r="D194" s="48"/>
      <c r="E194" s="48"/>
      <c r="F194" s="45" t="s">
        <v>888</v>
      </c>
      <c r="G194" s="48">
        <f>24400+6541</f>
        <v>30941</v>
      </c>
      <c r="H194" s="92" t="s">
        <v>833</v>
      </c>
    </row>
    <row r="195" spans="1:8" s="6" customFormat="1" ht="11.25">
      <c r="A195" s="239"/>
      <c r="B195" s="92" t="s">
        <v>889</v>
      </c>
      <c r="C195" s="48">
        <v>150000</v>
      </c>
      <c r="D195" s="48">
        <v>125000</v>
      </c>
      <c r="E195" s="48">
        <v>127000</v>
      </c>
      <c r="F195" s="45" t="s">
        <v>888</v>
      </c>
      <c r="G195" s="48">
        <v>127000</v>
      </c>
      <c r="H195" s="92" t="s">
        <v>833</v>
      </c>
    </row>
    <row r="196" spans="1:8" s="6" customFormat="1" ht="11.25">
      <c r="A196" s="239"/>
      <c r="B196" s="92" t="s">
        <v>1894</v>
      </c>
      <c r="C196" s="48">
        <v>65000</v>
      </c>
      <c r="D196" s="48">
        <v>65000</v>
      </c>
      <c r="E196" s="48">
        <v>50000</v>
      </c>
      <c r="F196" s="45" t="s">
        <v>888</v>
      </c>
      <c r="G196" s="48">
        <v>50000</v>
      </c>
      <c r="H196" s="92" t="s">
        <v>35</v>
      </c>
    </row>
    <row r="197" spans="1:8" s="6" customFormat="1" ht="11.25">
      <c r="A197" s="239"/>
      <c r="B197" s="670" t="s">
        <v>890</v>
      </c>
      <c r="C197" s="639">
        <v>24500</v>
      </c>
      <c r="D197" s="639">
        <v>24500</v>
      </c>
      <c r="E197" s="639">
        <v>30000</v>
      </c>
      <c r="F197" s="45" t="s">
        <v>888</v>
      </c>
      <c r="G197" s="48">
        <v>26441</v>
      </c>
      <c r="H197" s="92" t="s">
        <v>1043</v>
      </c>
    </row>
    <row r="198" spans="1:8" s="6" customFormat="1" ht="11.25">
      <c r="A198" s="239"/>
      <c r="B198" s="691"/>
      <c r="C198" s="640"/>
      <c r="D198" s="640"/>
      <c r="E198" s="640"/>
      <c r="F198" s="45" t="s">
        <v>888</v>
      </c>
      <c r="G198" s="48">
        <v>3559</v>
      </c>
      <c r="H198" s="92" t="s">
        <v>833</v>
      </c>
    </row>
    <row r="199" spans="1:8" s="6" customFormat="1" ht="11.25">
      <c r="A199" s="239"/>
      <c r="B199" s="254" t="s">
        <v>656</v>
      </c>
      <c r="C199" s="48"/>
      <c r="D199" s="48"/>
      <c r="E199" s="48"/>
      <c r="F199" s="45"/>
      <c r="G199" s="48"/>
      <c r="H199" s="92"/>
    </row>
    <row r="200" spans="1:8" s="6" customFormat="1" ht="11.25">
      <c r="A200" s="239"/>
      <c r="B200" s="92" t="s">
        <v>1766</v>
      </c>
      <c r="C200" s="48">
        <v>120000</v>
      </c>
      <c r="D200" s="48">
        <v>120000</v>
      </c>
      <c r="E200" s="48">
        <v>130000</v>
      </c>
      <c r="F200" s="45" t="s">
        <v>891</v>
      </c>
      <c r="G200" s="48">
        <v>130000</v>
      </c>
      <c r="H200" s="92" t="s">
        <v>1043</v>
      </c>
    </row>
    <row r="201" spans="1:8" s="6" customFormat="1" ht="11.25">
      <c r="A201" s="239"/>
      <c r="B201" s="92" t="s">
        <v>892</v>
      </c>
      <c r="C201" s="48">
        <v>55193</v>
      </c>
      <c r="D201" s="48">
        <v>55193</v>
      </c>
      <c r="E201" s="48">
        <v>70000</v>
      </c>
      <c r="F201" s="45" t="s">
        <v>891</v>
      </c>
      <c r="G201" s="48">
        <v>60000</v>
      </c>
      <c r="H201" s="92" t="s">
        <v>1043</v>
      </c>
    </row>
    <row r="202" spans="1:8" s="6" customFormat="1" ht="11.25">
      <c r="A202" s="239"/>
      <c r="B202" s="92" t="s">
        <v>893</v>
      </c>
      <c r="C202" s="48">
        <v>22000</v>
      </c>
      <c r="D202" s="48">
        <v>22000</v>
      </c>
      <c r="E202" s="48">
        <v>22000</v>
      </c>
      <c r="F202" s="45" t="s">
        <v>894</v>
      </c>
      <c r="G202" s="48">
        <v>22000</v>
      </c>
      <c r="H202" s="92" t="s">
        <v>1043</v>
      </c>
    </row>
    <row r="203" spans="1:8" s="6" customFormat="1" ht="11.25">
      <c r="A203" s="239"/>
      <c r="B203" s="92" t="s">
        <v>1283</v>
      </c>
      <c r="C203" s="48">
        <v>25000</v>
      </c>
      <c r="D203" s="48">
        <v>25000</v>
      </c>
      <c r="E203" s="48">
        <v>25000</v>
      </c>
      <c r="F203" s="45" t="s">
        <v>895</v>
      </c>
      <c r="G203" s="48">
        <v>25000</v>
      </c>
      <c r="H203" s="92" t="s">
        <v>1043</v>
      </c>
    </row>
    <row r="204" spans="1:8" s="6" customFormat="1" ht="11.25">
      <c r="A204" s="239"/>
      <c r="B204" s="92" t="s">
        <v>1767</v>
      </c>
      <c r="C204" s="48">
        <v>25000</v>
      </c>
      <c r="D204" s="48">
        <v>25000</v>
      </c>
      <c r="E204" s="48">
        <v>30000</v>
      </c>
      <c r="F204" s="45" t="s">
        <v>894</v>
      </c>
      <c r="G204" s="48">
        <v>29000</v>
      </c>
      <c r="H204" s="92" t="s">
        <v>1043</v>
      </c>
    </row>
    <row r="205" spans="1:8" s="6" customFormat="1" ht="11.25">
      <c r="A205" s="239"/>
      <c r="B205" s="92" t="s">
        <v>1708</v>
      </c>
      <c r="C205" s="48">
        <v>2000</v>
      </c>
      <c r="D205" s="48">
        <v>2000</v>
      </c>
      <c r="E205" s="48">
        <v>2000</v>
      </c>
      <c r="F205" s="45" t="s">
        <v>894</v>
      </c>
      <c r="G205" s="48">
        <v>2000</v>
      </c>
      <c r="H205" s="92" t="s">
        <v>833</v>
      </c>
    </row>
    <row r="206" spans="1:8" s="6" customFormat="1" ht="12" thickBot="1">
      <c r="A206" s="247"/>
      <c r="B206" s="87" t="s">
        <v>896</v>
      </c>
      <c r="C206" s="49">
        <v>5000</v>
      </c>
      <c r="D206" s="49">
        <v>5000</v>
      </c>
      <c r="E206" s="49">
        <v>5000</v>
      </c>
      <c r="F206" s="46" t="s">
        <v>894</v>
      </c>
      <c r="G206" s="49">
        <v>5000</v>
      </c>
      <c r="H206" s="87" t="s">
        <v>833</v>
      </c>
    </row>
    <row r="207" spans="1:8" s="6" customFormat="1" ht="12" thickBot="1">
      <c r="A207" s="248"/>
      <c r="B207" s="115"/>
      <c r="C207" s="249"/>
      <c r="D207" s="249"/>
      <c r="E207" s="249"/>
      <c r="F207" s="42"/>
      <c r="G207" s="249"/>
      <c r="H207" s="115"/>
    </row>
    <row r="208" spans="1:8" s="96" customFormat="1" ht="13.5" thickBot="1">
      <c r="A208" s="250" t="s">
        <v>899</v>
      </c>
      <c r="B208" s="251" t="s">
        <v>1561</v>
      </c>
      <c r="C208" s="55">
        <f>SUM(C209:C210)</f>
        <v>9000</v>
      </c>
      <c r="D208" s="55">
        <f>SUM(D209:D210)</f>
        <v>9000</v>
      </c>
      <c r="E208" s="55">
        <f>SUM(E209:E210)</f>
        <v>10000</v>
      </c>
      <c r="F208" s="55">
        <f>SUM(F209:F210)</f>
        <v>0</v>
      </c>
      <c r="G208" s="55">
        <f>SUM(G209:G210)</f>
        <v>14000</v>
      </c>
      <c r="H208" s="252"/>
    </row>
    <row r="209" spans="1:8" s="116" customFormat="1" ht="11.25">
      <c r="A209" s="257"/>
      <c r="B209" s="75" t="s">
        <v>1562</v>
      </c>
      <c r="C209" s="76"/>
      <c r="D209" s="76"/>
      <c r="E209" s="76"/>
      <c r="F209" s="256" t="s">
        <v>1563</v>
      </c>
      <c r="G209" s="76">
        <v>5000</v>
      </c>
      <c r="H209" s="91" t="s">
        <v>833</v>
      </c>
    </row>
    <row r="210" spans="1:8" s="6" customFormat="1" ht="23.25" thickBot="1">
      <c r="A210" s="258"/>
      <c r="B210" s="259" t="s">
        <v>1564</v>
      </c>
      <c r="C210" s="260">
        <v>9000</v>
      </c>
      <c r="D210" s="260">
        <v>9000</v>
      </c>
      <c r="E210" s="260">
        <v>10000</v>
      </c>
      <c r="F210" s="268" t="s">
        <v>1593</v>
      </c>
      <c r="G210" s="260">
        <v>9000</v>
      </c>
      <c r="H210" s="259" t="s">
        <v>833</v>
      </c>
    </row>
    <row r="211" spans="1:8" s="97" customFormat="1" ht="12">
      <c r="A211" s="698"/>
      <c r="B211" s="698"/>
      <c r="C211" s="261"/>
      <c r="D211" s="261"/>
      <c r="E211" s="261"/>
      <c r="F211" s="262"/>
      <c r="G211" s="263"/>
      <c r="H211" s="263"/>
    </row>
    <row r="212" ht="12.75">
      <c r="A212" s="264"/>
    </row>
    <row r="213" ht="12.75">
      <c r="A213" s="264"/>
    </row>
    <row r="214" ht="12.75">
      <c r="A214" s="264"/>
    </row>
    <row r="215" ht="12.75">
      <c r="A215" s="264"/>
    </row>
    <row r="216" ht="12.75">
      <c r="A216" s="264"/>
    </row>
    <row r="217" ht="12.75">
      <c r="A217" s="264"/>
    </row>
  </sheetData>
  <mergeCells count="23">
    <mergeCell ref="A211:B211"/>
    <mergeCell ref="A6:H6"/>
    <mergeCell ref="A7:H7"/>
    <mergeCell ref="A8:A9"/>
    <mergeCell ref="B8:B9"/>
    <mergeCell ref="G8:G9"/>
    <mergeCell ref="H8:H9"/>
    <mergeCell ref="A10:B10"/>
    <mergeCell ref="G106:G147"/>
    <mergeCell ref="G175:G176"/>
    <mergeCell ref="A5:H5"/>
    <mergeCell ref="F8:F9"/>
    <mergeCell ref="E8:E9"/>
    <mergeCell ref="D8:D9"/>
    <mergeCell ref="C8:C9"/>
    <mergeCell ref="H175:H176"/>
    <mergeCell ref="G51:G52"/>
    <mergeCell ref="H51:H52"/>
    <mergeCell ref="B197:B198"/>
    <mergeCell ref="C197:C198"/>
    <mergeCell ref="D197:D198"/>
    <mergeCell ref="E197:E198"/>
    <mergeCell ref="G184:G185"/>
  </mergeCells>
  <printOptions horizontalCentered="1"/>
  <pageMargins left="0.7480314960629921" right="0.15748031496062992" top="0.5905511811023623" bottom="0.5905511811023623" header="0.5118110236220472" footer="0.3937007874015748"/>
  <pageSetup horizontalDpi="300" verticalDpi="300" orientation="portrait" paperSize="9" scale="80" r:id="rId1"/>
  <headerFooter alignWithMargins="0">
    <oddHeader>&amp;R&amp;8
</oddHeader>
    <oddFooter>&amp;C&amp;8&amp;P no &amp;N</oddFooter>
  </headerFooter>
</worksheet>
</file>

<file path=xl/worksheets/sheet8.xml><?xml version="1.0" encoding="utf-8"?>
<worksheet xmlns="http://schemas.openxmlformats.org/spreadsheetml/2006/main" xmlns:r="http://schemas.openxmlformats.org/officeDocument/2006/relationships">
  <dimension ref="A1:I244"/>
  <sheetViews>
    <sheetView zoomScaleSheetLayoutView="100" workbookViewId="0" topLeftCell="A211">
      <selection activeCell="A166" sqref="A166:A169"/>
    </sheetView>
  </sheetViews>
  <sheetFormatPr defaultColWidth="9.140625" defaultRowHeight="12.75"/>
  <cols>
    <col min="1" max="1" width="4.57421875" style="363" customWidth="1"/>
    <col min="2" max="2" width="32.7109375" style="364" customWidth="1"/>
    <col min="3" max="5" width="10.7109375" style="368" customWidth="1"/>
    <col min="6" max="6" width="10.7109375" style="366" customWidth="1"/>
    <col min="7" max="7" width="10.7109375" style="367" customWidth="1"/>
    <col min="8" max="8" width="32.7109375" style="367" customWidth="1"/>
    <col min="9" max="16384" width="9.140625" style="32" customWidth="1"/>
  </cols>
  <sheetData>
    <row r="1" spans="1:9" s="127" customFormat="1" ht="11.25" customHeight="1">
      <c r="A1" s="269"/>
      <c r="B1" s="122"/>
      <c r="C1" s="122"/>
      <c r="D1" s="132"/>
      <c r="E1" s="132"/>
      <c r="F1" s="132"/>
      <c r="G1" s="132" t="s">
        <v>511</v>
      </c>
      <c r="H1" s="122"/>
      <c r="I1" s="53"/>
    </row>
    <row r="2" spans="1:9" s="127" customFormat="1" ht="11.25" customHeight="1">
      <c r="A2" s="122"/>
      <c r="B2" s="122"/>
      <c r="C2" s="122"/>
      <c r="D2" s="132"/>
      <c r="E2" s="132"/>
      <c r="F2" s="121"/>
      <c r="G2" s="121" t="s">
        <v>503</v>
      </c>
      <c r="H2" s="122"/>
      <c r="I2" s="53"/>
    </row>
    <row r="3" spans="1:9" ht="11.25" customHeight="1">
      <c r="A3" s="114"/>
      <c r="B3" s="114"/>
      <c r="C3" s="114"/>
      <c r="D3" s="131"/>
      <c r="E3" s="131"/>
      <c r="F3" s="121"/>
      <c r="G3" s="121" t="s">
        <v>504</v>
      </c>
      <c r="H3" s="114"/>
      <c r="I3" s="115"/>
    </row>
    <row r="4" spans="1:9" ht="11.25" customHeight="1">
      <c r="A4" s="114"/>
      <c r="B4" s="114"/>
      <c r="C4" s="114"/>
      <c r="D4" s="131"/>
      <c r="E4" s="131"/>
      <c r="F4" s="121"/>
      <c r="G4" s="121" t="s">
        <v>505</v>
      </c>
      <c r="H4" s="114"/>
      <c r="I4" s="115"/>
    </row>
    <row r="5" spans="1:8" ht="18.75" customHeight="1">
      <c r="A5" s="724" t="s">
        <v>581</v>
      </c>
      <c r="B5" s="724"/>
      <c r="C5" s="724"/>
      <c r="D5" s="724"/>
      <c r="E5" s="724"/>
      <c r="F5" s="724"/>
      <c r="G5" s="724"/>
      <c r="H5" s="724"/>
    </row>
    <row r="6" spans="1:8" s="33" customFormat="1" ht="20.25">
      <c r="A6" s="717" t="s">
        <v>1606</v>
      </c>
      <c r="B6" s="717"/>
      <c r="C6" s="717"/>
      <c r="D6" s="717"/>
      <c r="E6" s="717"/>
      <c r="F6" s="717"/>
      <c r="G6" s="717"/>
      <c r="H6" s="717"/>
    </row>
    <row r="7" spans="1:8" s="33" customFormat="1" ht="13.5" thickBot="1">
      <c r="A7" s="718" t="s">
        <v>424</v>
      </c>
      <c r="B7" s="718"/>
      <c r="C7" s="718"/>
      <c r="D7" s="718"/>
      <c r="E7" s="718"/>
      <c r="F7" s="718"/>
      <c r="G7" s="718"/>
      <c r="H7" s="718"/>
    </row>
    <row r="8" spans="1:8" ht="36.75" customHeight="1" thickBot="1">
      <c r="A8" s="270" t="s">
        <v>425</v>
      </c>
      <c r="B8" s="271" t="s">
        <v>426</v>
      </c>
      <c r="C8" s="272" t="s">
        <v>427</v>
      </c>
      <c r="D8" s="272" t="s">
        <v>428</v>
      </c>
      <c r="E8" s="272" t="s">
        <v>429</v>
      </c>
      <c r="F8" s="273" t="s">
        <v>430</v>
      </c>
      <c r="G8" s="273" t="s">
        <v>754</v>
      </c>
      <c r="H8" s="273" t="s">
        <v>713</v>
      </c>
    </row>
    <row r="9" spans="1:8" s="34" customFormat="1" ht="12" thickBot="1">
      <c r="A9" s="274">
        <v>1</v>
      </c>
      <c r="B9" s="47">
        <v>2</v>
      </c>
      <c r="C9" s="275">
        <v>3</v>
      </c>
      <c r="D9" s="275">
        <v>4</v>
      </c>
      <c r="E9" s="276">
        <v>5</v>
      </c>
      <c r="F9" s="277">
        <v>6</v>
      </c>
      <c r="G9" s="277">
        <v>7</v>
      </c>
      <c r="H9" s="277">
        <v>8</v>
      </c>
    </row>
    <row r="10" spans="1:8" ht="13.5" customHeight="1" thickBot="1">
      <c r="A10" s="719" t="s">
        <v>1264</v>
      </c>
      <c r="B10" s="720"/>
      <c r="C10" s="278">
        <f>SUM(C11,C50)</f>
        <v>1057830</v>
      </c>
      <c r="D10" s="278">
        <f>SUM(D11,D50)</f>
        <v>1057830.44</v>
      </c>
      <c r="E10" s="278">
        <f>SUM(E11,E50)</f>
        <v>1380788</v>
      </c>
      <c r="F10" s="279"/>
      <c r="G10" s="278">
        <f>SUM(G11,G50)</f>
        <v>1241009</v>
      </c>
      <c r="H10" s="226"/>
    </row>
    <row r="11" spans="1:9" ht="12" thickBot="1">
      <c r="A11" s="280" t="s">
        <v>431</v>
      </c>
      <c r="B11" s="78" t="s">
        <v>432</v>
      </c>
      <c r="C11" s="278">
        <f>SUM(C12:C49)</f>
        <v>904248</v>
      </c>
      <c r="D11" s="278">
        <f>SUM(D12:D49)</f>
        <v>898230.44</v>
      </c>
      <c r="E11" s="278">
        <f>SUM(E12:E49)</f>
        <v>1051588</v>
      </c>
      <c r="F11" s="279"/>
      <c r="G11" s="278">
        <f>SUM(G12:G49)</f>
        <v>995929</v>
      </c>
      <c r="H11" s="226"/>
      <c r="I11" s="35"/>
    </row>
    <row r="12" spans="1:8" ht="21">
      <c r="A12" s="370" t="s">
        <v>433</v>
      </c>
      <c r="B12" s="281" t="s">
        <v>434</v>
      </c>
      <c r="C12" s="282">
        <f>343000+11770</f>
        <v>354770</v>
      </c>
      <c r="D12" s="282">
        <f>343000+11770</f>
        <v>354770</v>
      </c>
      <c r="E12" s="282">
        <v>420400</v>
      </c>
      <c r="F12" s="283">
        <v>1454</v>
      </c>
      <c r="G12" s="237">
        <v>419400</v>
      </c>
      <c r="H12" s="284" t="s">
        <v>435</v>
      </c>
    </row>
    <row r="13" spans="1:8" ht="42">
      <c r="A13" s="369" t="s">
        <v>436</v>
      </c>
      <c r="B13" s="285" t="s">
        <v>486</v>
      </c>
      <c r="C13" s="244">
        <f>51000+3299</f>
        <v>54299</v>
      </c>
      <c r="D13" s="244">
        <f>51000+3299-2704</f>
        <v>51595</v>
      </c>
      <c r="E13" s="244">
        <v>80000</v>
      </c>
      <c r="F13" s="239">
        <v>1454</v>
      </c>
      <c r="G13" s="245">
        <f>70000-145</f>
        <v>69855</v>
      </c>
      <c r="H13" s="246" t="s">
        <v>487</v>
      </c>
    </row>
    <row r="14" spans="1:8" ht="11.25">
      <c r="A14" s="369" t="s">
        <v>488</v>
      </c>
      <c r="B14" s="92" t="s">
        <v>489</v>
      </c>
      <c r="C14" s="244">
        <v>42050</v>
      </c>
      <c r="D14" s="244">
        <v>42045</v>
      </c>
      <c r="E14" s="244">
        <v>44150</v>
      </c>
      <c r="F14" s="239">
        <v>1454</v>
      </c>
      <c r="G14" s="245">
        <v>44150</v>
      </c>
      <c r="H14" s="246" t="s">
        <v>435</v>
      </c>
    </row>
    <row r="15" spans="1:8" ht="45">
      <c r="A15" s="369" t="s">
        <v>490</v>
      </c>
      <c r="B15" s="286" t="s">
        <v>735</v>
      </c>
      <c r="C15" s="244">
        <v>99000</v>
      </c>
      <c r="D15" s="244">
        <f>99000+2000+4888</f>
        <v>105888</v>
      </c>
      <c r="E15" s="244">
        <v>130000</v>
      </c>
      <c r="F15" s="239">
        <v>1454</v>
      </c>
      <c r="G15" s="245">
        <v>121110</v>
      </c>
      <c r="H15" s="246" t="s">
        <v>491</v>
      </c>
    </row>
    <row r="16" spans="1:8" ht="45">
      <c r="A16" s="369" t="s">
        <v>492</v>
      </c>
      <c r="B16" s="286" t="s">
        <v>736</v>
      </c>
      <c r="C16" s="244">
        <v>85000</v>
      </c>
      <c r="D16" s="244">
        <f>72344+1450-90</f>
        <v>73704</v>
      </c>
      <c r="E16" s="244">
        <v>90000</v>
      </c>
      <c r="F16" s="239">
        <v>1454</v>
      </c>
      <c r="G16" s="245">
        <v>101660</v>
      </c>
      <c r="H16" s="246" t="s">
        <v>585</v>
      </c>
    </row>
    <row r="17" spans="1:8" ht="22.5">
      <c r="A17" s="369" t="s">
        <v>586</v>
      </c>
      <c r="B17" s="92" t="s">
        <v>861</v>
      </c>
      <c r="C17" s="244">
        <v>92100</v>
      </c>
      <c r="D17" s="244">
        <v>92006</v>
      </c>
      <c r="E17" s="244">
        <v>97000</v>
      </c>
      <c r="F17" s="239">
        <v>1454</v>
      </c>
      <c r="G17" s="245">
        <v>97000</v>
      </c>
      <c r="H17" s="246" t="s">
        <v>435</v>
      </c>
    </row>
    <row r="18" spans="1:8" ht="11.25">
      <c r="A18" s="369" t="s">
        <v>587</v>
      </c>
      <c r="B18" s="92" t="s">
        <v>863</v>
      </c>
      <c r="C18" s="244">
        <v>2500</v>
      </c>
      <c r="D18" s="244">
        <v>2670</v>
      </c>
      <c r="E18" s="244">
        <v>3000</v>
      </c>
      <c r="F18" s="239">
        <v>1454</v>
      </c>
      <c r="G18" s="245">
        <v>2500</v>
      </c>
      <c r="H18" s="246"/>
    </row>
    <row r="19" spans="1:8" ht="11.25">
      <c r="A19" s="369" t="s">
        <v>588</v>
      </c>
      <c r="B19" s="92" t="s">
        <v>865</v>
      </c>
      <c r="C19" s="244">
        <v>7200</v>
      </c>
      <c r="D19" s="244">
        <v>6917</v>
      </c>
      <c r="E19" s="244">
        <v>7200</v>
      </c>
      <c r="F19" s="239">
        <v>1454</v>
      </c>
      <c r="G19" s="245">
        <v>4960</v>
      </c>
      <c r="H19" s="246" t="s">
        <v>589</v>
      </c>
    </row>
    <row r="20" spans="1:8" ht="22.5">
      <c r="A20" s="369" t="s">
        <v>590</v>
      </c>
      <c r="B20" s="287" t="s">
        <v>866</v>
      </c>
      <c r="C20" s="244">
        <v>10000</v>
      </c>
      <c r="D20" s="244">
        <v>10000</v>
      </c>
      <c r="E20" s="244">
        <v>10000</v>
      </c>
      <c r="F20" s="239">
        <v>1454</v>
      </c>
      <c r="G20" s="245">
        <v>10000</v>
      </c>
      <c r="H20" s="246"/>
    </row>
    <row r="21" spans="1:8" ht="22.5">
      <c r="A21" s="369" t="s">
        <v>591</v>
      </c>
      <c r="B21" s="286" t="s">
        <v>867</v>
      </c>
      <c r="C21" s="244">
        <v>14450</v>
      </c>
      <c r="D21" s="244">
        <v>14076</v>
      </c>
      <c r="E21" s="244">
        <v>14450</v>
      </c>
      <c r="F21" s="239">
        <v>1454</v>
      </c>
      <c r="G21" s="245">
        <v>14450</v>
      </c>
      <c r="H21" s="246" t="s">
        <v>435</v>
      </c>
    </row>
    <row r="22" spans="1:8" ht="22.5">
      <c r="A22" s="369" t="s">
        <v>592</v>
      </c>
      <c r="B22" s="286" t="s">
        <v>868</v>
      </c>
      <c r="C22" s="244">
        <v>10000</v>
      </c>
      <c r="D22" s="244">
        <v>9617</v>
      </c>
      <c r="E22" s="244">
        <v>12000</v>
      </c>
      <c r="F22" s="239">
        <v>1454</v>
      </c>
      <c r="G22" s="245">
        <v>12000</v>
      </c>
      <c r="H22" s="246" t="s">
        <v>593</v>
      </c>
    </row>
    <row r="23" spans="1:8" ht="22.5">
      <c r="A23" s="369" t="s">
        <v>594</v>
      </c>
      <c r="B23" s="92" t="s">
        <v>871</v>
      </c>
      <c r="C23" s="244">
        <v>10000</v>
      </c>
      <c r="D23" s="244">
        <v>9280</v>
      </c>
      <c r="E23" s="244">
        <v>10000</v>
      </c>
      <c r="F23" s="239">
        <v>1454</v>
      </c>
      <c r="G23" s="245">
        <v>8000</v>
      </c>
      <c r="H23" s="246" t="s">
        <v>593</v>
      </c>
    </row>
    <row r="24" spans="1:8" ht="22.5">
      <c r="A24" s="369" t="s">
        <v>595</v>
      </c>
      <c r="B24" s="286" t="s">
        <v>872</v>
      </c>
      <c r="C24" s="244">
        <v>6600</v>
      </c>
      <c r="D24" s="244">
        <v>9600</v>
      </c>
      <c r="E24" s="244">
        <v>9000</v>
      </c>
      <c r="F24" s="239">
        <v>1454</v>
      </c>
      <c r="G24" s="245">
        <v>7500</v>
      </c>
      <c r="H24" s="246"/>
    </row>
    <row r="25" spans="1:8" s="6" customFormat="1" ht="11.25">
      <c r="A25" s="369" t="s">
        <v>596</v>
      </c>
      <c r="B25" s="286" t="s">
        <v>597</v>
      </c>
      <c r="C25" s="244">
        <v>0</v>
      </c>
      <c r="D25" s="244">
        <v>4775</v>
      </c>
      <c r="E25" s="244">
        <v>10000</v>
      </c>
      <c r="F25" s="239">
        <v>1454</v>
      </c>
      <c r="G25" s="245">
        <v>10000</v>
      </c>
      <c r="H25" s="246"/>
    </row>
    <row r="26" spans="1:8" ht="33.75">
      <c r="A26" s="369" t="s">
        <v>598</v>
      </c>
      <c r="B26" s="92" t="s">
        <v>1633</v>
      </c>
      <c r="C26" s="244">
        <v>5900</v>
      </c>
      <c r="D26" s="244">
        <v>6800</v>
      </c>
      <c r="E26" s="244">
        <v>6800</v>
      </c>
      <c r="F26" s="239">
        <v>1454</v>
      </c>
      <c r="G26" s="245">
        <v>6800</v>
      </c>
      <c r="H26" s="246"/>
    </row>
    <row r="27" spans="1:8" ht="22.5">
      <c r="A27" s="369" t="s">
        <v>599</v>
      </c>
      <c r="B27" s="287" t="s">
        <v>1565</v>
      </c>
      <c r="C27" s="244">
        <v>5500</v>
      </c>
      <c r="D27" s="244">
        <f>5500-1263+782.34+2597.1+1325</f>
        <v>8941.44</v>
      </c>
      <c r="E27" s="244">
        <v>5500</v>
      </c>
      <c r="F27" s="239">
        <v>1454</v>
      </c>
      <c r="G27" s="245">
        <v>5000</v>
      </c>
      <c r="H27" s="246"/>
    </row>
    <row r="28" spans="1:8" ht="22.5">
      <c r="A28" s="369" t="s">
        <v>600</v>
      </c>
      <c r="B28" s="287" t="s">
        <v>1636</v>
      </c>
      <c r="C28" s="244">
        <v>1000</v>
      </c>
      <c r="D28" s="244">
        <v>5500</v>
      </c>
      <c r="E28" s="244">
        <v>6000</v>
      </c>
      <c r="F28" s="239">
        <v>1454</v>
      </c>
      <c r="G28" s="245">
        <v>1000</v>
      </c>
      <c r="H28" s="246" t="s">
        <v>593</v>
      </c>
    </row>
    <row r="29" spans="1:8" ht="22.5">
      <c r="A29" s="369" t="s">
        <v>601</v>
      </c>
      <c r="B29" s="92" t="s">
        <v>146</v>
      </c>
      <c r="C29" s="244">
        <v>14400</v>
      </c>
      <c r="D29" s="244">
        <v>14340</v>
      </c>
      <c r="E29" s="244">
        <v>14400</v>
      </c>
      <c r="F29" s="239">
        <v>1454</v>
      </c>
      <c r="G29" s="245">
        <v>11670</v>
      </c>
      <c r="H29" s="246" t="s">
        <v>593</v>
      </c>
    </row>
    <row r="30" spans="1:8" ht="11.25">
      <c r="A30" s="369" t="s">
        <v>602</v>
      </c>
      <c r="B30" s="92" t="s">
        <v>693</v>
      </c>
      <c r="C30" s="244">
        <v>3000</v>
      </c>
      <c r="D30" s="244">
        <v>3000</v>
      </c>
      <c r="E30" s="244">
        <v>3000</v>
      </c>
      <c r="F30" s="239">
        <v>1454</v>
      </c>
      <c r="G30" s="245">
        <v>2000</v>
      </c>
      <c r="H30" s="246"/>
    </row>
    <row r="31" spans="1:8" ht="11.25">
      <c r="A31" s="369" t="s">
        <v>603</v>
      </c>
      <c r="B31" s="92" t="s">
        <v>604</v>
      </c>
      <c r="C31" s="244">
        <v>405</v>
      </c>
      <c r="D31" s="244">
        <v>405</v>
      </c>
      <c r="E31" s="244">
        <v>0</v>
      </c>
      <c r="F31" s="239">
        <v>1454</v>
      </c>
      <c r="G31" s="245"/>
      <c r="H31" s="246"/>
    </row>
    <row r="32" spans="1:8" ht="22.5">
      <c r="A32" s="369"/>
      <c r="B32" s="92" t="s">
        <v>605</v>
      </c>
      <c r="C32" s="244">
        <v>0</v>
      </c>
      <c r="D32" s="244">
        <v>3380</v>
      </c>
      <c r="E32" s="244">
        <v>3400</v>
      </c>
      <c r="F32" s="239"/>
      <c r="G32" s="245">
        <v>3400</v>
      </c>
      <c r="H32" s="246" t="s">
        <v>606</v>
      </c>
    </row>
    <row r="33" spans="1:8" ht="11.25">
      <c r="A33" s="369" t="s">
        <v>607</v>
      </c>
      <c r="B33" s="92" t="s">
        <v>608</v>
      </c>
      <c r="C33" s="244">
        <v>55561</v>
      </c>
      <c r="D33" s="244">
        <f>37971-2508</f>
        <v>35463</v>
      </c>
      <c r="E33" s="244">
        <v>0</v>
      </c>
      <c r="F33" s="288"/>
      <c r="G33" s="245"/>
      <c r="H33" s="246"/>
    </row>
    <row r="34" spans="1:8" ht="22.5">
      <c r="A34" s="369" t="s">
        <v>609</v>
      </c>
      <c r="B34" s="92" t="s">
        <v>1642</v>
      </c>
      <c r="C34" s="244">
        <v>1500</v>
      </c>
      <c r="D34" s="244">
        <v>1500</v>
      </c>
      <c r="E34" s="244">
        <v>2000</v>
      </c>
      <c r="F34" s="239">
        <v>1451</v>
      </c>
      <c r="G34" s="245">
        <v>1500</v>
      </c>
      <c r="H34" s="246" t="s">
        <v>610</v>
      </c>
    </row>
    <row r="35" spans="1:8" ht="11.25">
      <c r="A35" s="369" t="s">
        <v>611</v>
      </c>
      <c r="B35" s="92" t="s">
        <v>612</v>
      </c>
      <c r="C35" s="244">
        <v>2950</v>
      </c>
      <c r="D35" s="244">
        <v>2950</v>
      </c>
      <c r="E35" s="244">
        <v>0</v>
      </c>
      <c r="F35" s="239">
        <v>1451</v>
      </c>
      <c r="G35" s="245"/>
      <c r="H35" s="246"/>
    </row>
    <row r="36" spans="1:8" ht="22.5">
      <c r="A36" s="369" t="s">
        <v>613</v>
      </c>
      <c r="B36" s="286" t="s">
        <v>870</v>
      </c>
      <c r="C36" s="244">
        <v>10000</v>
      </c>
      <c r="D36" s="244">
        <v>7000</v>
      </c>
      <c r="E36" s="244">
        <v>7000</v>
      </c>
      <c r="F36" s="239">
        <v>1459</v>
      </c>
      <c r="G36" s="245">
        <f>7000+1200</f>
        <v>8200</v>
      </c>
      <c r="H36" s="246" t="s">
        <v>1856</v>
      </c>
    </row>
    <row r="37" spans="1:8" ht="22.5">
      <c r="A37" s="369" t="s">
        <v>1857</v>
      </c>
      <c r="B37" s="286" t="s">
        <v>1858</v>
      </c>
      <c r="C37" s="244">
        <v>3000</v>
      </c>
      <c r="D37" s="244">
        <v>3000</v>
      </c>
      <c r="E37" s="244">
        <v>12000</v>
      </c>
      <c r="F37" s="239">
        <v>1459</v>
      </c>
      <c r="G37" s="245">
        <v>12000</v>
      </c>
      <c r="H37" s="246" t="s">
        <v>1859</v>
      </c>
    </row>
    <row r="38" spans="1:8" ht="11.25">
      <c r="A38" s="369" t="s">
        <v>1860</v>
      </c>
      <c r="B38" s="286" t="s">
        <v>869</v>
      </c>
      <c r="C38" s="244">
        <v>840</v>
      </c>
      <c r="D38" s="244">
        <v>840</v>
      </c>
      <c r="E38" s="244">
        <v>840</v>
      </c>
      <c r="F38" s="239">
        <v>1471</v>
      </c>
      <c r="G38" s="245">
        <v>840</v>
      </c>
      <c r="H38" s="246" t="s">
        <v>1859</v>
      </c>
    </row>
    <row r="39" spans="1:8" ht="11.25">
      <c r="A39" s="369" t="s">
        <v>1861</v>
      </c>
      <c r="B39" s="92" t="s">
        <v>862</v>
      </c>
      <c r="C39" s="244">
        <v>500</v>
      </c>
      <c r="D39" s="244">
        <v>500</v>
      </c>
      <c r="E39" s="244">
        <v>500</v>
      </c>
      <c r="F39" s="239">
        <v>1482</v>
      </c>
      <c r="G39" s="245">
        <v>500</v>
      </c>
      <c r="H39" s="246"/>
    </row>
    <row r="40" spans="1:8" ht="22.5">
      <c r="A40" s="369" t="s">
        <v>1862</v>
      </c>
      <c r="B40" s="92" t="s">
        <v>864</v>
      </c>
      <c r="C40" s="244">
        <v>1000</v>
      </c>
      <c r="D40" s="244">
        <v>1000</v>
      </c>
      <c r="E40" s="244">
        <v>1000</v>
      </c>
      <c r="F40" s="239">
        <v>1482</v>
      </c>
      <c r="G40" s="245">
        <v>1000</v>
      </c>
      <c r="H40" s="246" t="s">
        <v>1859</v>
      </c>
    </row>
    <row r="41" spans="1:8" ht="11.25">
      <c r="A41" s="369" t="s">
        <v>1863</v>
      </c>
      <c r="B41" s="92" t="s">
        <v>147</v>
      </c>
      <c r="C41" s="244">
        <v>1000</v>
      </c>
      <c r="D41" s="244">
        <v>1000</v>
      </c>
      <c r="E41" s="244">
        <v>1000</v>
      </c>
      <c r="F41" s="239">
        <v>1482</v>
      </c>
      <c r="G41" s="245">
        <v>0</v>
      </c>
      <c r="H41" s="246"/>
    </row>
    <row r="42" spans="1:8" ht="22.5">
      <c r="A42" s="369" t="s">
        <v>1864</v>
      </c>
      <c r="B42" s="287" t="s">
        <v>1643</v>
      </c>
      <c r="C42" s="244">
        <v>6000</v>
      </c>
      <c r="D42" s="244">
        <v>6000</v>
      </c>
      <c r="E42" s="244">
        <v>6000</v>
      </c>
      <c r="F42" s="239">
        <v>1512</v>
      </c>
      <c r="G42" s="245">
        <v>5000</v>
      </c>
      <c r="H42" s="246" t="s">
        <v>593</v>
      </c>
    </row>
    <row r="43" spans="1:8" ht="11.25">
      <c r="A43" s="369" t="s">
        <v>1865</v>
      </c>
      <c r="B43" s="287" t="s">
        <v>1866</v>
      </c>
      <c r="C43" s="244"/>
      <c r="D43" s="244">
        <v>1145</v>
      </c>
      <c r="E43" s="244">
        <v>1145</v>
      </c>
      <c r="F43" s="239">
        <v>1512</v>
      </c>
      <c r="G43" s="245">
        <v>1145</v>
      </c>
      <c r="H43" s="246"/>
    </row>
    <row r="44" spans="1:8" ht="11.25">
      <c r="A44" s="369" t="s">
        <v>1867</v>
      </c>
      <c r="B44" s="287" t="s">
        <v>1868</v>
      </c>
      <c r="C44" s="244"/>
      <c r="D44" s="244">
        <v>1315</v>
      </c>
      <c r="E44" s="244">
        <v>1300</v>
      </c>
      <c r="F44" s="239">
        <v>1512</v>
      </c>
      <c r="G44" s="245"/>
      <c r="H44" s="246"/>
    </row>
    <row r="45" spans="1:8" ht="11.25">
      <c r="A45" s="369" t="s">
        <v>1869</v>
      </c>
      <c r="B45" s="92" t="s">
        <v>1870</v>
      </c>
      <c r="C45" s="244">
        <v>0</v>
      </c>
      <c r="D45" s="244">
        <v>2508</v>
      </c>
      <c r="E45" s="244">
        <v>3500</v>
      </c>
      <c r="F45" s="239">
        <v>1590</v>
      </c>
      <c r="G45" s="245">
        <f>2900+5000</f>
        <v>7900</v>
      </c>
      <c r="H45" s="246"/>
    </row>
    <row r="46" spans="1:8" ht="33.75">
      <c r="A46" s="369" t="s">
        <v>1871</v>
      </c>
      <c r="B46" s="92" t="s">
        <v>1872</v>
      </c>
      <c r="C46" s="244">
        <v>0</v>
      </c>
      <c r="D46" s="244">
        <v>977</v>
      </c>
      <c r="E46" s="244">
        <v>3280</v>
      </c>
      <c r="F46" s="239">
        <v>1590</v>
      </c>
      <c r="G46" s="245">
        <v>3280</v>
      </c>
      <c r="H46" s="246" t="s">
        <v>1873</v>
      </c>
    </row>
    <row r="47" spans="1:8" ht="11.25">
      <c r="A47" s="369" t="s">
        <v>1874</v>
      </c>
      <c r="B47" s="92" t="s">
        <v>1875</v>
      </c>
      <c r="C47" s="244">
        <v>0</v>
      </c>
      <c r="D47" s="244">
        <v>0</v>
      </c>
      <c r="E47" s="244">
        <v>32000</v>
      </c>
      <c r="F47" s="239">
        <v>1454</v>
      </c>
      <c r="G47" s="245">
        <v>0</v>
      </c>
      <c r="H47" s="246"/>
    </row>
    <row r="48" spans="1:8" ht="11.25">
      <c r="A48" s="369" t="s">
        <v>1876</v>
      </c>
      <c r="B48" s="92" t="s">
        <v>1634</v>
      </c>
      <c r="C48" s="244">
        <v>3000</v>
      </c>
      <c r="D48" s="244">
        <v>3000</v>
      </c>
      <c r="E48" s="244">
        <v>3000</v>
      </c>
      <c r="F48" s="239" t="s">
        <v>1488</v>
      </c>
      <c r="G48" s="245">
        <v>1700</v>
      </c>
      <c r="H48" s="246"/>
    </row>
    <row r="49" spans="1:8" ht="12" thickBot="1">
      <c r="A49" s="371" t="s">
        <v>1877</v>
      </c>
      <c r="B49" s="87" t="s">
        <v>1635</v>
      </c>
      <c r="C49" s="289">
        <v>723</v>
      </c>
      <c r="D49" s="289">
        <v>723</v>
      </c>
      <c r="E49" s="289">
        <v>723</v>
      </c>
      <c r="F49" s="247" t="s">
        <v>902</v>
      </c>
      <c r="G49" s="290">
        <v>409</v>
      </c>
      <c r="H49" s="291"/>
    </row>
    <row r="50" spans="1:8" ht="21.75" thickBot="1">
      <c r="A50" s="280" t="s">
        <v>1878</v>
      </c>
      <c r="B50" s="78" t="s">
        <v>1879</v>
      </c>
      <c r="C50" s="278">
        <f>SUM(C51:C59,C61:C68)</f>
        <v>153582</v>
      </c>
      <c r="D50" s="278">
        <f>SUM(D51:D59,D61:D68)</f>
        <v>159600</v>
      </c>
      <c r="E50" s="278">
        <f>SUM(E51:E59,E61:E68)</f>
        <v>329200</v>
      </c>
      <c r="F50" s="278"/>
      <c r="G50" s="278">
        <f>SUM(G51:G59,G61:G68)</f>
        <v>245080</v>
      </c>
      <c r="H50" s="226"/>
    </row>
    <row r="51" spans="1:9" ht="22.5">
      <c r="A51" s="370" t="s">
        <v>1880</v>
      </c>
      <c r="B51" s="292" t="s">
        <v>1640</v>
      </c>
      <c r="C51" s="282">
        <v>15000</v>
      </c>
      <c r="D51" s="282">
        <v>21660</v>
      </c>
      <c r="E51" s="282">
        <v>20000</v>
      </c>
      <c r="F51" s="234">
        <v>4180</v>
      </c>
      <c r="G51" s="237">
        <v>15000</v>
      </c>
      <c r="H51" s="284" t="s">
        <v>1881</v>
      </c>
      <c r="I51" s="36"/>
    </row>
    <row r="52" spans="1:9" ht="22.5">
      <c r="A52" s="369" t="s">
        <v>1882</v>
      </c>
      <c r="B52" s="92" t="s">
        <v>1641</v>
      </c>
      <c r="C52" s="244">
        <v>9000</v>
      </c>
      <c r="D52" s="244">
        <v>9000</v>
      </c>
      <c r="E52" s="244">
        <v>9000</v>
      </c>
      <c r="F52" s="239" t="s">
        <v>1075</v>
      </c>
      <c r="G52" s="245">
        <v>4500</v>
      </c>
      <c r="H52" s="246"/>
      <c r="I52" s="37"/>
    </row>
    <row r="53" spans="1:9" ht="22.5">
      <c r="A53" s="369" t="s">
        <v>1883</v>
      </c>
      <c r="B53" s="92" t="s">
        <v>1884</v>
      </c>
      <c r="C53" s="244">
        <v>1500</v>
      </c>
      <c r="D53" s="244">
        <v>1720</v>
      </c>
      <c r="E53" s="244">
        <v>1500</v>
      </c>
      <c r="F53" s="239">
        <v>4180</v>
      </c>
      <c r="G53" s="245">
        <v>1500</v>
      </c>
      <c r="H53" s="246"/>
      <c r="I53" s="37"/>
    </row>
    <row r="54" spans="1:9" ht="22.5">
      <c r="A54" s="369" t="s">
        <v>1885</v>
      </c>
      <c r="B54" s="92" t="s">
        <v>694</v>
      </c>
      <c r="C54" s="244">
        <v>20000</v>
      </c>
      <c r="D54" s="244">
        <v>24996</v>
      </c>
      <c r="E54" s="244">
        <v>20000</v>
      </c>
      <c r="F54" s="239">
        <v>4180</v>
      </c>
      <c r="G54" s="245">
        <v>10000</v>
      </c>
      <c r="H54" s="246" t="s">
        <v>695</v>
      </c>
      <c r="I54" s="37"/>
    </row>
    <row r="55" spans="1:9" ht="22.5">
      <c r="A55" s="369" t="s">
        <v>1886</v>
      </c>
      <c r="B55" s="92" t="s">
        <v>696</v>
      </c>
      <c r="C55" s="244">
        <v>11682</v>
      </c>
      <c r="D55" s="244">
        <v>11682</v>
      </c>
      <c r="E55" s="244">
        <v>10000</v>
      </c>
      <c r="F55" s="239">
        <v>4180</v>
      </c>
      <c r="G55" s="245">
        <v>93000</v>
      </c>
      <c r="H55" s="246" t="s">
        <v>708</v>
      </c>
      <c r="I55" s="37"/>
    </row>
    <row r="56" spans="1:9" ht="33.75">
      <c r="A56" s="369" t="s">
        <v>1887</v>
      </c>
      <c r="B56" s="92" t="s">
        <v>225</v>
      </c>
      <c r="C56" s="244">
        <v>10000</v>
      </c>
      <c r="D56" s="244">
        <v>3280</v>
      </c>
      <c r="E56" s="244">
        <v>3500</v>
      </c>
      <c r="F56" s="239">
        <v>4180</v>
      </c>
      <c r="G56" s="245">
        <v>3500</v>
      </c>
      <c r="H56" s="246" t="s">
        <v>226</v>
      </c>
      <c r="I56" s="37"/>
    </row>
    <row r="57" spans="1:9" ht="11.25">
      <c r="A57" s="369" t="s">
        <v>227</v>
      </c>
      <c r="B57" s="92" t="s">
        <v>228</v>
      </c>
      <c r="C57" s="244">
        <v>7400</v>
      </c>
      <c r="D57" s="244">
        <v>7400</v>
      </c>
      <c r="E57" s="244">
        <v>7400</v>
      </c>
      <c r="F57" s="239">
        <v>4180</v>
      </c>
      <c r="G57" s="245">
        <v>7400</v>
      </c>
      <c r="H57" s="246"/>
      <c r="I57" s="37"/>
    </row>
    <row r="58" spans="1:9" ht="22.5">
      <c r="A58" s="369" t="s">
        <v>229</v>
      </c>
      <c r="B58" s="287" t="s">
        <v>230</v>
      </c>
      <c r="C58" s="244">
        <v>3000</v>
      </c>
      <c r="D58" s="244">
        <v>4500</v>
      </c>
      <c r="E58" s="244">
        <v>4000</v>
      </c>
      <c r="F58" s="239">
        <v>4180</v>
      </c>
      <c r="G58" s="245">
        <v>3000</v>
      </c>
      <c r="H58" s="246"/>
      <c r="I58" s="37"/>
    </row>
    <row r="59" spans="1:9" ht="12" thickBot="1">
      <c r="A59" s="371" t="s">
        <v>231</v>
      </c>
      <c r="B59" s="87" t="s">
        <v>232</v>
      </c>
      <c r="C59" s="289"/>
      <c r="D59" s="289">
        <v>1152</v>
      </c>
      <c r="E59" s="289">
        <v>1200</v>
      </c>
      <c r="F59" s="247">
        <v>4180</v>
      </c>
      <c r="G59" s="290">
        <v>1200</v>
      </c>
      <c r="H59" s="291"/>
      <c r="I59" s="37"/>
    </row>
    <row r="60" spans="1:9" s="7" customFormat="1" ht="12" thickBot="1">
      <c r="A60" s="280"/>
      <c r="B60" s="229" t="s">
        <v>233</v>
      </c>
      <c r="C60" s="278">
        <f>SUM(C61:C68)</f>
        <v>76000</v>
      </c>
      <c r="D60" s="278">
        <f>SUM(D61:D68)</f>
        <v>74210</v>
      </c>
      <c r="E60" s="278">
        <f>SUM(E61:E68)</f>
        <v>252600</v>
      </c>
      <c r="F60" s="279"/>
      <c r="G60" s="293">
        <f>SUM(G61:G68)</f>
        <v>105980</v>
      </c>
      <c r="H60" s="294"/>
      <c r="I60" s="38"/>
    </row>
    <row r="61" spans="1:9" ht="22.5">
      <c r="A61" s="370" t="s">
        <v>234</v>
      </c>
      <c r="B61" s="238" t="s">
        <v>1616</v>
      </c>
      <c r="C61" s="282">
        <v>65000</v>
      </c>
      <c r="D61" s="282">
        <v>65000</v>
      </c>
      <c r="E61" s="282">
        <v>0</v>
      </c>
      <c r="F61" s="234">
        <v>4700</v>
      </c>
      <c r="G61" s="237"/>
      <c r="H61" s="284"/>
      <c r="I61" s="37"/>
    </row>
    <row r="62" spans="1:9" ht="22.5">
      <c r="A62" s="369" t="s">
        <v>1617</v>
      </c>
      <c r="B62" s="92" t="s">
        <v>697</v>
      </c>
      <c r="C62" s="244">
        <v>3000</v>
      </c>
      <c r="D62" s="244">
        <v>3210</v>
      </c>
      <c r="E62" s="244">
        <v>76600</v>
      </c>
      <c r="F62" s="239">
        <v>4700</v>
      </c>
      <c r="G62" s="245">
        <v>50000</v>
      </c>
      <c r="H62" s="246" t="s">
        <v>708</v>
      </c>
      <c r="I62" s="39"/>
    </row>
    <row r="63" spans="1:8" ht="33.75">
      <c r="A63" s="369" t="s">
        <v>1618</v>
      </c>
      <c r="B63" s="92" t="s">
        <v>501</v>
      </c>
      <c r="C63" s="244">
        <v>8000</v>
      </c>
      <c r="D63" s="244">
        <v>6000</v>
      </c>
      <c r="E63" s="244">
        <v>4000</v>
      </c>
      <c r="F63" s="239">
        <v>4700</v>
      </c>
      <c r="G63" s="245">
        <v>2000</v>
      </c>
      <c r="H63" s="246"/>
    </row>
    <row r="64" spans="1:8" ht="33.75">
      <c r="A64" s="369" t="s">
        <v>502</v>
      </c>
      <c r="B64" s="92" t="s">
        <v>617</v>
      </c>
      <c r="C64" s="244">
        <v>0</v>
      </c>
      <c r="D64" s="244">
        <v>0</v>
      </c>
      <c r="E64" s="244">
        <v>12000</v>
      </c>
      <c r="F64" s="239">
        <v>4180</v>
      </c>
      <c r="G64" s="245">
        <v>0</v>
      </c>
      <c r="H64" s="246"/>
    </row>
    <row r="65" spans="1:9" ht="22.5">
      <c r="A65" s="369">
        <v>2.17</v>
      </c>
      <c r="B65" s="92" t="s">
        <v>619</v>
      </c>
      <c r="C65" s="244">
        <v>0</v>
      </c>
      <c r="D65" s="244">
        <v>0</v>
      </c>
      <c r="E65" s="244">
        <v>35000</v>
      </c>
      <c r="F65" s="239">
        <v>4180</v>
      </c>
      <c r="G65" s="245">
        <v>0</v>
      </c>
      <c r="H65" s="246" t="s">
        <v>620</v>
      </c>
      <c r="I65" s="40"/>
    </row>
    <row r="66" spans="1:8" ht="11.25">
      <c r="A66" s="369">
        <v>2.18</v>
      </c>
      <c r="B66" s="92" t="s">
        <v>621</v>
      </c>
      <c r="C66" s="244">
        <v>0</v>
      </c>
      <c r="D66" s="244">
        <v>0</v>
      </c>
      <c r="E66" s="244">
        <v>20000</v>
      </c>
      <c r="F66" s="239">
        <v>4180</v>
      </c>
      <c r="G66" s="245">
        <v>0</v>
      </c>
      <c r="H66" s="246" t="s">
        <v>622</v>
      </c>
    </row>
    <row r="67" spans="1:8" ht="22.5">
      <c r="A67" s="372">
        <v>2.19</v>
      </c>
      <c r="B67" s="241" t="s">
        <v>701</v>
      </c>
      <c r="C67" s="295"/>
      <c r="D67" s="295"/>
      <c r="E67" s="295">
        <v>100000</v>
      </c>
      <c r="F67" s="240" t="s">
        <v>1075</v>
      </c>
      <c r="G67" s="255">
        <v>50000</v>
      </c>
      <c r="H67" s="246" t="s">
        <v>687</v>
      </c>
    </row>
    <row r="68" spans="1:8" ht="23.25" thickBot="1">
      <c r="A68" s="371">
        <v>2.2</v>
      </c>
      <c r="B68" s="87" t="s">
        <v>623</v>
      </c>
      <c r="C68" s="289">
        <v>0</v>
      </c>
      <c r="D68" s="289">
        <v>0</v>
      </c>
      <c r="E68" s="289">
        <v>5000</v>
      </c>
      <c r="F68" s="247">
        <v>4180</v>
      </c>
      <c r="G68" s="290">
        <v>3980</v>
      </c>
      <c r="H68" s="291"/>
    </row>
    <row r="70" spans="1:8" s="33" customFormat="1" ht="20.25">
      <c r="A70" s="717" t="s">
        <v>726</v>
      </c>
      <c r="B70" s="717"/>
      <c r="C70" s="717"/>
      <c r="D70" s="717"/>
      <c r="E70" s="717"/>
      <c r="F70" s="717"/>
      <c r="G70" s="717"/>
      <c r="H70" s="717"/>
    </row>
    <row r="71" spans="1:8" s="33" customFormat="1" ht="13.5" thickBot="1">
      <c r="A71" s="718" t="s">
        <v>624</v>
      </c>
      <c r="B71" s="718"/>
      <c r="C71" s="718"/>
      <c r="D71" s="718"/>
      <c r="E71" s="718"/>
      <c r="F71" s="718"/>
      <c r="G71" s="718"/>
      <c r="H71" s="718"/>
    </row>
    <row r="72" spans="1:8" ht="36.75" customHeight="1" thickBot="1">
      <c r="A72" s="270" t="s">
        <v>425</v>
      </c>
      <c r="B72" s="271" t="s">
        <v>426</v>
      </c>
      <c r="C72" s="272" t="s">
        <v>427</v>
      </c>
      <c r="D72" s="272" t="s">
        <v>428</v>
      </c>
      <c r="E72" s="272" t="s">
        <v>429</v>
      </c>
      <c r="F72" s="273" t="s">
        <v>430</v>
      </c>
      <c r="G72" s="273" t="s">
        <v>754</v>
      </c>
      <c r="H72" s="273" t="s">
        <v>713</v>
      </c>
    </row>
    <row r="73" spans="1:8" s="34" customFormat="1" ht="12" thickBot="1">
      <c r="A73" s="274">
        <v>1</v>
      </c>
      <c r="B73" s="47">
        <v>2</v>
      </c>
      <c r="C73" s="275">
        <v>3</v>
      </c>
      <c r="D73" s="275">
        <v>4</v>
      </c>
      <c r="E73" s="276">
        <v>5</v>
      </c>
      <c r="F73" s="277">
        <v>6</v>
      </c>
      <c r="G73" s="277">
        <v>7</v>
      </c>
      <c r="H73" s="277">
        <v>8</v>
      </c>
    </row>
    <row r="74" spans="1:8" ht="13.5" customHeight="1" thickBot="1">
      <c r="A74" s="719" t="s">
        <v>1264</v>
      </c>
      <c r="B74" s="720"/>
      <c r="C74" s="278">
        <f>SUM(C75:C82)</f>
        <v>135239</v>
      </c>
      <c r="D74" s="278">
        <f>SUM(D75:D82)</f>
        <v>206840</v>
      </c>
      <c r="E74" s="278">
        <f>SUM(E75:E82)</f>
        <v>126000</v>
      </c>
      <c r="F74" s="279"/>
      <c r="G74" s="278">
        <f>SUM(G75:G82)</f>
        <v>111513</v>
      </c>
      <c r="H74" s="226"/>
    </row>
    <row r="75" spans="1:8" ht="22.5">
      <c r="A75" s="370">
        <v>1</v>
      </c>
      <c r="B75" s="238" t="s">
        <v>986</v>
      </c>
      <c r="C75" s="296">
        <v>50000</v>
      </c>
      <c r="D75" s="296">
        <v>50000</v>
      </c>
      <c r="E75" s="296">
        <v>45000</v>
      </c>
      <c r="F75" s="234">
        <v>1454</v>
      </c>
      <c r="G75" s="297">
        <v>40000</v>
      </c>
      <c r="H75" s="284"/>
    </row>
    <row r="76" spans="1:8" ht="22.5">
      <c r="A76" s="369">
        <v>2</v>
      </c>
      <c r="B76" s="92" t="s">
        <v>625</v>
      </c>
      <c r="C76" s="299">
        <v>7239</v>
      </c>
      <c r="D76" s="299">
        <v>7239</v>
      </c>
      <c r="E76" s="299">
        <v>10000</v>
      </c>
      <c r="F76" s="239">
        <v>1454</v>
      </c>
      <c r="G76" s="300">
        <v>6013</v>
      </c>
      <c r="H76" s="246" t="s">
        <v>1134</v>
      </c>
    </row>
    <row r="77" spans="1:8" ht="11.25">
      <c r="A77" s="369">
        <v>3</v>
      </c>
      <c r="B77" s="92" t="s">
        <v>987</v>
      </c>
      <c r="C77" s="299">
        <v>10000</v>
      </c>
      <c r="D77" s="299">
        <v>10000</v>
      </c>
      <c r="E77" s="299">
        <v>10000</v>
      </c>
      <c r="F77" s="239">
        <v>1454</v>
      </c>
      <c r="G77" s="300">
        <v>10000</v>
      </c>
      <c r="H77" s="246"/>
    </row>
    <row r="78" spans="1:8" ht="22.5">
      <c r="A78" s="369">
        <v>4</v>
      </c>
      <c r="B78" s="92" t="s">
        <v>988</v>
      </c>
      <c r="C78" s="299">
        <v>60000</v>
      </c>
      <c r="D78" s="299">
        <v>60000</v>
      </c>
      <c r="E78" s="299">
        <v>60000</v>
      </c>
      <c r="F78" s="239">
        <v>1454</v>
      </c>
      <c r="G78" s="300">
        <v>55000</v>
      </c>
      <c r="H78" s="246"/>
    </row>
    <row r="79" spans="1:8" ht="22.5">
      <c r="A79" s="369">
        <v>5</v>
      </c>
      <c r="B79" s="92" t="s">
        <v>989</v>
      </c>
      <c r="C79" s="299">
        <v>3000</v>
      </c>
      <c r="D79" s="299">
        <v>655</v>
      </c>
      <c r="E79" s="299">
        <v>1000</v>
      </c>
      <c r="F79" s="239">
        <v>4180</v>
      </c>
      <c r="G79" s="300">
        <v>500</v>
      </c>
      <c r="H79" s="246"/>
    </row>
    <row r="80" spans="1:8" ht="11.25">
      <c r="A80" s="369">
        <v>6</v>
      </c>
      <c r="B80" s="92" t="s">
        <v>626</v>
      </c>
      <c r="C80" s="299"/>
      <c r="D80" s="299">
        <v>43946</v>
      </c>
      <c r="E80" s="299"/>
      <c r="F80" s="239"/>
      <c r="G80" s="300"/>
      <c r="H80" s="246"/>
    </row>
    <row r="81" spans="1:8" ht="11.25">
      <c r="A81" s="369">
        <v>7</v>
      </c>
      <c r="B81" s="92" t="s">
        <v>627</v>
      </c>
      <c r="C81" s="299"/>
      <c r="D81" s="299">
        <v>35000</v>
      </c>
      <c r="E81" s="299"/>
      <c r="F81" s="239"/>
      <c r="G81" s="300"/>
      <c r="H81" s="246"/>
    </row>
    <row r="82" spans="1:8" ht="12" thickBot="1">
      <c r="A82" s="371">
        <v>8</v>
      </c>
      <c r="B82" s="87" t="s">
        <v>628</v>
      </c>
      <c r="C82" s="301">
        <v>5000</v>
      </c>
      <c r="D82" s="301"/>
      <c r="E82" s="301"/>
      <c r="F82" s="247"/>
      <c r="G82" s="302"/>
      <c r="H82" s="291"/>
    </row>
    <row r="85" spans="1:8" s="33" customFormat="1" ht="20.25">
      <c r="A85" s="717" t="s">
        <v>727</v>
      </c>
      <c r="B85" s="717"/>
      <c r="C85" s="717"/>
      <c r="D85" s="717"/>
      <c r="E85" s="717"/>
      <c r="F85" s="717"/>
      <c r="G85" s="717"/>
      <c r="H85" s="717"/>
    </row>
    <row r="86" spans="1:8" s="33" customFormat="1" ht="13.5" thickBot="1">
      <c r="A86" s="718" t="s">
        <v>1630</v>
      </c>
      <c r="B86" s="718"/>
      <c r="C86" s="718"/>
      <c r="D86" s="718"/>
      <c r="E86" s="718"/>
      <c r="F86" s="718"/>
      <c r="G86" s="718"/>
      <c r="H86" s="718"/>
    </row>
    <row r="87" spans="1:8" ht="36.75" customHeight="1" thickBot="1">
      <c r="A87" s="270" t="s">
        <v>425</v>
      </c>
      <c r="B87" s="271" t="s">
        <v>426</v>
      </c>
      <c r="C87" s="272" t="s">
        <v>427</v>
      </c>
      <c r="D87" s="272" t="s">
        <v>428</v>
      </c>
      <c r="E87" s="272" t="s">
        <v>429</v>
      </c>
      <c r="F87" s="273" t="s">
        <v>430</v>
      </c>
      <c r="G87" s="273" t="s">
        <v>754</v>
      </c>
      <c r="H87" s="273" t="s">
        <v>713</v>
      </c>
    </row>
    <row r="88" spans="1:8" s="34" customFormat="1" ht="12" thickBot="1">
      <c r="A88" s="274">
        <v>1</v>
      </c>
      <c r="B88" s="47">
        <v>2</v>
      </c>
      <c r="C88" s="275">
        <v>3</v>
      </c>
      <c r="D88" s="275">
        <v>4</v>
      </c>
      <c r="E88" s="276">
        <v>5</v>
      </c>
      <c r="F88" s="277">
        <v>6</v>
      </c>
      <c r="G88" s="277">
        <v>7</v>
      </c>
      <c r="H88" s="277">
        <v>8</v>
      </c>
    </row>
    <row r="89" spans="1:8" ht="13.5" customHeight="1" thickBot="1">
      <c r="A89" s="719" t="s">
        <v>1264</v>
      </c>
      <c r="B89" s="720"/>
      <c r="C89" s="293">
        <f>SUM(C90,C127,C133)</f>
        <v>22500</v>
      </c>
      <c r="D89" s="293">
        <f>SUM(D90,D127,D133)</f>
        <v>22500</v>
      </c>
      <c r="E89" s="278">
        <f>SUM(E90,E127,E133,E140)</f>
        <v>42700</v>
      </c>
      <c r="F89" s="278"/>
      <c r="G89" s="278">
        <f>SUM(G90,G127,G133,G140,G139)</f>
        <v>36350</v>
      </c>
      <c r="H89" s="226"/>
    </row>
    <row r="90" spans="1:8" s="7" customFormat="1" ht="13.5" customHeight="1" thickBot="1">
      <c r="A90" s="721" t="s">
        <v>1071</v>
      </c>
      <c r="B90" s="722"/>
      <c r="C90" s="293">
        <f>SUM(C91,C97,C102,C106,C115)</f>
        <v>22000</v>
      </c>
      <c r="D90" s="293">
        <f>SUM(D91,D97,D102,D106,D115)</f>
        <v>22000</v>
      </c>
      <c r="E90" s="293">
        <f>SUM(E91,E97,E102,E106,E115)</f>
        <v>31500</v>
      </c>
      <c r="F90" s="278"/>
      <c r="G90" s="278">
        <f>SUM(G91,G97,G102,G106,G115)</f>
        <v>31200</v>
      </c>
      <c r="H90" s="226"/>
    </row>
    <row r="91" spans="1:8" s="7" customFormat="1" ht="12" thickBot="1">
      <c r="A91" s="303">
        <v>1</v>
      </c>
      <c r="B91" s="229" t="s">
        <v>1072</v>
      </c>
      <c r="C91" s="293">
        <f>SUM(C92:C96)</f>
        <v>2500</v>
      </c>
      <c r="D91" s="293">
        <f>SUM(D92:D96)</f>
        <v>2500</v>
      </c>
      <c r="E91" s="293">
        <f>SUM(E92:E96)</f>
        <v>3600</v>
      </c>
      <c r="F91" s="279"/>
      <c r="G91" s="293">
        <f>SUM(G92:G96)</f>
        <v>3600</v>
      </c>
      <c r="H91" s="294"/>
    </row>
    <row r="92" spans="1:8" ht="22.5">
      <c r="A92" s="373">
        <v>1.1</v>
      </c>
      <c r="B92" s="238" t="s">
        <v>629</v>
      </c>
      <c r="C92" s="304"/>
      <c r="D92" s="304"/>
      <c r="E92" s="304">
        <v>900</v>
      </c>
      <c r="F92" s="234">
        <v>4180</v>
      </c>
      <c r="G92" s="237">
        <v>900</v>
      </c>
      <c r="H92" s="284"/>
    </row>
    <row r="93" spans="1:8" ht="22.5">
      <c r="A93" s="374">
        <v>1.2</v>
      </c>
      <c r="B93" s="92" t="s">
        <v>630</v>
      </c>
      <c r="C93" s="305"/>
      <c r="D93" s="305"/>
      <c r="E93" s="305">
        <v>250</v>
      </c>
      <c r="F93" s="239">
        <v>1590</v>
      </c>
      <c r="G93" s="245">
        <v>250</v>
      </c>
      <c r="H93" s="246"/>
    </row>
    <row r="94" spans="1:8" ht="33.75">
      <c r="A94" s="374">
        <v>1.3</v>
      </c>
      <c r="B94" s="92" t="s">
        <v>1128</v>
      </c>
      <c r="C94" s="305">
        <v>900</v>
      </c>
      <c r="D94" s="305">
        <v>900</v>
      </c>
      <c r="E94" s="305">
        <v>550</v>
      </c>
      <c r="F94" s="239">
        <v>1590</v>
      </c>
      <c r="G94" s="245">
        <v>550</v>
      </c>
      <c r="H94" s="246"/>
    </row>
    <row r="95" spans="1:8" ht="33.75">
      <c r="A95" s="374">
        <v>1.4</v>
      </c>
      <c r="B95" s="92" t="s">
        <v>1129</v>
      </c>
      <c r="C95" s="305">
        <v>1000</v>
      </c>
      <c r="D95" s="305">
        <v>1000</v>
      </c>
      <c r="E95" s="305">
        <v>1000</v>
      </c>
      <c r="F95" s="239">
        <v>4180</v>
      </c>
      <c r="G95" s="245">
        <v>1000</v>
      </c>
      <c r="H95" s="246"/>
    </row>
    <row r="96" spans="1:8" ht="45.75" thickBot="1">
      <c r="A96" s="375">
        <v>1.5</v>
      </c>
      <c r="B96" s="87" t="s">
        <v>1130</v>
      </c>
      <c r="C96" s="306">
        <v>600</v>
      </c>
      <c r="D96" s="306">
        <v>600</v>
      </c>
      <c r="E96" s="306">
        <v>900</v>
      </c>
      <c r="F96" s="247">
        <v>1482</v>
      </c>
      <c r="G96" s="290">
        <v>900</v>
      </c>
      <c r="H96" s="291"/>
    </row>
    <row r="97" spans="1:8" s="7" customFormat="1" ht="12" thickBot="1">
      <c r="A97" s="303">
        <v>2</v>
      </c>
      <c r="B97" s="229" t="s">
        <v>1073</v>
      </c>
      <c r="C97" s="293">
        <f>SUM(C98:C101)</f>
        <v>700</v>
      </c>
      <c r="D97" s="293">
        <f>SUM(D98:D101)</f>
        <v>700</v>
      </c>
      <c r="E97" s="293">
        <f>SUM(E98:E101)</f>
        <v>2350</v>
      </c>
      <c r="F97" s="279"/>
      <c r="G97" s="293">
        <f>SUM(G98:G101)</f>
        <v>1000</v>
      </c>
      <c r="H97" s="294"/>
    </row>
    <row r="98" spans="1:8" ht="33.75">
      <c r="A98" s="373">
        <v>2.1</v>
      </c>
      <c r="B98" s="238" t="s">
        <v>1131</v>
      </c>
      <c r="C98" s="304">
        <v>400</v>
      </c>
      <c r="D98" s="304">
        <v>400</v>
      </c>
      <c r="E98" s="304">
        <v>700</v>
      </c>
      <c r="F98" s="234">
        <v>4180</v>
      </c>
      <c r="G98" s="237">
        <v>400</v>
      </c>
      <c r="H98" s="284"/>
    </row>
    <row r="99" spans="1:8" ht="22.5">
      <c r="A99" s="374">
        <v>2.2</v>
      </c>
      <c r="B99" s="298" t="s">
        <v>1132</v>
      </c>
      <c r="C99" s="305">
        <v>300</v>
      </c>
      <c r="D99" s="305">
        <v>300</v>
      </c>
      <c r="E99" s="305">
        <v>450</v>
      </c>
      <c r="F99" s="239">
        <v>1590</v>
      </c>
      <c r="G99" s="245">
        <v>300</v>
      </c>
      <c r="H99" s="246"/>
    </row>
    <row r="100" spans="1:8" ht="22.5">
      <c r="A100" s="374">
        <v>2.3</v>
      </c>
      <c r="B100" s="92" t="s">
        <v>729</v>
      </c>
      <c r="C100" s="305"/>
      <c r="D100" s="305"/>
      <c r="E100" s="305">
        <v>450</v>
      </c>
      <c r="F100" s="239">
        <v>1482</v>
      </c>
      <c r="G100" s="245">
        <v>300</v>
      </c>
      <c r="H100" s="246"/>
    </row>
    <row r="101" spans="1:8" ht="23.25" thickBot="1">
      <c r="A101" s="376">
        <v>2.4</v>
      </c>
      <c r="B101" s="241" t="s">
        <v>692</v>
      </c>
      <c r="C101" s="307"/>
      <c r="D101" s="307"/>
      <c r="E101" s="307">
        <v>750</v>
      </c>
      <c r="F101" s="240">
        <v>1590</v>
      </c>
      <c r="G101" s="255"/>
      <c r="H101" s="308"/>
    </row>
    <row r="102" spans="1:8" ht="12" thickBot="1">
      <c r="A102" s="303">
        <v>3</v>
      </c>
      <c r="B102" s="229" t="s">
        <v>839</v>
      </c>
      <c r="C102" s="293">
        <f>SUM(C103:C105)</f>
        <v>0</v>
      </c>
      <c r="D102" s="293">
        <f>SUM(D103:D105)</f>
        <v>0</v>
      </c>
      <c r="E102" s="293">
        <f>SUM(E103:E105)</f>
        <v>1400</v>
      </c>
      <c r="F102" s="293"/>
      <c r="G102" s="293">
        <f>SUM(G103:G105)</f>
        <v>0</v>
      </c>
      <c r="H102" s="294"/>
    </row>
    <row r="103" spans="1:8" ht="22.5">
      <c r="A103" s="377">
        <v>3.1</v>
      </c>
      <c r="B103" s="91" t="s">
        <v>730</v>
      </c>
      <c r="C103" s="309"/>
      <c r="D103" s="309"/>
      <c r="E103" s="309">
        <v>500</v>
      </c>
      <c r="F103" s="230" t="s">
        <v>731</v>
      </c>
      <c r="G103" s="256"/>
      <c r="H103" s="310"/>
    </row>
    <row r="104" spans="1:8" ht="11.25">
      <c r="A104" s="374">
        <v>3.2</v>
      </c>
      <c r="B104" s="92" t="s">
        <v>1074</v>
      </c>
      <c r="C104" s="305"/>
      <c r="D104" s="305"/>
      <c r="E104" s="305">
        <v>660</v>
      </c>
      <c r="F104" s="239" t="s">
        <v>1075</v>
      </c>
      <c r="G104" s="245"/>
      <c r="H104" s="246"/>
    </row>
    <row r="105" spans="1:8" ht="12" thickBot="1">
      <c r="A105" s="375">
        <v>3.3</v>
      </c>
      <c r="B105" s="87" t="s">
        <v>1076</v>
      </c>
      <c r="C105" s="306"/>
      <c r="D105" s="306"/>
      <c r="E105" s="306">
        <v>240</v>
      </c>
      <c r="F105" s="247" t="s">
        <v>731</v>
      </c>
      <c r="G105" s="290"/>
      <c r="H105" s="291"/>
    </row>
    <row r="106" spans="1:8" ht="12" thickBot="1">
      <c r="A106" s="303">
        <v>4</v>
      </c>
      <c r="B106" s="229" t="s">
        <v>1077</v>
      </c>
      <c r="C106" s="293">
        <f>SUM(C107:C114)</f>
        <v>8400</v>
      </c>
      <c r="D106" s="293">
        <f>SUM(D107:D114)</f>
        <v>8400</v>
      </c>
      <c r="E106" s="293">
        <f>SUM(E107:E114)</f>
        <v>5000</v>
      </c>
      <c r="F106" s="293"/>
      <c r="G106" s="293">
        <f>SUM(G107:G114)</f>
        <v>8750</v>
      </c>
      <c r="H106" s="294"/>
    </row>
    <row r="107" spans="1:8" ht="22.5">
      <c r="A107" s="377">
        <v>4.1</v>
      </c>
      <c r="B107" s="91" t="s">
        <v>1078</v>
      </c>
      <c r="C107" s="309">
        <v>1000</v>
      </c>
      <c r="D107" s="309">
        <v>1000</v>
      </c>
      <c r="E107" s="309">
        <v>350</v>
      </c>
      <c r="F107" s="230" t="s">
        <v>731</v>
      </c>
      <c r="G107" s="256">
        <v>350</v>
      </c>
      <c r="H107" s="310"/>
    </row>
    <row r="108" spans="1:8" ht="22.5">
      <c r="A108" s="374">
        <v>4.2</v>
      </c>
      <c r="B108" s="92" t="s">
        <v>691</v>
      </c>
      <c r="C108" s="305">
        <v>900</v>
      </c>
      <c r="D108" s="305">
        <v>900</v>
      </c>
      <c r="E108" s="305">
        <v>250</v>
      </c>
      <c r="F108" s="239" t="s">
        <v>731</v>
      </c>
      <c r="G108" s="245">
        <v>250</v>
      </c>
      <c r="H108" s="246"/>
    </row>
    <row r="109" spans="1:8" ht="22.5">
      <c r="A109" s="374">
        <v>4.3</v>
      </c>
      <c r="B109" s="92" t="s">
        <v>729</v>
      </c>
      <c r="C109" s="305"/>
      <c r="D109" s="305"/>
      <c r="E109" s="305">
        <v>450</v>
      </c>
      <c r="F109" s="239" t="s">
        <v>731</v>
      </c>
      <c r="G109" s="245"/>
      <c r="H109" s="246"/>
    </row>
    <row r="110" spans="1:8" ht="22.5">
      <c r="A110" s="374">
        <v>4.4</v>
      </c>
      <c r="B110" s="92" t="s">
        <v>692</v>
      </c>
      <c r="C110" s="305"/>
      <c r="D110" s="305"/>
      <c r="E110" s="305">
        <v>750</v>
      </c>
      <c r="F110" s="239" t="s">
        <v>1075</v>
      </c>
      <c r="G110" s="245"/>
      <c r="H110" s="246"/>
    </row>
    <row r="111" spans="1:8" ht="11.25">
      <c r="A111" s="374">
        <v>4.5</v>
      </c>
      <c r="B111" s="92" t="s">
        <v>1763</v>
      </c>
      <c r="C111" s="305"/>
      <c r="D111" s="305"/>
      <c r="E111" s="305">
        <v>1450</v>
      </c>
      <c r="F111" s="239" t="s">
        <v>122</v>
      </c>
      <c r="G111" s="245">
        <v>1450</v>
      </c>
      <c r="H111" s="246"/>
    </row>
    <row r="112" spans="1:8" ht="11.25">
      <c r="A112" s="374">
        <v>4.6</v>
      </c>
      <c r="B112" s="92" t="s">
        <v>1764</v>
      </c>
      <c r="C112" s="305"/>
      <c r="D112" s="305"/>
      <c r="E112" s="305">
        <v>200</v>
      </c>
      <c r="F112" s="239" t="s">
        <v>731</v>
      </c>
      <c r="G112" s="245">
        <v>200</v>
      </c>
      <c r="H112" s="246"/>
    </row>
    <row r="113" spans="1:8" ht="22.5">
      <c r="A113" s="374">
        <v>4.7</v>
      </c>
      <c r="B113" s="92" t="s">
        <v>120</v>
      </c>
      <c r="C113" s="305">
        <v>1000</v>
      </c>
      <c r="D113" s="305">
        <v>1000</v>
      </c>
      <c r="E113" s="305">
        <v>1000</v>
      </c>
      <c r="F113" s="239" t="s">
        <v>123</v>
      </c>
      <c r="G113" s="245">
        <v>1000</v>
      </c>
      <c r="H113" s="246"/>
    </row>
    <row r="114" spans="1:8" ht="34.5" thickBot="1">
      <c r="A114" s="375">
        <v>4.8</v>
      </c>
      <c r="B114" s="87" t="s">
        <v>121</v>
      </c>
      <c r="C114" s="306">
        <v>5500</v>
      </c>
      <c r="D114" s="306">
        <v>5500</v>
      </c>
      <c r="E114" s="306">
        <v>550</v>
      </c>
      <c r="F114" s="247" t="s">
        <v>731</v>
      </c>
      <c r="G114" s="290">
        <v>5500</v>
      </c>
      <c r="H114" s="291"/>
    </row>
    <row r="115" spans="1:8" ht="12" thickBot="1">
      <c r="A115" s="303">
        <v>5</v>
      </c>
      <c r="B115" s="229" t="s">
        <v>702</v>
      </c>
      <c r="C115" s="293">
        <f>SUM(C116:C126)</f>
        <v>10400</v>
      </c>
      <c r="D115" s="293">
        <f>SUM(D116:D126)</f>
        <v>10400</v>
      </c>
      <c r="E115" s="293">
        <f>SUM(E116:E126)</f>
        <v>19150</v>
      </c>
      <c r="F115" s="293"/>
      <c r="G115" s="293">
        <f>SUM(G116:G126)</f>
        <v>17850</v>
      </c>
      <c r="H115" s="294"/>
    </row>
    <row r="116" spans="1:8" ht="90">
      <c r="A116" s="377">
        <v>5.1</v>
      </c>
      <c r="B116" s="91" t="s">
        <v>124</v>
      </c>
      <c r="C116" s="309">
        <v>4800</v>
      </c>
      <c r="D116" s="309">
        <v>4800</v>
      </c>
      <c r="E116" s="309">
        <v>7000</v>
      </c>
      <c r="F116" s="230" t="s">
        <v>1475</v>
      </c>
      <c r="G116" s="256">
        <v>7000</v>
      </c>
      <c r="H116" s="310"/>
    </row>
    <row r="117" spans="1:8" ht="33.75">
      <c r="A117" s="374">
        <v>5.2</v>
      </c>
      <c r="B117" s="92" t="s">
        <v>125</v>
      </c>
      <c r="C117" s="305">
        <v>1800</v>
      </c>
      <c r="D117" s="305">
        <v>1800</v>
      </c>
      <c r="E117" s="305">
        <v>2500</v>
      </c>
      <c r="F117" s="239" t="s">
        <v>731</v>
      </c>
      <c r="G117" s="245">
        <v>2500</v>
      </c>
      <c r="H117" s="246"/>
    </row>
    <row r="118" spans="1:8" ht="22.5">
      <c r="A118" s="374">
        <v>5.3</v>
      </c>
      <c r="B118" s="92" t="s">
        <v>698</v>
      </c>
      <c r="C118" s="305">
        <v>1000</v>
      </c>
      <c r="D118" s="305">
        <v>1000</v>
      </c>
      <c r="E118" s="305">
        <v>1000</v>
      </c>
      <c r="F118" s="239" t="s">
        <v>123</v>
      </c>
      <c r="G118" s="245">
        <v>1000</v>
      </c>
      <c r="H118" s="246"/>
    </row>
    <row r="119" spans="1:8" ht="33.75">
      <c r="A119" s="374">
        <v>5.4</v>
      </c>
      <c r="B119" s="92" t="s">
        <v>1468</v>
      </c>
      <c r="C119" s="305">
        <v>1000</v>
      </c>
      <c r="D119" s="305">
        <v>1000</v>
      </c>
      <c r="E119" s="305">
        <v>1000</v>
      </c>
      <c r="F119" s="239" t="s">
        <v>123</v>
      </c>
      <c r="G119" s="245">
        <v>1000</v>
      </c>
      <c r="H119" s="246"/>
    </row>
    <row r="120" spans="1:8" ht="33.75">
      <c r="A120" s="374">
        <v>5.5</v>
      </c>
      <c r="B120" s="92" t="s">
        <v>1469</v>
      </c>
      <c r="C120" s="305">
        <v>1000</v>
      </c>
      <c r="D120" s="305">
        <v>1000</v>
      </c>
      <c r="E120" s="305">
        <v>300</v>
      </c>
      <c r="F120" s="239" t="s">
        <v>731</v>
      </c>
      <c r="G120" s="245">
        <v>300</v>
      </c>
      <c r="H120" s="246"/>
    </row>
    <row r="121" spans="1:8" ht="33.75">
      <c r="A121" s="374">
        <v>5.6</v>
      </c>
      <c r="B121" s="92" t="s">
        <v>1470</v>
      </c>
      <c r="C121" s="305"/>
      <c r="D121" s="305"/>
      <c r="E121" s="305">
        <v>300</v>
      </c>
      <c r="F121" s="239" t="s">
        <v>731</v>
      </c>
      <c r="G121" s="245"/>
      <c r="H121" s="246"/>
    </row>
    <row r="122" spans="1:8" ht="22.5">
      <c r="A122" s="374">
        <v>5.7</v>
      </c>
      <c r="B122" s="92" t="s">
        <v>692</v>
      </c>
      <c r="C122" s="305"/>
      <c r="D122" s="305"/>
      <c r="E122" s="305">
        <v>750</v>
      </c>
      <c r="F122" s="239" t="s">
        <v>123</v>
      </c>
      <c r="G122" s="245">
        <v>750</v>
      </c>
      <c r="H122" s="246"/>
    </row>
    <row r="123" spans="1:8" ht="33.75">
      <c r="A123" s="374">
        <v>5.8</v>
      </c>
      <c r="B123" s="92" t="s">
        <v>1471</v>
      </c>
      <c r="C123" s="305"/>
      <c r="D123" s="305"/>
      <c r="E123" s="305">
        <v>3000</v>
      </c>
      <c r="F123" s="239" t="s">
        <v>123</v>
      </c>
      <c r="G123" s="245">
        <v>2000</v>
      </c>
      <c r="H123" s="246"/>
    </row>
    <row r="124" spans="1:8" ht="33.75">
      <c r="A124" s="374">
        <v>5.9</v>
      </c>
      <c r="B124" s="92" t="s">
        <v>1472</v>
      </c>
      <c r="C124" s="305"/>
      <c r="D124" s="305"/>
      <c r="E124" s="305">
        <v>1000</v>
      </c>
      <c r="F124" s="239" t="s">
        <v>123</v>
      </c>
      <c r="G124" s="245">
        <v>1000</v>
      </c>
      <c r="H124" s="246"/>
    </row>
    <row r="125" spans="1:8" ht="33.75">
      <c r="A125" s="378">
        <v>5.1</v>
      </c>
      <c r="B125" s="92" t="s">
        <v>1473</v>
      </c>
      <c r="C125" s="305"/>
      <c r="D125" s="305"/>
      <c r="E125" s="305">
        <v>1500</v>
      </c>
      <c r="F125" s="239" t="s">
        <v>731</v>
      </c>
      <c r="G125" s="245">
        <v>1500</v>
      </c>
      <c r="H125" s="246"/>
    </row>
    <row r="126" spans="1:8" ht="23.25" thickBot="1">
      <c r="A126" s="379">
        <v>5.11</v>
      </c>
      <c r="B126" s="87" t="s">
        <v>1474</v>
      </c>
      <c r="C126" s="301">
        <v>800</v>
      </c>
      <c r="D126" s="301">
        <v>800</v>
      </c>
      <c r="E126" s="301">
        <v>800</v>
      </c>
      <c r="F126" s="247" t="s">
        <v>731</v>
      </c>
      <c r="G126" s="311">
        <v>800</v>
      </c>
      <c r="H126" s="291"/>
    </row>
    <row r="127" spans="1:8" s="7" customFormat="1" ht="23.25" customHeight="1" thickBot="1">
      <c r="A127" s="721" t="s">
        <v>1476</v>
      </c>
      <c r="B127" s="723"/>
      <c r="C127" s="293">
        <f>SUM(C128:C132)</f>
        <v>500</v>
      </c>
      <c r="D127" s="293">
        <f>SUM(D128:D132)</f>
        <v>500</v>
      </c>
      <c r="E127" s="293">
        <f>SUM(E128:E132)</f>
        <v>700</v>
      </c>
      <c r="F127" s="278"/>
      <c r="G127" s="278">
        <f>SUM(G128:G132)</f>
        <v>550</v>
      </c>
      <c r="H127" s="226"/>
    </row>
    <row r="128" spans="1:8" ht="11.25">
      <c r="A128" s="370">
        <v>1</v>
      </c>
      <c r="B128" s="238" t="s">
        <v>1478</v>
      </c>
      <c r="C128" s="296">
        <v>350</v>
      </c>
      <c r="D128" s="296">
        <v>350</v>
      </c>
      <c r="E128" s="296">
        <v>500</v>
      </c>
      <c r="F128" s="234" t="s">
        <v>123</v>
      </c>
      <c r="G128" s="312">
        <v>350</v>
      </c>
      <c r="H128" s="284"/>
    </row>
    <row r="129" spans="1:8" ht="22.5">
      <c r="A129" s="369">
        <v>2</v>
      </c>
      <c r="B129" s="92" t="s">
        <v>1479</v>
      </c>
      <c r="C129" s="299"/>
      <c r="D129" s="299"/>
      <c r="E129" s="299">
        <v>50</v>
      </c>
      <c r="F129" s="239" t="s">
        <v>731</v>
      </c>
      <c r="G129" s="313">
        <v>50</v>
      </c>
      <c r="H129" s="246"/>
    </row>
    <row r="130" spans="1:8" ht="11.25">
      <c r="A130" s="369">
        <v>3</v>
      </c>
      <c r="B130" s="92" t="s">
        <v>1480</v>
      </c>
      <c r="C130" s="299">
        <v>75</v>
      </c>
      <c r="D130" s="299">
        <v>75</v>
      </c>
      <c r="E130" s="299">
        <v>75</v>
      </c>
      <c r="F130" s="239" t="s">
        <v>123</v>
      </c>
      <c r="G130" s="313">
        <v>75</v>
      </c>
      <c r="H130" s="246"/>
    </row>
    <row r="131" spans="1:8" ht="11.25">
      <c r="A131" s="369">
        <v>4</v>
      </c>
      <c r="B131" s="92" t="s">
        <v>1481</v>
      </c>
      <c r="C131" s="299">
        <v>25</v>
      </c>
      <c r="D131" s="299">
        <v>25</v>
      </c>
      <c r="E131" s="299">
        <v>25</v>
      </c>
      <c r="F131" s="239" t="s">
        <v>123</v>
      </c>
      <c r="G131" s="313">
        <v>25</v>
      </c>
      <c r="H131" s="246"/>
    </row>
    <row r="132" spans="1:8" ht="12" thickBot="1">
      <c r="A132" s="371">
        <v>5</v>
      </c>
      <c r="B132" s="87" t="s">
        <v>1482</v>
      </c>
      <c r="C132" s="301">
        <v>50</v>
      </c>
      <c r="D132" s="301">
        <v>50</v>
      </c>
      <c r="E132" s="301">
        <v>50</v>
      </c>
      <c r="F132" s="247" t="s">
        <v>122</v>
      </c>
      <c r="G132" s="311">
        <v>50</v>
      </c>
      <c r="H132" s="291"/>
    </row>
    <row r="133" spans="1:8" s="7" customFormat="1" ht="23.25" customHeight="1" thickBot="1">
      <c r="A133" s="715" t="s">
        <v>1477</v>
      </c>
      <c r="B133" s="716"/>
      <c r="C133" s="314">
        <f>SUM(C134:C138)</f>
        <v>0</v>
      </c>
      <c r="D133" s="314">
        <f>SUM(D134:D138)</f>
        <v>0</v>
      </c>
      <c r="E133" s="314">
        <f>SUM(E134:E138)</f>
        <v>10500</v>
      </c>
      <c r="F133" s="315"/>
      <c r="G133" s="315">
        <f>SUM(G134:G138)</f>
        <v>0</v>
      </c>
      <c r="H133" s="316"/>
    </row>
    <row r="134" spans="1:8" ht="11.25">
      <c r="A134" s="370">
        <v>1</v>
      </c>
      <c r="B134" s="238" t="s">
        <v>1483</v>
      </c>
      <c r="C134" s="296"/>
      <c r="D134" s="296"/>
      <c r="E134" s="296">
        <v>9000</v>
      </c>
      <c r="F134" s="234" t="s">
        <v>1488</v>
      </c>
      <c r="G134" s="284"/>
      <c r="H134" s="284"/>
    </row>
    <row r="135" spans="1:8" ht="11.25">
      <c r="A135" s="369">
        <v>2</v>
      </c>
      <c r="B135" s="92" t="s">
        <v>1484</v>
      </c>
      <c r="C135" s="299"/>
      <c r="D135" s="299"/>
      <c r="E135" s="299">
        <v>500</v>
      </c>
      <c r="F135" s="239" t="s">
        <v>1489</v>
      </c>
      <c r="G135" s="246"/>
      <c r="H135" s="246"/>
    </row>
    <row r="136" spans="1:8" ht="22.5">
      <c r="A136" s="369">
        <v>3</v>
      </c>
      <c r="B136" s="92" t="s">
        <v>1485</v>
      </c>
      <c r="C136" s="299"/>
      <c r="D136" s="299"/>
      <c r="E136" s="299">
        <v>610</v>
      </c>
      <c r="F136" s="239" t="s">
        <v>731</v>
      </c>
      <c r="G136" s="246"/>
      <c r="H136" s="246"/>
    </row>
    <row r="137" spans="1:8" ht="11.25">
      <c r="A137" s="369">
        <v>4</v>
      </c>
      <c r="B137" s="92" t="s">
        <v>1486</v>
      </c>
      <c r="C137" s="299"/>
      <c r="D137" s="299"/>
      <c r="E137" s="299">
        <v>340</v>
      </c>
      <c r="F137" s="239" t="s">
        <v>1490</v>
      </c>
      <c r="G137" s="246"/>
      <c r="H137" s="246"/>
    </row>
    <row r="138" spans="1:8" ht="23.25" thickBot="1">
      <c r="A138" s="371">
        <v>5</v>
      </c>
      <c r="B138" s="87" t="s">
        <v>1487</v>
      </c>
      <c r="C138" s="301"/>
      <c r="D138" s="301"/>
      <c r="E138" s="301">
        <v>50</v>
      </c>
      <c r="F138" s="247" t="s">
        <v>123</v>
      </c>
      <c r="G138" s="291"/>
      <c r="H138" s="291"/>
    </row>
    <row r="139" spans="1:8" s="7" customFormat="1" ht="23.25" customHeight="1" thickBot="1">
      <c r="A139" s="715" t="s">
        <v>1416</v>
      </c>
      <c r="B139" s="716"/>
      <c r="C139" s="314"/>
      <c r="D139" s="314"/>
      <c r="E139" s="314">
        <v>400</v>
      </c>
      <c r="F139" s="315">
        <v>1482</v>
      </c>
      <c r="G139" s="315">
        <v>400</v>
      </c>
      <c r="H139" s="316"/>
    </row>
    <row r="140" spans="1:8" s="7" customFormat="1" ht="23.25" customHeight="1" thickBot="1">
      <c r="A140" s="715" t="s">
        <v>1931</v>
      </c>
      <c r="B140" s="716"/>
      <c r="C140" s="314"/>
      <c r="D140" s="314"/>
      <c r="E140" s="314"/>
      <c r="F140" s="315">
        <v>7000</v>
      </c>
      <c r="G140" s="315">
        <v>4200</v>
      </c>
      <c r="H140" s="316"/>
    </row>
    <row r="142" spans="1:8" s="33" customFormat="1" ht="20.25">
      <c r="A142" s="717" t="s">
        <v>1631</v>
      </c>
      <c r="B142" s="717"/>
      <c r="C142" s="717"/>
      <c r="D142" s="717"/>
      <c r="E142" s="717"/>
      <c r="F142" s="717"/>
      <c r="G142" s="717"/>
      <c r="H142" s="717"/>
    </row>
    <row r="143" spans="1:8" s="33" customFormat="1" ht="13.5" thickBot="1">
      <c r="A143" s="718" t="s">
        <v>666</v>
      </c>
      <c r="B143" s="718"/>
      <c r="C143" s="718"/>
      <c r="D143" s="718"/>
      <c r="E143" s="718"/>
      <c r="F143" s="718"/>
      <c r="G143" s="718"/>
      <c r="H143" s="718"/>
    </row>
    <row r="144" spans="1:8" ht="36.75" customHeight="1" thickBot="1">
      <c r="A144" s="270" t="s">
        <v>425</v>
      </c>
      <c r="B144" s="271" t="s">
        <v>426</v>
      </c>
      <c r="C144" s="272" t="s">
        <v>427</v>
      </c>
      <c r="D144" s="272" t="s">
        <v>428</v>
      </c>
      <c r="E144" s="272" t="s">
        <v>429</v>
      </c>
      <c r="F144" s="273" t="s">
        <v>430</v>
      </c>
      <c r="G144" s="273" t="s">
        <v>754</v>
      </c>
      <c r="H144" s="273" t="s">
        <v>713</v>
      </c>
    </row>
    <row r="145" spans="1:8" s="34" customFormat="1" ht="12" thickBot="1">
      <c r="A145" s="274">
        <v>1</v>
      </c>
      <c r="B145" s="47">
        <v>2</v>
      </c>
      <c r="C145" s="275">
        <v>3</v>
      </c>
      <c r="D145" s="275">
        <v>4</v>
      </c>
      <c r="E145" s="276">
        <v>5</v>
      </c>
      <c r="F145" s="277">
        <v>6</v>
      </c>
      <c r="G145" s="277">
        <v>7</v>
      </c>
      <c r="H145" s="277">
        <v>8</v>
      </c>
    </row>
    <row r="146" spans="1:8" ht="13.5" customHeight="1" thickBot="1">
      <c r="A146" s="719" t="s">
        <v>1264</v>
      </c>
      <c r="B146" s="720"/>
      <c r="C146" s="278">
        <f>SUM(C147,C241,C247)</f>
        <v>33999</v>
      </c>
      <c r="D146" s="278">
        <f>SUM(D147,D241,D247)</f>
        <v>34939</v>
      </c>
      <c r="E146" s="278">
        <f>SUM(E147,E241,E247)</f>
        <v>75278</v>
      </c>
      <c r="F146" s="278"/>
      <c r="G146" s="278">
        <f>SUM(G147,G241,G247)</f>
        <v>54800</v>
      </c>
      <c r="H146" s="226"/>
    </row>
    <row r="147" spans="1:8" s="7" customFormat="1" ht="12" thickBot="1">
      <c r="A147" s="303">
        <v>1</v>
      </c>
      <c r="B147" s="229" t="s">
        <v>873</v>
      </c>
      <c r="C147" s="293">
        <f>SUM(C148:C149,C166:C169)</f>
        <v>33999</v>
      </c>
      <c r="D147" s="293">
        <f>SUM(D148:D149,D166:D169)</f>
        <v>34939</v>
      </c>
      <c r="E147" s="293">
        <f>SUM(E148:E149,E166:E169)</f>
        <v>75278</v>
      </c>
      <c r="F147" s="317">
        <v>7000</v>
      </c>
      <c r="G147" s="293">
        <f>SUM(G148:G149,G166:G169)</f>
        <v>54800</v>
      </c>
      <c r="H147" s="294"/>
    </row>
    <row r="148" spans="1:8" ht="11.25">
      <c r="A148" s="370">
        <v>1.1</v>
      </c>
      <c r="B148" s="238" t="s">
        <v>667</v>
      </c>
      <c r="C148" s="296">
        <v>3000</v>
      </c>
      <c r="D148" s="296">
        <v>3000</v>
      </c>
      <c r="E148" s="296">
        <v>20000</v>
      </c>
      <c r="F148" s="234"/>
      <c r="G148" s="312">
        <v>10000</v>
      </c>
      <c r="H148" s="284"/>
    </row>
    <row r="149" spans="1:8" ht="22.5">
      <c r="A149" s="369">
        <v>1.2</v>
      </c>
      <c r="B149" s="92" t="s">
        <v>668</v>
      </c>
      <c r="C149" s="299">
        <f>SUM(C150:C165)</f>
        <v>29999</v>
      </c>
      <c r="D149" s="299">
        <f>SUM(D150:D165)</f>
        <v>30939</v>
      </c>
      <c r="E149" s="299">
        <f>SUM(E150:E165)</f>
        <v>33248</v>
      </c>
      <c r="F149" s="299"/>
      <c r="G149" s="299">
        <f>SUM(G150:G165)</f>
        <v>25500</v>
      </c>
      <c r="H149" s="246"/>
    </row>
    <row r="150" spans="1:9" ht="12.75" customHeight="1">
      <c r="A150" s="709"/>
      <c r="B150" s="246" t="s">
        <v>683</v>
      </c>
      <c r="C150" s="318">
        <v>2040</v>
      </c>
      <c r="D150" s="299">
        <v>2040</v>
      </c>
      <c r="E150" s="299"/>
      <c r="F150" s="319"/>
      <c r="G150" s="712">
        <v>21000</v>
      </c>
      <c r="H150" s="709" t="s">
        <v>699</v>
      </c>
      <c r="I150" s="41"/>
    </row>
    <row r="151" spans="1:8" ht="11.25">
      <c r="A151" s="710"/>
      <c r="B151" s="92" t="s">
        <v>682</v>
      </c>
      <c r="C151" s="299">
        <v>3776</v>
      </c>
      <c r="D151" s="299"/>
      <c r="E151" s="299"/>
      <c r="F151" s="239"/>
      <c r="G151" s="713"/>
      <c r="H151" s="710"/>
    </row>
    <row r="152" spans="1:8" ht="11.25">
      <c r="A152" s="710"/>
      <c r="B152" s="92" t="s">
        <v>681</v>
      </c>
      <c r="C152" s="299">
        <v>1500</v>
      </c>
      <c r="D152" s="299">
        <v>1500</v>
      </c>
      <c r="E152" s="299"/>
      <c r="F152" s="239"/>
      <c r="G152" s="713"/>
      <c r="H152" s="710"/>
    </row>
    <row r="153" spans="1:8" ht="11.25">
      <c r="A153" s="710"/>
      <c r="B153" s="92" t="s">
        <v>680</v>
      </c>
      <c r="C153" s="299">
        <v>3000</v>
      </c>
      <c r="D153" s="299">
        <v>3000</v>
      </c>
      <c r="E153" s="299"/>
      <c r="F153" s="239"/>
      <c r="G153" s="713"/>
      <c r="H153" s="710"/>
    </row>
    <row r="154" spans="1:8" ht="11.25">
      <c r="A154" s="710"/>
      <c r="B154" s="92" t="s">
        <v>679</v>
      </c>
      <c r="C154" s="299">
        <v>2276</v>
      </c>
      <c r="D154" s="299">
        <v>2700</v>
      </c>
      <c r="E154" s="299">
        <v>8000</v>
      </c>
      <c r="F154" s="239"/>
      <c r="G154" s="713"/>
      <c r="H154" s="710"/>
    </row>
    <row r="155" spans="1:8" ht="11.25">
      <c r="A155" s="710"/>
      <c r="B155" s="92" t="s">
        <v>678</v>
      </c>
      <c r="C155" s="299">
        <v>1000</v>
      </c>
      <c r="D155" s="299">
        <v>1000</v>
      </c>
      <c r="E155" s="299"/>
      <c r="F155" s="239"/>
      <c r="G155" s="713"/>
      <c r="H155" s="710"/>
    </row>
    <row r="156" spans="1:8" ht="11.25">
      <c r="A156" s="710"/>
      <c r="B156" s="92" t="s">
        <v>677</v>
      </c>
      <c r="C156" s="299">
        <v>5911</v>
      </c>
      <c r="D156" s="299">
        <v>5911</v>
      </c>
      <c r="E156" s="299"/>
      <c r="F156" s="239"/>
      <c r="G156" s="713"/>
      <c r="H156" s="710"/>
    </row>
    <row r="157" spans="1:8" ht="11.25">
      <c r="A157" s="710"/>
      <c r="B157" s="92" t="s">
        <v>676</v>
      </c>
      <c r="C157" s="299">
        <v>8496</v>
      </c>
      <c r="D157" s="299">
        <v>4248</v>
      </c>
      <c r="E157" s="299">
        <v>4248</v>
      </c>
      <c r="F157" s="239"/>
      <c r="G157" s="713"/>
      <c r="H157" s="710"/>
    </row>
    <row r="158" spans="1:8" ht="11.25">
      <c r="A158" s="710"/>
      <c r="B158" s="92" t="s">
        <v>675</v>
      </c>
      <c r="C158" s="299">
        <v>2000</v>
      </c>
      <c r="D158" s="299">
        <v>2000</v>
      </c>
      <c r="E158" s="299">
        <v>8000</v>
      </c>
      <c r="F158" s="239"/>
      <c r="G158" s="713"/>
      <c r="H158" s="710"/>
    </row>
    <row r="159" spans="1:8" ht="11.25">
      <c r="A159" s="710"/>
      <c r="B159" s="92" t="s">
        <v>669</v>
      </c>
      <c r="C159" s="299"/>
      <c r="D159" s="299">
        <v>186</v>
      </c>
      <c r="E159" s="299"/>
      <c r="F159" s="239"/>
      <c r="G159" s="713"/>
      <c r="H159" s="710"/>
    </row>
    <row r="160" spans="1:8" ht="11.25">
      <c r="A160" s="710"/>
      <c r="B160" s="92" t="s">
        <v>670</v>
      </c>
      <c r="C160" s="299"/>
      <c r="D160" s="299">
        <v>854</v>
      </c>
      <c r="E160" s="299"/>
      <c r="F160" s="239"/>
      <c r="G160" s="713"/>
      <c r="H160" s="710"/>
    </row>
    <row r="161" spans="1:8" ht="11.25">
      <c r="A161" s="710"/>
      <c r="B161" s="92" t="s">
        <v>671</v>
      </c>
      <c r="C161" s="299"/>
      <c r="D161" s="299">
        <v>2000</v>
      </c>
      <c r="E161" s="299"/>
      <c r="F161" s="239"/>
      <c r="G161" s="713"/>
      <c r="H161" s="710"/>
    </row>
    <row r="162" spans="1:8" ht="11.25">
      <c r="A162" s="710"/>
      <c r="B162" s="92" t="s">
        <v>672</v>
      </c>
      <c r="C162" s="299"/>
      <c r="D162" s="299">
        <v>1000</v>
      </c>
      <c r="E162" s="299"/>
      <c r="F162" s="239"/>
      <c r="G162" s="713"/>
      <c r="H162" s="710"/>
    </row>
    <row r="163" spans="1:8" ht="11.25">
      <c r="A163" s="710"/>
      <c r="B163" s="92" t="s">
        <v>673</v>
      </c>
      <c r="C163" s="299"/>
      <c r="D163" s="299">
        <v>2000</v>
      </c>
      <c r="E163" s="299">
        <v>3000</v>
      </c>
      <c r="F163" s="239"/>
      <c r="G163" s="713"/>
      <c r="H163" s="710"/>
    </row>
    <row r="164" spans="1:8" ht="22.5">
      <c r="A164" s="710"/>
      <c r="B164" s="92" t="s">
        <v>674</v>
      </c>
      <c r="C164" s="299"/>
      <c r="D164" s="299">
        <v>2500</v>
      </c>
      <c r="E164" s="299">
        <v>10000</v>
      </c>
      <c r="F164" s="239"/>
      <c r="G164" s="714"/>
      <c r="H164" s="711"/>
    </row>
    <row r="165" spans="1:8" ht="11.25">
      <c r="A165" s="711"/>
      <c r="B165" s="92" t="s">
        <v>700</v>
      </c>
      <c r="C165" s="299"/>
      <c r="D165" s="299"/>
      <c r="E165" s="299"/>
      <c r="F165" s="239"/>
      <c r="G165" s="313">
        <v>4500</v>
      </c>
      <c r="H165" s="246"/>
    </row>
    <row r="166" spans="1:8" ht="22.5">
      <c r="A166" s="369">
        <v>1.3</v>
      </c>
      <c r="B166" s="92" t="s">
        <v>684</v>
      </c>
      <c r="C166" s="299"/>
      <c r="D166" s="299"/>
      <c r="E166" s="299">
        <v>10000</v>
      </c>
      <c r="F166" s="239"/>
      <c r="G166" s="313">
        <v>10000</v>
      </c>
      <c r="H166" s="246"/>
    </row>
    <row r="167" spans="1:8" ht="22.5">
      <c r="A167" s="369">
        <v>1.4</v>
      </c>
      <c r="B167" s="92" t="s">
        <v>685</v>
      </c>
      <c r="C167" s="299"/>
      <c r="D167" s="299"/>
      <c r="E167" s="299">
        <v>1500</v>
      </c>
      <c r="F167" s="239"/>
      <c r="G167" s="313">
        <v>1000</v>
      </c>
      <c r="H167" s="246"/>
    </row>
    <row r="168" spans="1:8" ht="11.25">
      <c r="A168" s="369">
        <v>1.5</v>
      </c>
      <c r="B168" s="92" t="s">
        <v>1025</v>
      </c>
      <c r="C168" s="299">
        <v>1000</v>
      </c>
      <c r="D168" s="299">
        <v>1000</v>
      </c>
      <c r="E168" s="299">
        <v>1000</v>
      </c>
      <c r="F168" s="239"/>
      <c r="G168" s="313">
        <v>1000</v>
      </c>
      <c r="H168" s="246"/>
    </row>
    <row r="169" spans="1:8" ht="23.25" thickBot="1">
      <c r="A169" s="371">
        <v>1.6</v>
      </c>
      <c r="B169" s="87" t="s">
        <v>1658</v>
      </c>
      <c r="C169" s="301"/>
      <c r="D169" s="301"/>
      <c r="E169" s="301">
        <v>9530</v>
      </c>
      <c r="F169" s="247"/>
      <c r="G169" s="311">
        <v>7300</v>
      </c>
      <c r="H169" s="291"/>
    </row>
    <row r="170" spans="1:8" ht="12.75">
      <c r="A170" s="708"/>
      <c r="B170" s="708"/>
      <c r="C170" s="708"/>
      <c r="D170" s="708"/>
      <c r="E170" s="708"/>
      <c r="F170" s="708"/>
      <c r="G170" s="708"/>
      <c r="H170" s="708"/>
    </row>
    <row r="171" spans="1:8" s="113" customFormat="1" ht="20.25">
      <c r="A171" s="663" t="s">
        <v>418</v>
      </c>
      <c r="B171" s="663"/>
      <c r="C171" s="663"/>
      <c r="D171" s="663"/>
      <c r="E171" s="663"/>
      <c r="F171" s="663"/>
      <c r="G171" s="663"/>
      <c r="H171" s="663"/>
    </row>
    <row r="172" spans="1:9" ht="13.5" thickBot="1">
      <c r="A172" s="707" t="s">
        <v>419</v>
      </c>
      <c r="B172" s="707"/>
      <c r="C172" s="134"/>
      <c r="D172" s="134"/>
      <c r="E172" s="134"/>
      <c r="F172" s="134"/>
      <c r="G172" s="134"/>
      <c r="H172" s="134"/>
      <c r="I172" s="104"/>
    </row>
    <row r="173" spans="1:9" s="108" customFormat="1" ht="60" customHeight="1" thickBot="1">
      <c r="A173" s="320" t="s">
        <v>975</v>
      </c>
      <c r="B173" s="320" t="s">
        <v>420</v>
      </c>
      <c r="C173" s="321" t="s">
        <v>1080</v>
      </c>
      <c r="D173" s="321" t="s">
        <v>1081</v>
      </c>
      <c r="E173" s="321" t="s">
        <v>447</v>
      </c>
      <c r="F173" s="321" t="s">
        <v>712</v>
      </c>
      <c r="G173" s="321" t="s">
        <v>1230</v>
      </c>
      <c r="H173" s="321" t="s">
        <v>1722</v>
      </c>
      <c r="I173" s="107"/>
    </row>
    <row r="174" spans="1:9" s="108" customFormat="1" ht="16.5" customHeight="1" thickBot="1">
      <c r="A174" s="322"/>
      <c r="B174" s="323" t="s">
        <v>47</v>
      </c>
      <c r="C174" s="324">
        <f>SUM(C175,C182,C221)</f>
        <v>176655</v>
      </c>
      <c r="D174" s="324">
        <f>SUM(D175,D182,D221)</f>
        <v>169054</v>
      </c>
      <c r="E174" s="324">
        <f>SUM(E175,E182,E221)</f>
        <v>94903</v>
      </c>
      <c r="F174" s="324"/>
      <c r="G174" s="324">
        <f>SUM(G175,G182,G219,G221)</f>
        <v>138990</v>
      </c>
      <c r="H174" s="325">
        <f>SUM(G174/D174)</f>
        <v>0.8221633324263253</v>
      </c>
      <c r="I174" s="109"/>
    </row>
    <row r="175" spans="1:9" s="110" customFormat="1" ht="28.5" customHeight="1">
      <c r="A175" s="326">
        <v>1</v>
      </c>
      <c r="B175" s="327" t="s">
        <v>1751</v>
      </c>
      <c r="C175" s="328">
        <f>SUM(C177:C181)</f>
        <v>13000</v>
      </c>
      <c r="D175" s="328">
        <f>SUM(D177:D181)</f>
        <v>13000</v>
      </c>
      <c r="E175" s="328">
        <f>SUM(E177:E181)</f>
        <v>0</v>
      </c>
      <c r="F175" s="328"/>
      <c r="G175" s="328">
        <f>SUM(G177:G181)</f>
        <v>0</v>
      </c>
      <c r="H175" s="329">
        <f>SUM(G175/D175)</f>
        <v>0</v>
      </c>
      <c r="I175" s="106"/>
    </row>
    <row r="176" spans="1:9" s="110" customFormat="1" ht="15" customHeight="1" thickBot="1">
      <c r="A176" s="330"/>
      <c r="B176" s="331"/>
      <c r="C176" s="332"/>
      <c r="D176" s="332"/>
      <c r="E176" s="332"/>
      <c r="F176" s="332"/>
      <c r="G176" s="332"/>
      <c r="H176" s="333" t="s">
        <v>448</v>
      </c>
      <c r="I176" s="106"/>
    </row>
    <row r="177" spans="1:9" s="110" customFormat="1" ht="16.5" customHeight="1">
      <c r="A177" s="326" t="s">
        <v>536</v>
      </c>
      <c r="B177" s="334" t="s">
        <v>23</v>
      </c>
      <c r="C177" s="335">
        <v>2595</v>
      </c>
      <c r="D177" s="335">
        <v>2595</v>
      </c>
      <c r="E177" s="335"/>
      <c r="F177" s="336">
        <v>1100</v>
      </c>
      <c r="G177" s="335"/>
      <c r="H177" s="337"/>
      <c r="I177" s="109"/>
    </row>
    <row r="178" spans="1:9" s="110" customFormat="1" ht="22.5" customHeight="1">
      <c r="A178" s="338" t="s">
        <v>543</v>
      </c>
      <c r="B178" s="339" t="s">
        <v>24</v>
      </c>
      <c r="C178" s="340">
        <v>626</v>
      </c>
      <c r="D178" s="340">
        <v>626</v>
      </c>
      <c r="E178" s="340"/>
      <c r="F178" s="341">
        <v>1200</v>
      </c>
      <c r="G178" s="340"/>
      <c r="H178" s="342"/>
      <c r="I178" s="109"/>
    </row>
    <row r="179" spans="1:9" s="110" customFormat="1" ht="16.5" customHeight="1">
      <c r="A179" s="338" t="s">
        <v>547</v>
      </c>
      <c r="B179" s="339" t="s">
        <v>25</v>
      </c>
      <c r="C179" s="340">
        <v>2340</v>
      </c>
      <c r="D179" s="340">
        <v>2340</v>
      </c>
      <c r="E179" s="340"/>
      <c r="F179" s="341">
        <v>1492</v>
      </c>
      <c r="G179" s="340"/>
      <c r="H179" s="342"/>
      <c r="I179" s="109"/>
    </row>
    <row r="180" spans="1:9" s="110" customFormat="1" ht="35.25" customHeight="1">
      <c r="A180" s="338" t="s">
        <v>552</v>
      </c>
      <c r="B180" s="339" t="s">
        <v>1594</v>
      </c>
      <c r="C180" s="340">
        <v>7239</v>
      </c>
      <c r="D180" s="340">
        <v>7239</v>
      </c>
      <c r="E180" s="340"/>
      <c r="F180" s="341">
        <v>1454</v>
      </c>
      <c r="G180" s="340"/>
      <c r="H180" s="342"/>
      <c r="I180" s="109"/>
    </row>
    <row r="181" spans="1:9" s="110" customFormat="1" ht="35.25" customHeight="1" thickBot="1">
      <c r="A181" s="330" t="s">
        <v>556</v>
      </c>
      <c r="B181" s="343" t="s">
        <v>26</v>
      </c>
      <c r="C181" s="330">
        <v>200</v>
      </c>
      <c r="D181" s="330">
        <v>200</v>
      </c>
      <c r="E181" s="330"/>
      <c r="F181" s="344">
        <v>1561</v>
      </c>
      <c r="G181" s="330"/>
      <c r="H181" s="345"/>
      <c r="I181" s="109"/>
    </row>
    <row r="182" spans="1:9" s="110" customFormat="1" ht="27.75" customHeight="1">
      <c r="A182" s="326">
        <v>2</v>
      </c>
      <c r="B182" s="327" t="s">
        <v>1752</v>
      </c>
      <c r="C182" s="346">
        <f>SUM(C184,C186,C187,C189,C204,C209,C210,C215)</f>
        <v>159655</v>
      </c>
      <c r="D182" s="346">
        <f>SUM(D184,D186,D187,D189,D204,D209,D210,D215)</f>
        <v>152715</v>
      </c>
      <c r="E182" s="346">
        <f>SUM(E184,E186,E187,E189,E204,E209,E210,E215)</f>
        <v>92000</v>
      </c>
      <c r="F182" s="346"/>
      <c r="G182" s="346">
        <f>SUM(G184,G186,G187,G189,G204,G209,G210,G215)</f>
        <v>105698</v>
      </c>
      <c r="H182" s="329">
        <f>SUM(G182/D182)</f>
        <v>0.6921258553514716</v>
      </c>
      <c r="I182" s="111"/>
    </row>
    <row r="183" spans="1:9" s="110" customFormat="1" ht="12" customHeight="1" thickBot="1">
      <c r="A183" s="330"/>
      <c r="B183" s="331"/>
      <c r="C183" s="347"/>
      <c r="D183" s="347"/>
      <c r="E183" s="347"/>
      <c r="F183" s="347"/>
      <c r="G183" s="347"/>
      <c r="H183" s="333" t="s">
        <v>449</v>
      </c>
      <c r="I183" s="111"/>
    </row>
    <row r="184" spans="1:9" s="110" customFormat="1" ht="11.25">
      <c r="A184" s="348" t="s">
        <v>560</v>
      </c>
      <c r="B184" s="349" t="s">
        <v>1595</v>
      </c>
      <c r="C184" s="349">
        <f>SUM(C185)</f>
        <v>6000</v>
      </c>
      <c r="D184" s="349">
        <f>SUM(D185)</f>
        <v>6000</v>
      </c>
      <c r="E184" s="349">
        <f>SUM(E185)</f>
        <v>6500</v>
      </c>
      <c r="F184" s="349">
        <v>1100</v>
      </c>
      <c r="G184" s="349">
        <f>SUM(G185)</f>
        <v>4000</v>
      </c>
      <c r="H184" s="337">
        <f>SUM(G184/D184)</f>
        <v>0.6666666666666666</v>
      </c>
      <c r="I184" s="109"/>
    </row>
    <row r="185" spans="1:9" s="110" customFormat="1" ht="67.5">
      <c r="A185" s="350" t="s">
        <v>303</v>
      </c>
      <c r="B185" s="339" t="s">
        <v>1648</v>
      </c>
      <c r="C185" s="338">
        <v>6000</v>
      </c>
      <c r="D185" s="338">
        <v>6000</v>
      </c>
      <c r="E185" s="338">
        <v>6500</v>
      </c>
      <c r="F185" s="338"/>
      <c r="G185" s="339">
        <v>4000</v>
      </c>
      <c r="H185" s="342"/>
      <c r="I185" s="109"/>
    </row>
    <row r="186" spans="1:9" s="110" customFormat="1" ht="11.25">
      <c r="A186" s="350" t="s">
        <v>1300</v>
      </c>
      <c r="B186" s="339" t="s">
        <v>24</v>
      </c>
      <c r="C186" s="351">
        <v>1445</v>
      </c>
      <c r="D186" s="351">
        <v>1445</v>
      </c>
      <c r="E186" s="351">
        <v>1566</v>
      </c>
      <c r="F186" s="351">
        <v>1200</v>
      </c>
      <c r="G186" s="351">
        <v>964</v>
      </c>
      <c r="H186" s="342">
        <f>SUM(G186/D186)</f>
        <v>0.6671280276816609</v>
      </c>
      <c r="I186" s="109"/>
    </row>
    <row r="187" spans="1:9" s="110" customFormat="1" ht="11.25">
      <c r="A187" s="350" t="s">
        <v>1723</v>
      </c>
      <c r="B187" s="338" t="s">
        <v>1649</v>
      </c>
      <c r="C187" s="351">
        <f>SUM(C188)</f>
        <v>4000</v>
      </c>
      <c r="D187" s="351">
        <f>SUM(D188)</f>
        <v>3000</v>
      </c>
      <c r="E187" s="351">
        <f>SUM(E188)</f>
        <v>4000</v>
      </c>
      <c r="F187" s="351">
        <v>1300</v>
      </c>
      <c r="G187" s="351">
        <f>SUM(G188)</f>
        <v>1620</v>
      </c>
      <c r="H187" s="342">
        <f>SUM(G187/D187)</f>
        <v>0.54</v>
      </c>
      <c r="I187" s="109"/>
    </row>
    <row r="188" spans="1:9" s="110" customFormat="1" ht="11.25">
      <c r="A188" s="350" t="s">
        <v>1724</v>
      </c>
      <c r="B188" s="339" t="s">
        <v>1650</v>
      </c>
      <c r="C188" s="338">
        <v>4000</v>
      </c>
      <c r="D188" s="338">
        <v>3000</v>
      </c>
      <c r="E188" s="338">
        <v>4000</v>
      </c>
      <c r="F188" s="338"/>
      <c r="G188" s="338">
        <v>1620</v>
      </c>
      <c r="H188" s="342"/>
      <c r="I188" s="109"/>
    </row>
    <row r="189" spans="1:9" s="110" customFormat="1" ht="11.25">
      <c r="A189" s="338"/>
      <c r="B189" s="352" t="s">
        <v>450</v>
      </c>
      <c r="C189" s="351">
        <f>SUM(C190:C203)</f>
        <v>30955</v>
      </c>
      <c r="D189" s="351">
        <f>SUM(D190:D203)</f>
        <v>28682</v>
      </c>
      <c r="E189" s="351">
        <f>SUM(E190:E203)</f>
        <v>40424</v>
      </c>
      <c r="F189" s="351">
        <v>1400</v>
      </c>
      <c r="G189" s="351">
        <f>SUM(G190:G203)</f>
        <v>24704</v>
      </c>
      <c r="H189" s="342">
        <f>SUM(G189/D189)</f>
        <v>0.8613067429049578</v>
      </c>
      <c r="I189" s="109"/>
    </row>
    <row r="190" spans="1:9" s="110" customFormat="1" ht="11.25">
      <c r="A190" s="338" t="s">
        <v>1725</v>
      </c>
      <c r="B190" s="339" t="s">
        <v>451</v>
      </c>
      <c r="C190" s="338"/>
      <c r="D190" s="338"/>
      <c r="E190" s="338">
        <v>2000</v>
      </c>
      <c r="F190" s="353">
        <v>1447</v>
      </c>
      <c r="G190" s="338"/>
      <c r="H190" s="342"/>
      <c r="I190" s="109"/>
    </row>
    <row r="191" spans="1:9" s="110" customFormat="1" ht="11.25">
      <c r="A191" s="338" t="s">
        <v>1726</v>
      </c>
      <c r="B191" s="339" t="s">
        <v>452</v>
      </c>
      <c r="C191" s="338"/>
      <c r="D191" s="338">
        <v>1000</v>
      </c>
      <c r="E191" s="338">
        <v>2000</v>
      </c>
      <c r="F191" s="353">
        <v>1447</v>
      </c>
      <c r="G191" s="338">
        <v>1100</v>
      </c>
      <c r="H191" s="342"/>
      <c r="I191" s="109"/>
    </row>
    <row r="192" spans="1:9" s="110" customFormat="1" ht="22.5">
      <c r="A192" s="338" t="s">
        <v>1727</v>
      </c>
      <c r="B192" s="339" t="s">
        <v>453</v>
      </c>
      <c r="C192" s="338"/>
      <c r="D192" s="338"/>
      <c r="E192" s="338">
        <v>2000</v>
      </c>
      <c r="F192" s="353">
        <v>1447</v>
      </c>
      <c r="G192" s="338">
        <v>500</v>
      </c>
      <c r="H192" s="342"/>
      <c r="I192" s="109"/>
    </row>
    <row r="193" spans="1:9" s="110" customFormat="1" ht="21.75" customHeight="1">
      <c r="A193" s="338" t="s">
        <v>1728</v>
      </c>
      <c r="B193" s="339" t="s">
        <v>1651</v>
      </c>
      <c r="C193" s="338"/>
      <c r="D193" s="338"/>
      <c r="E193" s="338">
        <v>1500</v>
      </c>
      <c r="F193" s="353">
        <v>1447</v>
      </c>
      <c r="G193" s="338">
        <v>1500</v>
      </c>
      <c r="H193" s="342"/>
      <c r="I193" s="109"/>
    </row>
    <row r="194" spans="1:9" s="110" customFormat="1" ht="22.5">
      <c r="A194" s="338" t="s">
        <v>1729</v>
      </c>
      <c r="B194" s="339" t="s">
        <v>454</v>
      </c>
      <c r="C194" s="338">
        <v>2000</v>
      </c>
      <c r="D194" s="338">
        <v>4060</v>
      </c>
      <c r="E194" s="338">
        <v>5600</v>
      </c>
      <c r="F194" s="353">
        <v>1447</v>
      </c>
      <c r="G194" s="338">
        <v>4304</v>
      </c>
      <c r="H194" s="342"/>
      <c r="I194" s="109"/>
    </row>
    <row r="195" spans="1:9" s="110" customFormat="1" ht="22.5">
      <c r="A195" s="338" t="s">
        <v>1730</v>
      </c>
      <c r="B195" s="339" t="s">
        <v>1652</v>
      </c>
      <c r="C195" s="338">
        <v>2000</v>
      </c>
      <c r="D195" s="338">
        <v>998</v>
      </c>
      <c r="E195" s="338">
        <v>1000</v>
      </c>
      <c r="F195" s="353">
        <v>1482</v>
      </c>
      <c r="G195" s="338">
        <v>1000</v>
      </c>
      <c r="H195" s="342"/>
      <c r="I195" s="109"/>
    </row>
    <row r="196" spans="1:9" s="110" customFormat="1" ht="22.5">
      <c r="A196" s="338" t="s">
        <v>1731</v>
      </c>
      <c r="B196" s="339" t="s">
        <v>1653</v>
      </c>
      <c r="C196" s="338">
        <f>10000-7000</f>
        <v>3000</v>
      </c>
      <c r="D196" s="338">
        <v>3000</v>
      </c>
      <c r="E196" s="338">
        <v>10000</v>
      </c>
      <c r="F196" s="353">
        <v>1454</v>
      </c>
      <c r="G196" s="338">
        <v>10000</v>
      </c>
      <c r="H196" s="342"/>
      <c r="I196" s="109"/>
    </row>
    <row r="197" spans="1:9" s="110" customFormat="1" ht="11.25">
      <c r="A197" s="338" t="s">
        <v>1732</v>
      </c>
      <c r="B197" s="339" t="s">
        <v>1654</v>
      </c>
      <c r="C197" s="338">
        <v>2000</v>
      </c>
      <c r="D197" s="338">
        <v>424</v>
      </c>
      <c r="E197" s="338"/>
      <c r="F197" s="338">
        <v>1482</v>
      </c>
      <c r="G197" s="338"/>
      <c r="H197" s="342"/>
      <c r="I197" s="109"/>
    </row>
    <row r="198" spans="1:9" s="110" customFormat="1" ht="22.5">
      <c r="A198" s="338" t="s">
        <v>1733</v>
      </c>
      <c r="B198" s="339" t="s">
        <v>474</v>
      </c>
      <c r="C198" s="338"/>
      <c r="D198" s="338"/>
      <c r="E198" s="338">
        <v>2500</v>
      </c>
      <c r="F198" s="353">
        <v>1447</v>
      </c>
      <c r="G198" s="338">
        <v>2500</v>
      </c>
      <c r="H198" s="342"/>
      <c r="I198" s="109"/>
    </row>
    <row r="199" spans="1:9" s="110" customFormat="1" ht="11.25">
      <c r="A199" s="338" t="s">
        <v>1734</v>
      </c>
      <c r="B199" s="339" t="s">
        <v>1672</v>
      </c>
      <c r="C199" s="338">
        <f>15000-1167-10000+16000</f>
        <v>19833</v>
      </c>
      <c r="D199" s="338">
        <v>19000</v>
      </c>
      <c r="E199" s="338">
        <v>6524</v>
      </c>
      <c r="F199" s="353">
        <v>1482</v>
      </c>
      <c r="G199" s="338"/>
      <c r="H199" s="342"/>
      <c r="I199" s="109"/>
    </row>
    <row r="200" spans="1:9" s="110" customFormat="1" ht="11.25">
      <c r="A200" s="338" t="s">
        <v>1735</v>
      </c>
      <c r="B200" s="339" t="s">
        <v>1655</v>
      </c>
      <c r="C200" s="338">
        <f>5000-378-3000</f>
        <v>1622</v>
      </c>
      <c r="D200" s="338"/>
      <c r="E200" s="338">
        <v>5300</v>
      </c>
      <c r="F200" s="353">
        <v>1447</v>
      </c>
      <c r="G200" s="338">
        <v>1800</v>
      </c>
      <c r="H200" s="342"/>
      <c r="I200" s="109"/>
    </row>
    <row r="201" spans="1:9" s="110" customFormat="1" ht="11.25">
      <c r="A201" s="338" t="s">
        <v>1736</v>
      </c>
      <c r="B201" s="339" t="s">
        <v>475</v>
      </c>
      <c r="C201" s="338"/>
      <c r="D201" s="338"/>
      <c r="E201" s="338">
        <v>2000</v>
      </c>
      <c r="F201" s="353">
        <v>1447</v>
      </c>
      <c r="G201" s="338">
        <v>2000</v>
      </c>
      <c r="H201" s="342"/>
      <c r="I201" s="109"/>
    </row>
    <row r="202" spans="1:9" s="110" customFormat="1" ht="22.5" customHeight="1">
      <c r="A202" s="338" t="s">
        <v>1737</v>
      </c>
      <c r="B202" s="339" t="s">
        <v>1656</v>
      </c>
      <c r="C202" s="338">
        <v>300</v>
      </c>
      <c r="D202" s="338"/>
      <c r="E202" s="338"/>
      <c r="F202" s="338"/>
      <c r="G202" s="338"/>
      <c r="H202" s="342"/>
      <c r="I202" s="109"/>
    </row>
    <row r="203" spans="1:9" s="110" customFormat="1" ht="11.25">
      <c r="A203" s="338" t="s">
        <v>1738</v>
      </c>
      <c r="B203" s="339" t="s">
        <v>476</v>
      </c>
      <c r="C203" s="338">
        <v>200</v>
      </c>
      <c r="D203" s="338">
        <v>200</v>
      </c>
      <c r="E203" s="338"/>
      <c r="F203" s="338"/>
      <c r="G203" s="338"/>
      <c r="H203" s="342"/>
      <c r="I203" s="109"/>
    </row>
    <row r="204" spans="1:9" s="110" customFormat="1" ht="11.25">
      <c r="A204" s="338"/>
      <c r="B204" s="354" t="s">
        <v>477</v>
      </c>
      <c r="C204" s="351">
        <f>SUM(C205:C208)</f>
        <v>4000</v>
      </c>
      <c r="D204" s="351">
        <f>SUM(D205:D208)</f>
        <v>2500</v>
      </c>
      <c r="E204" s="351">
        <f>SUM(E205:E208)</f>
        <v>8200</v>
      </c>
      <c r="F204" s="351">
        <v>1500</v>
      </c>
      <c r="G204" s="351">
        <f>SUM(G205:G208)</f>
        <v>5100</v>
      </c>
      <c r="H204" s="342">
        <f>SUM(G204/D204)</f>
        <v>2.04</v>
      </c>
      <c r="I204" s="109"/>
    </row>
    <row r="205" spans="1:9" s="110" customFormat="1" ht="11.25">
      <c r="A205" s="338" t="s">
        <v>1739</v>
      </c>
      <c r="B205" s="339" t="s">
        <v>478</v>
      </c>
      <c r="C205" s="338">
        <v>2500</v>
      </c>
      <c r="D205" s="338">
        <v>2500</v>
      </c>
      <c r="E205" s="338">
        <v>2000</v>
      </c>
      <c r="F205" s="353">
        <v>1590</v>
      </c>
      <c r="G205" s="338">
        <v>500</v>
      </c>
      <c r="H205" s="342"/>
      <c r="I205" s="109"/>
    </row>
    <row r="206" spans="1:9" s="110" customFormat="1" ht="22.5">
      <c r="A206" s="338" t="s">
        <v>1740</v>
      </c>
      <c r="B206" s="339" t="s">
        <v>479</v>
      </c>
      <c r="C206" s="338">
        <v>1500</v>
      </c>
      <c r="D206" s="338"/>
      <c r="E206" s="338">
        <v>2000</v>
      </c>
      <c r="F206" s="353">
        <v>1512</v>
      </c>
      <c r="G206" s="338">
        <v>1600</v>
      </c>
      <c r="H206" s="342"/>
      <c r="I206" s="109"/>
    </row>
    <row r="207" spans="1:9" s="110" customFormat="1" ht="22.5">
      <c r="A207" s="338" t="s">
        <v>1741</v>
      </c>
      <c r="B207" s="339" t="s">
        <v>480</v>
      </c>
      <c r="C207" s="338"/>
      <c r="D207" s="338"/>
      <c r="E207" s="338">
        <v>1000</v>
      </c>
      <c r="F207" s="353">
        <v>1590</v>
      </c>
      <c r="G207" s="338">
        <v>1000</v>
      </c>
      <c r="H207" s="342"/>
      <c r="I207" s="109"/>
    </row>
    <row r="208" spans="1:9" s="110" customFormat="1" ht="22.5">
      <c r="A208" s="338" t="s">
        <v>1742</v>
      </c>
      <c r="B208" s="339" t="s">
        <v>481</v>
      </c>
      <c r="C208" s="338"/>
      <c r="D208" s="338"/>
      <c r="E208" s="338">
        <v>3200</v>
      </c>
      <c r="F208" s="353">
        <v>1590</v>
      </c>
      <c r="G208" s="338">
        <v>2000</v>
      </c>
      <c r="H208" s="342"/>
      <c r="I208" s="109"/>
    </row>
    <row r="209" spans="1:9" s="110" customFormat="1" ht="11.25">
      <c r="A209" s="338" t="s">
        <v>1743</v>
      </c>
      <c r="B209" s="339" t="s">
        <v>1596</v>
      </c>
      <c r="C209" s="351">
        <v>810</v>
      </c>
      <c r="D209" s="351">
        <v>810</v>
      </c>
      <c r="E209" s="351">
        <v>1310</v>
      </c>
      <c r="F209" s="351">
        <v>3600</v>
      </c>
      <c r="G209" s="351">
        <v>1310</v>
      </c>
      <c r="H209" s="342">
        <f>SUM(G209/D209)</f>
        <v>1.617283950617284</v>
      </c>
      <c r="I209" s="109"/>
    </row>
    <row r="210" spans="1:9" s="110" customFormat="1" ht="11.25">
      <c r="A210" s="338"/>
      <c r="B210" s="355" t="s">
        <v>482</v>
      </c>
      <c r="C210" s="351">
        <f>SUM(C211:C214)</f>
        <v>8167</v>
      </c>
      <c r="D210" s="351">
        <f>SUM(D211:D214)</f>
        <v>6000</v>
      </c>
      <c r="E210" s="351">
        <f>SUM(E211:E214)</f>
        <v>30000</v>
      </c>
      <c r="F210" s="351">
        <v>4000</v>
      </c>
      <c r="G210" s="351">
        <f>SUM(G211:G214)</f>
        <v>21800</v>
      </c>
      <c r="H210" s="342">
        <f>SUM(G210/D210)</f>
        <v>3.6333333333333333</v>
      </c>
      <c r="I210" s="109"/>
    </row>
    <row r="211" spans="1:9" s="110" customFormat="1" ht="11.25">
      <c r="A211" s="338" t="s">
        <v>1744</v>
      </c>
      <c r="B211" s="339" t="s">
        <v>1657</v>
      </c>
      <c r="C211" s="338"/>
      <c r="D211" s="338"/>
      <c r="E211" s="338"/>
      <c r="F211" s="338"/>
      <c r="G211" s="338"/>
      <c r="H211" s="342"/>
      <c r="I211" s="109"/>
    </row>
    <row r="212" spans="1:9" s="110" customFormat="1" ht="11.25">
      <c r="A212" s="338" t="s">
        <v>1745</v>
      </c>
      <c r="B212" s="339" t="s">
        <v>1317</v>
      </c>
      <c r="C212" s="338"/>
      <c r="D212" s="338"/>
      <c r="E212" s="338"/>
      <c r="F212" s="338"/>
      <c r="G212" s="338"/>
      <c r="H212" s="342"/>
      <c r="I212" s="109"/>
    </row>
    <row r="213" spans="1:9" s="110" customFormat="1" ht="11.25">
      <c r="A213" s="338" t="s">
        <v>1746</v>
      </c>
      <c r="B213" s="356" t="s">
        <v>1318</v>
      </c>
      <c r="C213" s="338">
        <f>15000-9000</f>
        <v>6000</v>
      </c>
      <c r="D213" s="338">
        <v>6000</v>
      </c>
      <c r="E213" s="338">
        <v>30000</v>
      </c>
      <c r="F213" s="353">
        <v>4700</v>
      </c>
      <c r="G213" s="338">
        <v>21800</v>
      </c>
      <c r="H213" s="342"/>
      <c r="I213" s="109"/>
    </row>
    <row r="214" spans="1:9" s="110" customFormat="1" ht="22.5">
      <c r="A214" s="338" t="s">
        <v>1747</v>
      </c>
      <c r="B214" s="339" t="s">
        <v>483</v>
      </c>
      <c r="C214" s="338">
        <f>1167+1000</f>
        <v>2167</v>
      </c>
      <c r="D214" s="338"/>
      <c r="E214" s="338"/>
      <c r="F214" s="338"/>
      <c r="G214" s="338"/>
      <c r="H214" s="342"/>
      <c r="I214" s="109"/>
    </row>
    <row r="215" spans="1:9" s="110" customFormat="1" ht="11.25">
      <c r="A215" s="338"/>
      <c r="B215" s="254" t="s">
        <v>484</v>
      </c>
      <c r="C215" s="351">
        <f>SUM(C216:C218)</f>
        <v>104278</v>
      </c>
      <c r="D215" s="351">
        <f>SUM(D216:D218)</f>
        <v>104278</v>
      </c>
      <c r="E215" s="351">
        <f>SUM(E216:E218)</f>
        <v>0</v>
      </c>
      <c r="F215" s="351">
        <v>7000</v>
      </c>
      <c r="G215" s="351">
        <f>SUM(G216:G218)</f>
        <v>46200</v>
      </c>
      <c r="H215" s="342">
        <f>SUM(G215/D215)</f>
        <v>0.4430464719308004</v>
      </c>
      <c r="I215" s="109"/>
    </row>
    <row r="216" spans="1:9" s="110" customFormat="1" ht="11.25">
      <c r="A216" s="338" t="s">
        <v>1748</v>
      </c>
      <c r="B216" s="355" t="s">
        <v>1597</v>
      </c>
      <c r="C216" s="338">
        <f>8900+378</f>
        <v>9278</v>
      </c>
      <c r="D216" s="338">
        <v>9278</v>
      </c>
      <c r="E216" s="338"/>
      <c r="F216" s="338"/>
      <c r="G216" s="338"/>
      <c r="H216" s="338"/>
      <c r="I216" s="109"/>
    </row>
    <row r="217" spans="1:9" s="110" customFormat="1" ht="11.25">
      <c r="A217" s="338" t="s">
        <v>1749</v>
      </c>
      <c r="B217" s="339" t="s">
        <v>1284</v>
      </c>
      <c r="C217" s="338"/>
      <c r="D217" s="338"/>
      <c r="E217" s="338"/>
      <c r="F217" s="338">
        <v>7000</v>
      </c>
      <c r="G217" s="338">
        <v>46200</v>
      </c>
      <c r="H217" s="338"/>
      <c r="I217" s="109"/>
    </row>
    <row r="218" spans="1:9" s="110" customFormat="1" ht="44.25" thickBot="1">
      <c r="A218" s="330" t="s">
        <v>1750</v>
      </c>
      <c r="B218" s="343" t="s">
        <v>1598</v>
      </c>
      <c r="C218" s="330">
        <f>30000+10000+55000</f>
        <v>95000</v>
      </c>
      <c r="D218" s="330">
        <f>30000+10000+55000</f>
        <v>95000</v>
      </c>
      <c r="E218" s="330"/>
      <c r="F218" s="330"/>
      <c r="G218" s="330"/>
      <c r="H218" s="330"/>
      <c r="I218" s="109"/>
    </row>
    <row r="219" spans="1:9" s="110" customFormat="1" ht="12" thickBot="1">
      <c r="A219" s="322">
        <v>3</v>
      </c>
      <c r="B219" s="357" t="s">
        <v>1808</v>
      </c>
      <c r="C219" s="323"/>
      <c r="D219" s="323"/>
      <c r="E219" s="323"/>
      <c r="F219" s="323"/>
      <c r="G219" s="323">
        <f>SUM(G220)</f>
        <v>30000</v>
      </c>
      <c r="H219" s="358" t="s">
        <v>833</v>
      </c>
      <c r="I219" s="109"/>
    </row>
    <row r="220" spans="1:9" s="110" customFormat="1" ht="23.25" thickBot="1">
      <c r="A220" s="322" t="s">
        <v>1415</v>
      </c>
      <c r="B220" s="359" t="s">
        <v>1809</v>
      </c>
      <c r="C220" s="322"/>
      <c r="D220" s="322"/>
      <c r="E220" s="322"/>
      <c r="F220" s="322">
        <v>7000</v>
      </c>
      <c r="G220" s="322">
        <v>30000</v>
      </c>
      <c r="H220" s="322"/>
      <c r="I220" s="109"/>
    </row>
    <row r="221" spans="1:9" s="110" customFormat="1" ht="22.5">
      <c r="A221" s="326">
        <v>4</v>
      </c>
      <c r="B221" s="327" t="s">
        <v>1753</v>
      </c>
      <c r="C221" s="346">
        <f>SUM(C223:C227)</f>
        <v>4000</v>
      </c>
      <c r="D221" s="346">
        <f>SUM(D223:D227)</f>
        <v>3339</v>
      </c>
      <c r="E221" s="346">
        <f>SUM(E223:E227)</f>
        <v>2903</v>
      </c>
      <c r="F221" s="346"/>
      <c r="G221" s="346">
        <f>SUM(G223:G227)</f>
        <v>3292</v>
      </c>
      <c r="H221" s="360">
        <f>SUM(G221/D221)</f>
        <v>0.9859239293201557</v>
      </c>
      <c r="I221" s="111"/>
    </row>
    <row r="222" spans="1:9" s="110" customFormat="1" ht="12" thickBot="1">
      <c r="A222" s="330"/>
      <c r="B222" s="331"/>
      <c r="C222" s="347"/>
      <c r="D222" s="347"/>
      <c r="E222" s="347"/>
      <c r="F222" s="347"/>
      <c r="G222" s="347"/>
      <c r="H222" s="333" t="s">
        <v>449</v>
      </c>
      <c r="I222" s="111"/>
    </row>
    <row r="223" spans="1:9" s="110" customFormat="1" ht="11.25">
      <c r="A223" s="326" t="s">
        <v>1837</v>
      </c>
      <c r="B223" s="334" t="s">
        <v>485</v>
      </c>
      <c r="C223" s="334">
        <v>847</v>
      </c>
      <c r="D223" s="334">
        <v>684</v>
      </c>
      <c r="E223" s="334">
        <v>595</v>
      </c>
      <c r="F223" s="334">
        <v>1140</v>
      </c>
      <c r="G223" s="334">
        <v>595</v>
      </c>
      <c r="H223" s="361"/>
      <c r="I223" s="112"/>
    </row>
    <row r="224" spans="1:9" s="110" customFormat="1" ht="11.25">
      <c r="A224" s="338" t="s">
        <v>1839</v>
      </c>
      <c r="B224" s="339" t="s">
        <v>24</v>
      </c>
      <c r="C224" s="338">
        <v>170</v>
      </c>
      <c r="D224" s="338">
        <v>165</v>
      </c>
      <c r="E224" s="338">
        <v>143</v>
      </c>
      <c r="F224" s="338">
        <v>1200</v>
      </c>
      <c r="G224" s="338">
        <v>143</v>
      </c>
      <c r="H224" s="338"/>
      <c r="I224" s="112"/>
    </row>
    <row r="225" spans="1:9" s="110" customFormat="1" ht="11.25">
      <c r="A225" s="338" t="s">
        <v>1841</v>
      </c>
      <c r="B225" s="339" t="s">
        <v>1654</v>
      </c>
      <c r="C225" s="338"/>
      <c r="D225" s="338"/>
      <c r="E225" s="338"/>
      <c r="F225" s="338">
        <v>1482</v>
      </c>
      <c r="G225" s="338">
        <v>389</v>
      </c>
      <c r="H225" s="338"/>
      <c r="I225" s="112"/>
    </row>
    <row r="226" spans="1:9" s="110" customFormat="1" ht="11.25">
      <c r="A226" s="338" t="s">
        <v>1843</v>
      </c>
      <c r="B226" s="362" t="s">
        <v>1671</v>
      </c>
      <c r="C226" s="338">
        <v>2373</v>
      </c>
      <c r="D226" s="338">
        <v>1981</v>
      </c>
      <c r="E226" s="338">
        <v>1722</v>
      </c>
      <c r="F226" s="338">
        <v>1482</v>
      </c>
      <c r="G226" s="338">
        <v>1722</v>
      </c>
      <c r="H226" s="342"/>
      <c r="I226" s="109"/>
    </row>
    <row r="227" spans="1:9" s="110" customFormat="1" ht="12" thickBot="1">
      <c r="A227" s="330" t="s">
        <v>1845</v>
      </c>
      <c r="B227" s="343" t="s">
        <v>25</v>
      </c>
      <c r="C227" s="330">
        <f>3454-2844</f>
        <v>610</v>
      </c>
      <c r="D227" s="330">
        <v>509</v>
      </c>
      <c r="E227" s="330">
        <v>443</v>
      </c>
      <c r="F227" s="330">
        <v>1492</v>
      </c>
      <c r="G227" s="330">
        <v>443</v>
      </c>
      <c r="H227" s="345"/>
      <c r="I227" s="109"/>
    </row>
    <row r="228" spans="1:9" ht="12.75">
      <c r="A228" s="134"/>
      <c r="B228" s="134"/>
      <c r="C228" s="134"/>
      <c r="D228" s="134"/>
      <c r="E228" s="134"/>
      <c r="F228" s="134"/>
      <c r="G228" s="134"/>
      <c r="H228" s="134"/>
      <c r="I228" s="104"/>
    </row>
    <row r="229" spans="3:9" ht="11.25">
      <c r="C229" s="365"/>
      <c r="D229" s="365"/>
      <c r="E229" s="365"/>
      <c r="I229" s="105"/>
    </row>
    <row r="230" spans="3:9" ht="11.25">
      <c r="C230" s="365"/>
      <c r="D230" s="365"/>
      <c r="E230" s="365"/>
      <c r="I230" s="105"/>
    </row>
    <row r="231" spans="3:9" ht="11.25">
      <c r="C231" s="365"/>
      <c r="D231" s="365"/>
      <c r="E231" s="365"/>
      <c r="I231" s="105"/>
    </row>
    <row r="232" spans="3:9" ht="11.25">
      <c r="C232" s="365"/>
      <c r="D232" s="365"/>
      <c r="E232" s="365"/>
      <c r="I232" s="105"/>
    </row>
    <row r="233" spans="3:9" ht="11.25">
      <c r="C233" s="365"/>
      <c r="D233" s="365"/>
      <c r="E233" s="365"/>
      <c r="I233" s="105"/>
    </row>
    <row r="234" spans="3:9" ht="11.25">
      <c r="C234" s="365"/>
      <c r="D234" s="365"/>
      <c r="E234" s="365"/>
      <c r="I234" s="105"/>
    </row>
    <row r="235" spans="3:9" ht="11.25">
      <c r="C235" s="365"/>
      <c r="D235" s="365"/>
      <c r="E235" s="365"/>
      <c r="I235" s="105"/>
    </row>
    <row r="236" spans="3:9" ht="11.25">
      <c r="C236" s="365"/>
      <c r="D236" s="365"/>
      <c r="E236" s="365"/>
      <c r="I236" s="105"/>
    </row>
    <row r="237" spans="3:9" ht="11.25">
      <c r="C237" s="365"/>
      <c r="D237" s="365"/>
      <c r="E237" s="365"/>
      <c r="I237" s="105"/>
    </row>
    <row r="238" spans="3:9" ht="11.25">
      <c r="C238" s="365"/>
      <c r="D238" s="365"/>
      <c r="E238" s="365"/>
      <c r="I238" s="105"/>
    </row>
    <row r="239" spans="3:9" ht="11.25">
      <c r="C239" s="365"/>
      <c r="D239" s="365"/>
      <c r="E239" s="365"/>
      <c r="I239" s="105"/>
    </row>
    <row r="240" spans="3:9" ht="11.25">
      <c r="C240" s="365"/>
      <c r="D240" s="365"/>
      <c r="E240" s="365"/>
      <c r="I240" s="105"/>
    </row>
    <row r="241" spans="3:9" ht="11.25">
      <c r="C241" s="365"/>
      <c r="D241" s="365"/>
      <c r="E241" s="365"/>
      <c r="I241" s="105"/>
    </row>
    <row r="242" spans="3:9" ht="11.25">
      <c r="C242" s="365"/>
      <c r="D242" s="365"/>
      <c r="E242" s="365"/>
      <c r="I242" s="105"/>
    </row>
    <row r="243" spans="3:5" ht="11.25">
      <c r="C243" s="365"/>
      <c r="D243" s="365"/>
      <c r="E243" s="365"/>
    </row>
    <row r="244" spans="3:5" ht="11.25">
      <c r="C244" s="365"/>
      <c r="D244" s="365"/>
      <c r="E244" s="365"/>
    </row>
  </sheetData>
  <sheetProtection/>
  <mergeCells count="24">
    <mergeCell ref="A5:H5"/>
    <mergeCell ref="A6:H6"/>
    <mergeCell ref="A7:H7"/>
    <mergeCell ref="A10:B10"/>
    <mergeCell ref="A70:H70"/>
    <mergeCell ref="A71:H71"/>
    <mergeCell ref="A74:B74"/>
    <mergeCell ref="A85:H85"/>
    <mergeCell ref="A86:H86"/>
    <mergeCell ref="A89:B89"/>
    <mergeCell ref="A90:B90"/>
    <mergeCell ref="A127:B127"/>
    <mergeCell ref="A133:B133"/>
    <mergeCell ref="A142:H142"/>
    <mergeCell ref="A143:H143"/>
    <mergeCell ref="A146:B146"/>
    <mergeCell ref="A140:B140"/>
    <mergeCell ref="A139:B139"/>
    <mergeCell ref="A172:B172"/>
    <mergeCell ref="A170:H170"/>
    <mergeCell ref="A171:H171"/>
    <mergeCell ref="A150:A165"/>
    <mergeCell ref="G150:G164"/>
    <mergeCell ref="H150:H164"/>
  </mergeCells>
  <printOptions horizontalCentered="1"/>
  <pageMargins left="0.7480314960629921" right="0.3937007874015748" top="0.6299212598425197" bottom="0.3937007874015748" header="0" footer="0"/>
  <pageSetup cellComments="asDisplayed" fitToHeight="3" horizontalDpi="300" verticalDpi="300" orientation="portrait" paperSize="9" scale="75" r:id="rId1"/>
  <headerFooter alignWithMargins="0">
    <oddFooter>&amp;C&amp;P no &amp;N</oddFooter>
  </headerFooter>
</worksheet>
</file>

<file path=xl/worksheets/sheet9.xml><?xml version="1.0" encoding="utf-8"?>
<worksheet xmlns="http://schemas.openxmlformats.org/spreadsheetml/2006/main" xmlns:r="http://schemas.openxmlformats.org/officeDocument/2006/relationships">
  <dimension ref="A1:I126"/>
  <sheetViews>
    <sheetView zoomScaleSheetLayoutView="100" workbookViewId="0" topLeftCell="A1">
      <selection activeCell="A6" sqref="A6:I6"/>
    </sheetView>
  </sheetViews>
  <sheetFormatPr defaultColWidth="9.140625" defaultRowHeight="12.75"/>
  <cols>
    <col min="1" max="1" width="3.00390625" style="364" customWidth="1"/>
    <col min="2" max="2" width="38.140625" style="364" customWidth="1"/>
    <col min="3" max="3" width="9.8515625" style="364" customWidth="1"/>
    <col min="4" max="4" width="9.28125" style="364" customWidth="1"/>
    <col min="5" max="5" width="9.57421875" style="364" customWidth="1"/>
    <col min="6" max="6" width="10.7109375" style="364" customWidth="1"/>
    <col min="7" max="7" width="8.7109375" style="364" customWidth="1"/>
    <col min="8" max="8" width="9.57421875" style="364" customWidth="1"/>
    <col min="9" max="9" width="8.7109375" style="364" customWidth="1"/>
    <col min="10" max="10" width="7.8515625" style="31" customWidth="1"/>
    <col min="11" max="16384" width="9.140625" style="31" customWidth="1"/>
  </cols>
  <sheetData>
    <row r="1" spans="1:9" s="93" customFormat="1" ht="12.75" customHeight="1">
      <c r="A1" s="269"/>
      <c r="B1" s="122"/>
      <c r="C1" s="122"/>
      <c r="D1" s="132"/>
      <c r="E1" s="132"/>
      <c r="F1" s="132"/>
      <c r="G1" s="132" t="s">
        <v>512</v>
      </c>
      <c r="H1" s="122"/>
      <c r="I1" s="122"/>
    </row>
    <row r="2" spans="1:9" s="93" customFormat="1" ht="12.75" customHeight="1">
      <c r="A2" s="122"/>
      <c r="B2" s="122"/>
      <c r="C2" s="122"/>
      <c r="D2" s="132"/>
      <c r="E2" s="132"/>
      <c r="F2" s="121"/>
      <c r="G2" s="121" t="s">
        <v>503</v>
      </c>
      <c r="H2" s="122"/>
      <c r="I2" s="122"/>
    </row>
    <row r="3" spans="1:9" ht="11.25">
      <c r="A3" s="114"/>
      <c r="B3" s="114"/>
      <c r="C3" s="114"/>
      <c r="D3" s="131"/>
      <c r="E3" s="131"/>
      <c r="F3" s="121"/>
      <c r="G3" s="121" t="s">
        <v>504</v>
      </c>
      <c r="H3" s="114"/>
      <c r="I3" s="114"/>
    </row>
    <row r="4" spans="1:9" ht="11.25">
      <c r="A4" s="114"/>
      <c r="B4" s="114"/>
      <c r="C4" s="114"/>
      <c r="D4" s="131"/>
      <c r="E4" s="131"/>
      <c r="F4" s="121"/>
      <c r="G4" s="121" t="s">
        <v>505</v>
      </c>
      <c r="H4" s="114"/>
      <c r="I4" s="114"/>
    </row>
    <row r="5" spans="1:9" ht="20.25">
      <c r="A5" s="724" t="s">
        <v>20</v>
      </c>
      <c r="B5" s="724"/>
      <c r="C5" s="724"/>
      <c r="D5" s="724"/>
      <c r="E5" s="724"/>
      <c r="F5" s="724"/>
      <c r="G5" s="724"/>
      <c r="H5" s="724"/>
      <c r="I5" s="724"/>
    </row>
    <row r="6" spans="1:9" ht="20.25">
      <c r="A6" s="724" t="s">
        <v>21</v>
      </c>
      <c r="B6" s="724"/>
      <c r="C6" s="724"/>
      <c r="D6" s="724"/>
      <c r="E6" s="724"/>
      <c r="F6" s="724"/>
      <c r="G6" s="724"/>
      <c r="H6" s="724"/>
      <c r="I6" s="724"/>
    </row>
    <row r="7" spans="2:3" ht="16.5" thickBot="1">
      <c r="B7" s="380"/>
      <c r="C7" s="380"/>
    </row>
    <row r="8" spans="1:9" s="94" customFormat="1" ht="68.25" thickBot="1">
      <c r="A8" s="381"/>
      <c r="B8" s="47" t="s">
        <v>1500</v>
      </c>
      <c r="C8" s="382" t="s">
        <v>1080</v>
      </c>
      <c r="D8" s="383" t="s">
        <v>1081</v>
      </c>
      <c r="E8" s="384" t="s">
        <v>22</v>
      </c>
      <c r="F8" s="47" t="s">
        <v>1501</v>
      </c>
      <c r="G8" s="47" t="s">
        <v>1230</v>
      </c>
      <c r="H8" s="47" t="s">
        <v>1272</v>
      </c>
      <c r="I8" s="47" t="s">
        <v>750</v>
      </c>
    </row>
    <row r="9" spans="1:9" ht="12" thickBot="1">
      <c r="A9" s="385"/>
      <c r="B9" s="386" t="s">
        <v>149</v>
      </c>
      <c r="C9" s="387"/>
      <c r="D9" s="89"/>
      <c r="E9" s="387"/>
      <c r="F9" s="89"/>
      <c r="G9" s="387"/>
      <c r="H9" s="89"/>
      <c r="I9" s="89"/>
    </row>
    <row r="10" spans="1:9" s="95" customFormat="1" ht="13.5" thickBot="1">
      <c r="A10" s="719" t="s">
        <v>1502</v>
      </c>
      <c r="B10" s="720"/>
      <c r="C10" s="388">
        <f>SUM(C11,C70,C90,C118)</f>
        <v>44420</v>
      </c>
      <c r="D10" s="388">
        <f>SUM(D11,D70,D90,D118)</f>
        <v>52857.2</v>
      </c>
      <c r="E10" s="388">
        <f>SUM(E11,E70,E90,E118)</f>
        <v>55730</v>
      </c>
      <c r="F10" s="388"/>
      <c r="G10" s="388">
        <f>SUM(G11,G70,G90,G118)</f>
        <v>60338</v>
      </c>
      <c r="H10" s="389">
        <f>G10/D10</f>
        <v>1.1415284956448697</v>
      </c>
      <c r="I10" s="389">
        <f>G10/C10</f>
        <v>1.3583520936515083</v>
      </c>
    </row>
    <row r="11" spans="1:9" s="95" customFormat="1" ht="31.5" customHeight="1" thickBot="1">
      <c r="A11" s="721" t="s">
        <v>1231</v>
      </c>
      <c r="B11" s="722"/>
      <c r="C11" s="388">
        <f>SUM(C12:C69)</f>
        <v>26150</v>
      </c>
      <c r="D11" s="388">
        <f>SUM(D12:D69)</f>
        <v>31587.2</v>
      </c>
      <c r="E11" s="388">
        <f>SUM(E12:E69)</f>
        <v>31190</v>
      </c>
      <c r="F11" s="388"/>
      <c r="G11" s="388">
        <f>SUM(G12:G69)</f>
        <v>38209</v>
      </c>
      <c r="H11" s="390">
        <f>G11/D11</f>
        <v>1.2096355485766386</v>
      </c>
      <c r="I11" s="390">
        <f>G11/C11</f>
        <v>1.4611472275334607</v>
      </c>
    </row>
    <row r="12" spans="1:9" ht="22.5">
      <c r="A12" s="391"/>
      <c r="B12" s="92" t="s">
        <v>1571</v>
      </c>
      <c r="C12" s="392"/>
      <c r="D12" s="393"/>
      <c r="E12" s="392"/>
      <c r="F12" s="393"/>
      <c r="G12" s="392">
        <v>2500</v>
      </c>
      <c r="H12" s="92"/>
      <c r="I12" s="92"/>
    </row>
    <row r="13" spans="1:9" ht="22.5">
      <c r="A13" s="391"/>
      <c r="B13" s="92" t="s">
        <v>1572</v>
      </c>
      <c r="C13" s="392"/>
      <c r="D13" s="393"/>
      <c r="E13" s="392"/>
      <c r="F13" s="393"/>
      <c r="G13" s="392">
        <v>5000</v>
      </c>
      <c r="H13" s="92"/>
      <c r="I13" s="92"/>
    </row>
    <row r="14" spans="1:9" ht="12">
      <c r="A14" s="391"/>
      <c r="B14" s="92" t="s">
        <v>497</v>
      </c>
      <c r="C14" s="392">
        <v>2400</v>
      </c>
      <c r="D14" s="393">
        <v>2265</v>
      </c>
      <c r="E14" s="392">
        <v>2400</v>
      </c>
      <c r="F14" s="393"/>
      <c r="G14" s="392">
        <v>2400</v>
      </c>
      <c r="H14" s="92"/>
      <c r="I14" s="92"/>
    </row>
    <row r="15" spans="1:9" ht="12">
      <c r="A15" s="391"/>
      <c r="B15" s="92" t="s">
        <v>395</v>
      </c>
      <c r="C15" s="392">
        <v>260</v>
      </c>
      <c r="D15" s="393"/>
      <c r="E15" s="392"/>
      <c r="F15" s="393"/>
      <c r="G15" s="392"/>
      <c r="H15" s="92"/>
      <c r="I15" s="92"/>
    </row>
    <row r="16" spans="1:9" ht="22.5">
      <c r="A16" s="391"/>
      <c r="B16" s="92" t="s">
        <v>150</v>
      </c>
      <c r="C16" s="392">
        <f>900+600+600+700+970</f>
        <v>3770</v>
      </c>
      <c r="D16" s="393">
        <f>175+723+635.5+635.5+635.5+895.5</f>
        <v>3700</v>
      </c>
      <c r="E16" s="392">
        <f>900+600+600+600+850</f>
        <v>3550</v>
      </c>
      <c r="F16" s="393"/>
      <c r="G16" s="392">
        <f>900+600+600+600+850</f>
        <v>3550</v>
      </c>
      <c r="H16" s="92"/>
      <c r="I16" s="92"/>
    </row>
    <row r="17" spans="1:9" ht="22.5">
      <c r="A17" s="391"/>
      <c r="B17" s="92" t="s">
        <v>151</v>
      </c>
      <c r="C17" s="392">
        <f>290+290+400</f>
        <v>980</v>
      </c>
      <c r="D17" s="393">
        <f>270+290+350</f>
        <v>910</v>
      </c>
      <c r="E17" s="392">
        <v>980</v>
      </c>
      <c r="F17" s="393"/>
      <c r="G17" s="392">
        <f>290+290+400</f>
        <v>980</v>
      </c>
      <c r="H17" s="92"/>
      <c r="I17" s="92"/>
    </row>
    <row r="18" spans="1:9" ht="12">
      <c r="A18" s="391"/>
      <c r="B18" s="92" t="s">
        <v>399</v>
      </c>
      <c r="C18" s="392">
        <v>450</v>
      </c>
      <c r="D18" s="393">
        <v>444</v>
      </c>
      <c r="E18" s="392">
        <v>450</v>
      </c>
      <c r="F18" s="393"/>
      <c r="G18" s="392">
        <v>450</v>
      </c>
      <c r="H18" s="92"/>
      <c r="I18" s="92"/>
    </row>
    <row r="19" spans="1:9" ht="22.5">
      <c r="A19" s="391"/>
      <c r="B19" s="92" t="s">
        <v>152</v>
      </c>
      <c r="C19" s="392">
        <v>600</v>
      </c>
      <c r="D19" s="393">
        <v>961</v>
      </c>
      <c r="E19" s="392">
        <v>1600</v>
      </c>
      <c r="F19" s="393"/>
      <c r="G19" s="392">
        <v>1081</v>
      </c>
      <c r="H19" s="92"/>
      <c r="I19" s="92"/>
    </row>
    <row r="20" spans="1:9" ht="12">
      <c r="A20" s="391"/>
      <c r="B20" s="92" t="s">
        <v>1503</v>
      </c>
      <c r="C20" s="392">
        <v>1100</v>
      </c>
      <c r="D20" s="393">
        <v>1100</v>
      </c>
      <c r="E20" s="392">
        <v>1100</v>
      </c>
      <c r="F20" s="393"/>
      <c r="G20" s="392">
        <v>1100</v>
      </c>
      <c r="H20" s="92"/>
      <c r="I20" s="92"/>
    </row>
    <row r="21" spans="1:9" ht="12">
      <c r="A21" s="391"/>
      <c r="B21" s="92" t="s">
        <v>389</v>
      </c>
      <c r="C21" s="392">
        <v>250</v>
      </c>
      <c r="D21" s="393"/>
      <c r="E21" s="392">
        <v>200</v>
      </c>
      <c r="F21" s="393"/>
      <c r="G21" s="392">
        <v>200</v>
      </c>
      <c r="H21" s="92"/>
      <c r="I21" s="92"/>
    </row>
    <row r="22" spans="1:9" ht="12">
      <c r="A22" s="391"/>
      <c r="B22" s="92" t="s">
        <v>1224</v>
      </c>
      <c r="C22" s="392">
        <v>300</v>
      </c>
      <c r="D22" s="393"/>
      <c r="E22" s="392">
        <v>300</v>
      </c>
      <c r="F22" s="393"/>
      <c r="G22" s="392"/>
      <c r="H22" s="92"/>
      <c r="I22" s="92"/>
    </row>
    <row r="23" spans="1:9" ht="22.5">
      <c r="A23" s="391"/>
      <c r="B23" s="92" t="s">
        <v>741</v>
      </c>
      <c r="C23" s="392">
        <v>400</v>
      </c>
      <c r="D23" s="393">
        <v>365</v>
      </c>
      <c r="E23" s="392">
        <v>400</v>
      </c>
      <c r="F23" s="393"/>
      <c r="G23" s="392">
        <v>400</v>
      </c>
      <c r="H23" s="92"/>
      <c r="I23" s="92"/>
    </row>
    <row r="24" spans="1:9" ht="12">
      <c r="A24" s="391"/>
      <c r="B24" s="92" t="s">
        <v>385</v>
      </c>
      <c r="C24" s="392"/>
      <c r="D24" s="393">
        <v>246</v>
      </c>
      <c r="E24" s="392">
        <v>250</v>
      </c>
      <c r="F24" s="393"/>
      <c r="G24" s="392">
        <v>250</v>
      </c>
      <c r="H24" s="92"/>
      <c r="I24" s="92"/>
    </row>
    <row r="25" spans="1:9" ht="12">
      <c r="A25" s="391"/>
      <c r="B25" s="92" t="s">
        <v>398</v>
      </c>
      <c r="C25" s="392">
        <v>170</v>
      </c>
      <c r="D25" s="393">
        <v>418</v>
      </c>
      <c r="E25" s="392">
        <v>350</v>
      </c>
      <c r="F25" s="393"/>
      <c r="G25" s="392">
        <v>350</v>
      </c>
      <c r="H25" s="92"/>
      <c r="I25" s="92"/>
    </row>
    <row r="26" spans="1:9" ht="12">
      <c r="A26" s="391"/>
      <c r="B26" s="92" t="s">
        <v>390</v>
      </c>
      <c r="C26" s="392">
        <v>100</v>
      </c>
      <c r="D26" s="393">
        <v>180</v>
      </c>
      <c r="E26" s="392">
        <v>100</v>
      </c>
      <c r="F26" s="393"/>
      <c r="G26" s="392">
        <v>100</v>
      </c>
      <c r="H26" s="92"/>
      <c r="I26" s="92"/>
    </row>
    <row r="27" spans="1:9" ht="12">
      <c r="A27" s="391"/>
      <c r="B27" s="92" t="s">
        <v>384</v>
      </c>
      <c r="C27" s="392"/>
      <c r="D27" s="393">
        <v>295</v>
      </c>
      <c r="E27" s="392">
        <v>300</v>
      </c>
      <c r="F27" s="393"/>
      <c r="G27" s="392">
        <v>300</v>
      </c>
      <c r="H27" s="92"/>
      <c r="I27" s="92"/>
    </row>
    <row r="28" spans="1:9" ht="22.5">
      <c r="A28" s="391"/>
      <c r="B28" s="92" t="s">
        <v>853</v>
      </c>
      <c r="C28" s="392">
        <v>70</v>
      </c>
      <c r="D28" s="393"/>
      <c r="E28" s="392">
        <v>70</v>
      </c>
      <c r="F28" s="393"/>
      <c r="G28" s="392">
        <v>70</v>
      </c>
      <c r="H28" s="92"/>
      <c r="I28" s="92"/>
    </row>
    <row r="29" spans="1:9" ht="12">
      <c r="A29" s="391"/>
      <c r="B29" s="92" t="s">
        <v>1180</v>
      </c>
      <c r="C29" s="392"/>
      <c r="D29" s="393">
        <f>468+197</f>
        <v>665</v>
      </c>
      <c r="E29" s="392">
        <v>500</v>
      </c>
      <c r="F29" s="393"/>
      <c r="G29" s="392">
        <v>500</v>
      </c>
      <c r="H29" s="92"/>
      <c r="I29" s="92"/>
    </row>
    <row r="30" spans="1:9" ht="12">
      <c r="A30" s="391"/>
      <c r="B30" s="92" t="s">
        <v>495</v>
      </c>
      <c r="C30" s="392">
        <f>200+150+40</f>
        <v>390</v>
      </c>
      <c r="D30" s="393">
        <f>170+340</f>
        <v>510</v>
      </c>
      <c r="E30" s="392">
        <v>460</v>
      </c>
      <c r="F30" s="393"/>
      <c r="G30" s="392">
        <v>200</v>
      </c>
      <c r="H30" s="92"/>
      <c r="I30" s="92"/>
    </row>
    <row r="31" spans="1:9" ht="12">
      <c r="A31" s="391"/>
      <c r="B31" s="92" t="s">
        <v>1220</v>
      </c>
      <c r="C31" s="392">
        <v>80</v>
      </c>
      <c r="D31" s="393"/>
      <c r="E31" s="392">
        <v>40</v>
      </c>
      <c r="F31" s="393"/>
      <c r="G31" s="392">
        <v>80</v>
      </c>
      <c r="H31" s="92"/>
      <c r="I31" s="92"/>
    </row>
    <row r="32" spans="1:9" ht="12">
      <c r="A32" s="391"/>
      <c r="B32" s="92" t="s">
        <v>153</v>
      </c>
      <c r="C32" s="392">
        <v>800</v>
      </c>
      <c r="D32" s="393">
        <v>1800</v>
      </c>
      <c r="E32" s="392"/>
      <c r="F32" s="393"/>
      <c r="G32" s="392">
        <v>1800</v>
      </c>
      <c r="H32" s="92"/>
      <c r="I32" s="92"/>
    </row>
    <row r="33" spans="1:9" ht="12">
      <c r="A33" s="391"/>
      <c r="B33" s="92" t="s">
        <v>154</v>
      </c>
      <c r="C33" s="392">
        <v>1000</v>
      </c>
      <c r="D33" s="393">
        <v>1936</v>
      </c>
      <c r="E33" s="392">
        <v>2000</v>
      </c>
      <c r="F33" s="393"/>
      <c r="G33" s="392">
        <v>2000</v>
      </c>
      <c r="H33" s="92"/>
      <c r="I33" s="92"/>
    </row>
    <row r="34" spans="1:9" ht="22.5">
      <c r="A34" s="391"/>
      <c r="B34" s="92" t="s">
        <v>386</v>
      </c>
      <c r="C34" s="392">
        <v>800</v>
      </c>
      <c r="D34" s="393">
        <v>404</v>
      </c>
      <c r="E34" s="392">
        <v>500</v>
      </c>
      <c r="F34" s="393"/>
      <c r="G34" s="392">
        <v>460</v>
      </c>
      <c r="H34" s="92"/>
      <c r="I34" s="92"/>
    </row>
    <row r="35" spans="1:9" ht="22.5">
      <c r="A35" s="391"/>
      <c r="B35" s="92" t="s">
        <v>155</v>
      </c>
      <c r="C35" s="392">
        <f>860+860+860</f>
        <v>2580</v>
      </c>
      <c r="D35" s="393">
        <f>845+856+856</f>
        <v>2557</v>
      </c>
      <c r="E35" s="392">
        <v>2540</v>
      </c>
      <c r="F35" s="393"/>
      <c r="G35" s="392">
        <f>840+850+850</f>
        <v>2540</v>
      </c>
      <c r="H35" s="92"/>
      <c r="I35" s="92"/>
    </row>
    <row r="36" spans="1:9" ht="12">
      <c r="A36" s="391"/>
      <c r="B36" s="92" t="s">
        <v>392</v>
      </c>
      <c r="C36" s="392"/>
      <c r="D36" s="393">
        <v>260</v>
      </c>
      <c r="E36" s="392">
        <v>150</v>
      </c>
      <c r="F36" s="393"/>
      <c r="G36" s="392">
        <v>150</v>
      </c>
      <c r="H36" s="92"/>
      <c r="I36" s="92"/>
    </row>
    <row r="37" spans="1:9" ht="12">
      <c r="A37" s="391"/>
      <c r="B37" s="92" t="s">
        <v>397</v>
      </c>
      <c r="C37" s="392">
        <v>230</v>
      </c>
      <c r="D37" s="393">
        <v>491</v>
      </c>
      <c r="E37" s="392">
        <v>300</v>
      </c>
      <c r="F37" s="393"/>
      <c r="G37" s="392">
        <v>300</v>
      </c>
      <c r="H37" s="92"/>
      <c r="I37" s="92"/>
    </row>
    <row r="38" spans="1:9" ht="22.5">
      <c r="A38" s="391"/>
      <c r="B38" s="92" t="s">
        <v>1219</v>
      </c>
      <c r="C38" s="392">
        <v>800</v>
      </c>
      <c r="D38" s="393">
        <v>800</v>
      </c>
      <c r="E38" s="392">
        <v>800</v>
      </c>
      <c r="F38" s="393"/>
      <c r="G38" s="392">
        <v>800</v>
      </c>
      <c r="H38" s="92"/>
      <c r="I38" s="92"/>
    </row>
    <row r="39" spans="1:9" ht="22.5">
      <c r="A39" s="391"/>
      <c r="B39" s="92" t="s">
        <v>393</v>
      </c>
      <c r="C39" s="392">
        <v>230</v>
      </c>
      <c r="D39" s="393">
        <v>230</v>
      </c>
      <c r="E39" s="392">
        <v>230</v>
      </c>
      <c r="F39" s="393"/>
      <c r="G39" s="392">
        <v>230</v>
      </c>
      <c r="H39" s="92"/>
      <c r="I39" s="92"/>
    </row>
    <row r="40" spans="1:9" ht="12">
      <c r="A40" s="391"/>
      <c r="B40" s="92" t="s">
        <v>401</v>
      </c>
      <c r="C40" s="392">
        <v>240</v>
      </c>
      <c r="D40" s="393">
        <v>230</v>
      </c>
      <c r="E40" s="392">
        <v>230</v>
      </c>
      <c r="F40" s="393"/>
      <c r="G40" s="392">
        <v>230</v>
      </c>
      <c r="H40" s="92"/>
      <c r="I40" s="92"/>
    </row>
    <row r="41" spans="1:9" ht="12">
      <c r="A41" s="391"/>
      <c r="B41" s="92" t="s">
        <v>1181</v>
      </c>
      <c r="C41" s="392"/>
      <c r="D41" s="393">
        <v>352</v>
      </c>
      <c r="E41" s="392">
        <v>400</v>
      </c>
      <c r="F41" s="393"/>
      <c r="G41" s="392">
        <v>400</v>
      </c>
      <c r="H41" s="92"/>
      <c r="I41" s="92"/>
    </row>
    <row r="42" spans="1:9" ht="12">
      <c r="A42" s="391"/>
      <c r="B42" s="92" t="s">
        <v>396</v>
      </c>
      <c r="C42" s="392">
        <v>150</v>
      </c>
      <c r="D42" s="393">
        <v>428</v>
      </c>
      <c r="E42" s="392">
        <v>200</v>
      </c>
      <c r="F42" s="393"/>
      <c r="G42" s="392">
        <v>200</v>
      </c>
      <c r="H42" s="92"/>
      <c r="I42" s="92"/>
    </row>
    <row r="43" spans="1:9" ht="12">
      <c r="A43" s="391"/>
      <c r="B43" s="92" t="s">
        <v>156</v>
      </c>
      <c r="C43" s="392">
        <f>90+90+20+300+20</f>
        <v>520</v>
      </c>
      <c r="D43" s="393">
        <f>297.2+297</f>
        <v>594.2</v>
      </c>
      <c r="E43" s="392">
        <v>420</v>
      </c>
      <c r="F43" s="393"/>
      <c r="G43" s="392">
        <f>300+20+100</f>
        <v>420</v>
      </c>
      <c r="H43" s="92"/>
      <c r="I43" s="92"/>
    </row>
    <row r="44" spans="1:9" ht="12">
      <c r="A44" s="391"/>
      <c r="B44" s="92" t="s">
        <v>157</v>
      </c>
      <c r="C44" s="392">
        <f>90+130</f>
        <v>220</v>
      </c>
      <c r="D44" s="393">
        <f>181.5+181.5</f>
        <v>363</v>
      </c>
      <c r="E44" s="392">
        <v>280</v>
      </c>
      <c r="F44" s="393"/>
      <c r="G44" s="392">
        <f>190+120</f>
        <v>310</v>
      </c>
      <c r="H44" s="92"/>
      <c r="I44" s="92"/>
    </row>
    <row r="45" spans="1:9" ht="12">
      <c r="A45" s="391"/>
      <c r="B45" s="92" t="s">
        <v>394</v>
      </c>
      <c r="C45" s="392">
        <v>90</v>
      </c>
      <c r="D45" s="393"/>
      <c r="E45" s="392"/>
      <c r="F45" s="393"/>
      <c r="G45" s="392"/>
      <c r="H45" s="92"/>
      <c r="I45" s="92"/>
    </row>
    <row r="46" spans="1:9" ht="22.5">
      <c r="A46" s="391"/>
      <c r="B46" s="92" t="s">
        <v>854</v>
      </c>
      <c r="C46" s="392">
        <v>80</v>
      </c>
      <c r="D46" s="393"/>
      <c r="E46" s="392">
        <v>80</v>
      </c>
      <c r="F46" s="393"/>
      <c r="G46" s="392">
        <v>80</v>
      </c>
      <c r="H46" s="92"/>
      <c r="I46" s="92"/>
    </row>
    <row r="47" spans="1:9" ht="12">
      <c r="A47" s="391"/>
      <c r="B47" s="92" t="s">
        <v>1174</v>
      </c>
      <c r="C47" s="392">
        <v>3000</v>
      </c>
      <c r="D47" s="393">
        <v>4000</v>
      </c>
      <c r="E47" s="392">
        <v>3700</v>
      </c>
      <c r="F47" s="393"/>
      <c r="G47" s="392">
        <v>3300</v>
      </c>
      <c r="H47" s="92"/>
      <c r="I47" s="92"/>
    </row>
    <row r="48" spans="1:9" ht="22.5">
      <c r="A48" s="391"/>
      <c r="B48" s="92" t="s">
        <v>858</v>
      </c>
      <c r="C48" s="392"/>
      <c r="D48" s="393"/>
      <c r="E48" s="392">
        <v>230</v>
      </c>
      <c r="F48" s="393"/>
      <c r="G48" s="392">
        <v>230</v>
      </c>
      <c r="H48" s="92"/>
      <c r="I48" s="92"/>
    </row>
    <row r="49" spans="1:9" ht="12">
      <c r="A49" s="391"/>
      <c r="B49" s="92" t="s">
        <v>740</v>
      </c>
      <c r="C49" s="392">
        <v>140</v>
      </c>
      <c r="D49" s="393"/>
      <c r="E49" s="392">
        <v>140</v>
      </c>
      <c r="F49" s="393"/>
      <c r="G49" s="392">
        <v>140</v>
      </c>
      <c r="H49" s="92"/>
      <c r="I49" s="92"/>
    </row>
    <row r="50" spans="1:9" ht="12">
      <c r="A50" s="391"/>
      <c r="B50" s="92" t="s">
        <v>400</v>
      </c>
      <c r="C50" s="392">
        <v>200</v>
      </c>
      <c r="D50" s="393">
        <v>290</v>
      </c>
      <c r="E50" s="392">
        <v>200</v>
      </c>
      <c r="F50" s="393"/>
      <c r="G50" s="392">
        <v>200</v>
      </c>
      <c r="H50" s="92"/>
      <c r="I50" s="92"/>
    </row>
    <row r="51" spans="1:9" ht="12">
      <c r="A51" s="391"/>
      <c r="B51" s="92" t="s">
        <v>742</v>
      </c>
      <c r="C51" s="392">
        <v>80</v>
      </c>
      <c r="D51" s="393">
        <v>150</v>
      </c>
      <c r="E51" s="392">
        <v>80</v>
      </c>
      <c r="F51" s="393"/>
      <c r="G51" s="392">
        <v>80</v>
      </c>
      <c r="H51" s="92"/>
      <c r="I51" s="92"/>
    </row>
    <row r="52" spans="1:9" ht="12">
      <c r="A52" s="391"/>
      <c r="B52" s="92" t="s">
        <v>1179</v>
      </c>
      <c r="C52" s="392">
        <v>950</v>
      </c>
      <c r="D52" s="393">
        <f>205+230+370</f>
        <v>805</v>
      </c>
      <c r="E52" s="392">
        <v>1200</v>
      </c>
      <c r="F52" s="393"/>
      <c r="G52" s="392">
        <v>1068</v>
      </c>
      <c r="H52" s="92"/>
      <c r="I52" s="92"/>
    </row>
    <row r="53" spans="1:9" ht="12">
      <c r="A53" s="391"/>
      <c r="B53" s="92" t="s">
        <v>1176</v>
      </c>
      <c r="C53" s="392"/>
      <c r="D53" s="393"/>
      <c r="E53" s="392">
        <v>400</v>
      </c>
      <c r="F53" s="393"/>
      <c r="G53" s="392"/>
      <c r="H53" s="92"/>
      <c r="I53" s="92"/>
    </row>
    <row r="54" spans="1:9" ht="12">
      <c r="A54" s="391"/>
      <c r="B54" s="92" t="s">
        <v>388</v>
      </c>
      <c r="C54" s="392">
        <v>130</v>
      </c>
      <c r="D54" s="393">
        <v>200</v>
      </c>
      <c r="E54" s="392">
        <v>200</v>
      </c>
      <c r="F54" s="393"/>
      <c r="G54" s="392">
        <v>200</v>
      </c>
      <c r="H54" s="92"/>
      <c r="I54" s="92"/>
    </row>
    <row r="55" spans="1:9" ht="12">
      <c r="A55" s="391"/>
      <c r="B55" s="92" t="s">
        <v>737</v>
      </c>
      <c r="C55" s="392">
        <v>230</v>
      </c>
      <c r="D55" s="393">
        <v>230</v>
      </c>
      <c r="E55" s="392">
        <v>230</v>
      </c>
      <c r="F55" s="393"/>
      <c r="G55" s="392">
        <v>230</v>
      </c>
      <c r="H55" s="92"/>
      <c r="I55" s="92"/>
    </row>
    <row r="56" spans="1:9" ht="12">
      <c r="A56" s="391"/>
      <c r="B56" s="92" t="s">
        <v>387</v>
      </c>
      <c r="C56" s="392">
        <v>170</v>
      </c>
      <c r="D56" s="393"/>
      <c r="E56" s="392">
        <v>170</v>
      </c>
      <c r="F56" s="393"/>
      <c r="G56" s="392">
        <v>170</v>
      </c>
      <c r="H56" s="92"/>
      <c r="I56" s="92"/>
    </row>
    <row r="57" spans="1:9" ht="12">
      <c r="A57" s="391"/>
      <c r="B57" s="394" t="s">
        <v>738</v>
      </c>
      <c r="C57" s="392"/>
      <c r="D57" s="393">
        <f>114+195</f>
        <v>309</v>
      </c>
      <c r="E57" s="392">
        <v>300</v>
      </c>
      <c r="F57" s="393"/>
      <c r="G57" s="392">
        <v>300</v>
      </c>
      <c r="H57" s="92"/>
      <c r="I57" s="92"/>
    </row>
    <row r="58" spans="1:9" ht="12">
      <c r="A58" s="391"/>
      <c r="B58" s="92" t="s">
        <v>158</v>
      </c>
      <c r="C58" s="392"/>
      <c r="D58" s="393"/>
      <c r="E58" s="392">
        <v>60</v>
      </c>
      <c r="F58" s="393"/>
      <c r="G58" s="392"/>
      <c r="H58" s="92"/>
      <c r="I58" s="92"/>
    </row>
    <row r="59" spans="1:9" ht="12">
      <c r="A59" s="391"/>
      <c r="B59" s="92" t="s">
        <v>496</v>
      </c>
      <c r="C59" s="392">
        <v>350</v>
      </c>
      <c r="D59" s="393">
        <v>350</v>
      </c>
      <c r="E59" s="392">
        <v>350</v>
      </c>
      <c r="F59" s="393"/>
      <c r="G59" s="392">
        <v>350</v>
      </c>
      <c r="H59" s="92"/>
      <c r="I59" s="92"/>
    </row>
    <row r="60" spans="1:9" ht="12">
      <c r="A60" s="391"/>
      <c r="B60" s="92" t="s">
        <v>159</v>
      </c>
      <c r="C60" s="392">
        <v>200</v>
      </c>
      <c r="D60" s="393">
        <v>485</v>
      </c>
      <c r="E60" s="392">
        <v>300</v>
      </c>
      <c r="F60" s="393"/>
      <c r="G60" s="392">
        <v>300</v>
      </c>
      <c r="H60" s="92"/>
      <c r="I60" s="92"/>
    </row>
    <row r="61" spans="1:9" ht="12">
      <c r="A61" s="391"/>
      <c r="B61" s="92" t="s">
        <v>159</v>
      </c>
      <c r="C61" s="392">
        <v>270</v>
      </c>
      <c r="D61" s="393">
        <v>270</v>
      </c>
      <c r="E61" s="392">
        <v>300</v>
      </c>
      <c r="F61" s="393"/>
      <c r="G61" s="392">
        <v>270</v>
      </c>
      <c r="H61" s="92"/>
      <c r="I61" s="92"/>
    </row>
    <row r="62" spans="1:9" ht="12">
      <c r="A62" s="391"/>
      <c r="B62" s="92" t="s">
        <v>1175</v>
      </c>
      <c r="C62" s="392">
        <v>100</v>
      </c>
      <c r="D62" s="393">
        <v>150</v>
      </c>
      <c r="E62" s="392">
        <v>100</v>
      </c>
      <c r="F62" s="393"/>
      <c r="G62" s="392">
        <v>100</v>
      </c>
      <c r="H62" s="92"/>
      <c r="I62" s="92"/>
    </row>
    <row r="63" spans="1:9" ht="22.5">
      <c r="A63" s="391"/>
      <c r="B63" s="92" t="s">
        <v>856</v>
      </c>
      <c r="C63" s="392"/>
      <c r="D63" s="393"/>
      <c r="E63" s="392">
        <v>210</v>
      </c>
      <c r="F63" s="393"/>
      <c r="G63" s="392"/>
      <c r="H63" s="92"/>
      <c r="I63" s="92"/>
    </row>
    <row r="64" spans="1:9" ht="12">
      <c r="A64" s="391"/>
      <c r="B64" s="92" t="s">
        <v>160</v>
      </c>
      <c r="C64" s="392">
        <v>270</v>
      </c>
      <c r="D64" s="393">
        <v>219</v>
      </c>
      <c r="E64" s="392">
        <v>240</v>
      </c>
      <c r="F64" s="393"/>
      <c r="G64" s="392">
        <v>220</v>
      </c>
      <c r="H64" s="92"/>
      <c r="I64" s="92"/>
    </row>
    <row r="65" spans="1:9" ht="12">
      <c r="A65" s="391"/>
      <c r="B65" s="92" t="s">
        <v>391</v>
      </c>
      <c r="C65" s="392">
        <v>180</v>
      </c>
      <c r="D65" s="393">
        <v>219</v>
      </c>
      <c r="E65" s="392">
        <v>220</v>
      </c>
      <c r="F65" s="393"/>
      <c r="G65" s="392">
        <v>240</v>
      </c>
      <c r="H65" s="92"/>
      <c r="I65" s="92"/>
    </row>
    <row r="66" spans="1:9" ht="12">
      <c r="A66" s="391"/>
      <c r="B66" s="92" t="s">
        <v>859</v>
      </c>
      <c r="C66" s="392"/>
      <c r="D66" s="393">
        <v>364</v>
      </c>
      <c r="E66" s="392">
        <v>300</v>
      </c>
      <c r="F66" s="393"/>
      <c r="G66" s="392">
        <v>300</v>
      </c>
      <c r="H66" s="92"/>
      <c r="I66" s="92"/>
    </row>
    <row r="67" spans="1:9" ht="12">
      <c r="A67" s="391"/>
      <c r="B67" s="92" t="s">
        <v>1177</v>
      </c>
      <c r="C67" s="392">
        <v>190</v>
      </c>
      <c r="D67" s="393">
        <v>190</v>
      </c>
      <c r="E67" s="392">
        <v>200</v>
      </c>
      <c r="F67" s="393"/>
      <c r="G67" s="392">
        <v>200</v>
      </c>
      <c r="H67" s="92"/>
      <c r="I67" s="92"/>
    </row>
    <row r="68" spans="1:9" ht="22.5">
      <c r="A68" s="391"/>
      <c r="B68" s="92" t="s">
        <v>739</v>
      </c>
      <c r="C68" s="392">
        <v>460</v>
      </c>
      <c r="D68" s="393">
        <v>672</v>
      </c>
      <c r="E68" s="392">
        <v>700</v>
      </c>
      <c r="F68" s="393"/>
      <c r="G68" s="392">
        <v>700</v>
      </c>
      <c r="H68" s="92"/>
      <c r="I68" s="92"/>
    </row>
    <row r="69" spans="1:9" ht="12.75" thickBot="1">
      <c r="A69" s="391"/>
      <c r="B69" s="92" t="s">
        <v>1213</v>
      </c>
      <c r="C69" s="392">
        <v>170</v>
      </c>
      <c r="D69" s="393">
        <v>180</v>
      </c>
      <c r="E69" s="392">
        <v>180</v>
      </c>
      <c r="F69" s="393"/>
      <c r="G69" s="392">
        <v>180</v>
      </c>
      <c r="H69" s="92"/>
      <c r="I69" s="92"/>
    </row>
    <row r="70" spans="1:9" ht="27" customHeight="1" thickBot="1">
      <c r="A70" s="721" t="s">
        <v>161</v>
      </c>
      <c r="B70" s="722"/>
      <c r="C70" s="395">
        <f>SUM(C71:C89)</f>
        <v>3690</v>
      </c>
      <c r="D70" s="388">
        <f>SUM(D71:D89)</f>
        <v>5991</v>
      </c>
      <c r="E70" s="395">
        <f>SUM(E71:E89)</f>
        <v>4190</v>
      </c>
      <c r="F70" s="388"/>
      <c r="G70" s="395">
        <f>SUM(G71:G89)</f>
        <v>5009</v>
      </c>
      <c r="H70" s="229"/>
      <c r="I70" s="229"/>
    </row>
    <row r="71" spans="1:9" ht="12">
      <c r="A71" s="396"/>
      <c r="B71" s="91" t="s">
        <v>1178</v>
      </c>
      <c r="C71" s="397">
        <v>110</v>
      </c>
      <c r="D71" s="398">
        <v>110</v>
      </c>
      <c r="E71" s="397">
        <v>110</v>
      </c>
      <c r="F71" s="398"/>
      <c r="G71" s="397">
        <v>110</v>
      </c>
      <c r="H71" s="91"/>
      <c r="I71" s="91"/>
    </row>
    <row r="72" spans="1:9" ht="12">
      <c r="A72" s="391"/>
      <c r="B72" s="92" t="s">
        <v>493</v>
      </c>
      <c r="C72" s="392"/>
      <c r="D72" s="393">
        <v>1107</v>
      </c>
      <c r="E72" s="392">
        <v>400</v>
      </c>
      <c r="F72" s="393"/>
      <c r="G72" s="392">
        <v>400</v>
      </c>
      <c r="H72" s="92"/>
      <c r="I72" s="92"/>
    </row>
    <row r="73" spans="1:9" ht="12">
      <c r="A73" s="391"/>
      <c r="B73" s="92" t="s">
        <v>852</v>
      </c>
      <c r="C73" s="392">
        <v>450</v>
      </c>
      <c r="D73" s="393">
        <v>293</v>
      </c>
      <c r="E73" s="392">
        <v>400</v>
      </c>
      <c r="F73" s="393"/>
      <c r="G73" s="392">
        <v>400</v>
      </c>
      <c r="H73" s="92"/>
      <c r="I73" s="92"/>
    </row>
    <row r="74" spans="1:9" ht="12">
      <c r="A74" s="391"/>
      <c r="B74" s="92" t="s">
        <v>1234</v>
      </c>
      <c r="C74" s="392">
        <v>400</v>
      </c>
      <c r="D74" s="393">
        <v>462</v>
      </c>
      <c r="E74" s="392">
        <v>470</v>
      </c>
      <c r="F74" s="393"/>
      <c r="G74" s="392">
        <v>470</v>
      </c>
      <c r="H74" s="92"/>
      <c r="I74" s="92"/>
    </row>
    <row r="75" spans="1:9" ht="22.5">
      <c r="A75" s="391"/>
      <c r="B75" s="92" t="s">
        <v>1235</v>
      </c>
      <c r="C75" s="392"/>
      <c r="D75" s="393">
        <v>819</v>
      </c>
      <c r="E75" s="392"/>
      <c r="F75" s="393"/>
      <c r="G75" s="392">
        <v>819</v>
      </c>
      <c r="H75" s="92"/>
      <c r="I75" s="92"/>
    </row>
    <row r="76" spans="1:9" ht="22.5">
      <c r="A76" s="391"/>
      <c r="B76" s="92" t="s">
        <v>1222</v>
      </c>
      <c r="C76" s="392">
        <v>80</v>
      </c>
      <c r="D76" s="393"/>
      <c r="E76" s="392">
        <v>80</v>
      </c>
      <c r="F76" s="393"/>
      <c r="G76" s="392">
        <v>80</v>
      </c>
      <c r="H76" s="92"/>
      <c r="I76" s="92"/>
    </row>
    <row r="77" spans="1:9" ht="12">
      <c r="A77" s="391"/>
      <c r="B77" s="92" t="s">
        <v>1215</v>
      </c>
      <c r="C77" s="392">
        <v>100</v>
      </c>
      <c r="D77" s="393">
        <v>168</v>
      </c>
      <c r="E77" s="392">
        <v>170</v>
      </c>
      <c r="F77" s="393"/>
      <c r="G77" s="392">
        <v>170</v>
      </c>
      <c r="H77" s="92"/>
      <c r="I77" s="92"/>
    </row>
    <row r="78" spans="1:9" ht="19.5" customHeight="1">
      <c r="A78" s="391"/>
      <c r="B78" s="92" t="s">
        <v>1218</v>
      </c>
      <c r="C78" s="392">
        <v>50</v>
      </c>
      <c r="D78" s="393">
        <v>188</v>
      </c>
      <c r="E78" s="392">
        <v>100</v>
      </c>
      <c r="F78" s="393"/>
      <c r="G78" s="392">
        <v>100</v>
      </c>
      <c r="H78" s="92"/>
      <c r="I78" s="92"/>
    </row>
    <row r="79" spans="1:9" ht="12">
      <c r="A79" s="391"/>
      <c r="B79" s="92" t="s">
        <v>1232</v>
      </c>
      <c r="C79" s="392">
        <v>150</v>
      </c>
      <c r="D79" s="393"/>
      <c r="E79" s="392">
        <v>150</v>
      </c>
      <c r="F79" s="393"/>
      <c r="G79" s="392">
        <v>150</v>
      </c>
      <c r="H79" s="92"/>
      <c r="I79" s="92"/>
    </row>
    <row r="80" spans="1:9" ht="12">
      <c r="A80" s="391"/>
      <c r="B80" s="92" t="s">
        <v>1233</v>
      </c>
      <c r="C80" s="392">
        <v>230</v>
      </c>
      <c r="D80" s="393">
        <v>216</v>
      </c>
      <c r="E80" s="392">
        <v>220</v>
      </c>
      <c r="F80" s="393"/>
      <c r="G80" s="392">
        <v>220</v>
      </c>
      <c r="H80" s="92"/>
      <c r="I80" s="92"/>
    </row>
    <row r="81" spans="1:9" ht="12">
      <c r="A81" s="391"/>
      <c r="B81" s="92" t="s">
        <v>857</v>
      </c>
      <c r="C81" s="392"/>
      <c r="D81" s="393">
        <v>110</v>
      </c>
      <c r="E81" s="392"/>
      <c r="F81" s="393"/>
      <c r="G81" s="392"/>
      <c r="H81" s="92"/>
      <c r="I81" s="92"/>
    </row>
    <row r="82" spans="1:9" ht="12">
      <c r="A82" s="391"/>
      <c r="B82" s="92" t="s">
        <v>855</v>
      </c>
      <c r="C82" s="392">
        <v>530</v>
      </c>
      <c r="D82" s="393">
        <v>379</v>
      </c>
      <c r="E82" s="392">
        <v>400</v>
      </c>
      <c r="F82" s="393"/>
      <c r="G82" s="392">
        <v>400</v>
      </c>
      <c r="H82" s="92"/>
      <c r="I82" s="92"/>
    </row>
    <row r="83" spans="1:9" ht="12">
      <c r="A83" s="391"/>
      <c r="B83" s="92" t="s">
        <v>162</v>
      </c>
      <c r="C83" s="392">
        <v>460</v>
      </c>
      <c r="D83" s="393">
        <v>556</v>
      </c>
      <c r="E83" s="392">
        <v>450</v>
      </c>
      <c r="F83" s="393"/>
      <c r="G83" s="392">
        <v>450</v>
      </c>
      <c r="H83" s="92"/>
      <c r="I83" s="92"/>
    </row>
    <row r="84" spans="1:9" ht="12">
      <c r="A84" s="391"/>
      <c r="B84" s="92" t="s">
        <v>1221</v>
      </c>
      <c r="C84" s="392">
        <v>110</v>
      </c>
      <c r="D84" s="393">
        <v>109</v>
      </c>
      <c r="E84" s="392">
        <v>100</v>
      </c>
      <c r="F84" s="393"/>
      <c r="G84" s="392">
        <v>100</v>
      </c>
      <c r="H84" s="92"/>
      <c r="I84" s="92"/>
    </row>
    <row r="85" spans="1:9" ht="22.5">
      <c r="A85" s="391"/>
      <c r="B85" s="92" t="s">
        <v>860</v>
      </c>
      <c r="C85" s="392"/>
      <c r="D85" s="393">
        <v>100</v>
      </c>
      <c r="E85" s="392"/>
      <c r="F85" s="393"/>
      <c r="G85" s="392"/>
      <c r="H85" s="92"/>
      <c r="I85" s="92"/>
    </row>
    <row r="86" spans="1:9" ht="12">
      <c r="A86" s="391"/>
      <c r="B86" s="92" t="s">
        <v>1223</v>
      </c>
      <c r="C86" s="392">
        <v>490</v>
      </c>
      <c r="D86" s="393">
        <v>519</v>
      </c>
      <c r="E86" s="392">
        <v>490</v>
      </c>
      <c r="F86" s="393"/>
      <c r="G86" s="392">
        <v>490</v>
      </c>
      <c r="H86" s="92"/>
      <c r="I86" s="92"/>
    </row>
    <row r="87" spans="1:9" ht="22.5">
      <c r="A87" s="391"/>
      <c r="B87" s="92" t="s">
        <v>1225</v>
      </c>
      <c r="C87" s="392">
        <v>190</v>
      </c>
      <c r="D87" s="393">
        <v>211</v>
      </c>
      <c r="E87" s="392">
        <v>200</v>
      </c>
      <c r="F87" s="393"/>
      <c r="G87" s="392">
        <v>200</v>
      </c>
      <c r="H87" s="92"/>
      <c r="I87" s="92"/>
    </row>
    <row r="88" spans="1:9" ht="22.5">
      <c r="A88" s="391"/>
      <c r="B88" s="92" t="s">
        <v>1216</v>
      </c>
      <c r="C88" s="392">
        <v>160</v>
      </c>
      <c r="D88" s="393">
        <v>452</v>
      </c>
      <c r="E88" s="392">
        <v>250</v>
      </c>
      <c r="F88" s="393"/>
      <c r="G88" s="392">
        <v>250</v>
      </c>
      <c r="H88" s="92"/>
      <c r="I88" s="92"/>
    </row>
    <row r="89" spans="1:9" ht="12.75" thickBot="1">
      <c r="A89" s="399"/>
      <c r="B89" s="241" t="s">
        <v>1214</v>
      </c>
      <c r="C89" s="400">
        <v>180</v>
      </c>
      <c r="D89" s="401">
        <v>192</v>
      </c>
      <c r="E89" s="400">
        <v>200</v>
      </c>
      <c r="F89" s="401"/>
      <c r="G89" s="400">
        <v>200</v>
      </c>
      <c r="H89" s="241"/>
      <c r="I89" s="241"/>
    </row>
    <row r="90" spans="1:9" s="93" customFormat="1" ht="33" customHeight="1" thickBot="1">
      <c r="A90" s="721" t="s">
        <v>1853</v>
      </c>
      <c r="B90" s="722"/>
      <c r="C90" s="395">
        <f>SUM(C91:C117)</f>
        <v>11580</v>
      </c>
      <c r="D90" s="388">
        <f>SUM(D91:D117)</f>
        <v>12555</v>
      </c>
      <c r="E90" s="395">
        <f>SUM(E91:E117)</f>
        <v>17350</v>
      </c>
      <c r="F90" s="388"/>
      <c r="G90" s="395">
        <f>SUM(G91:G117)</f>
        <v>14120</v>
      </c>
      <c r="H90" s="390">
        <f>G90/D90</f>
        <v>1.1246515332536837</v>
      </c>
      <c r="I90" s="390">
        <f>G90/C90</f>
        <v>1.2193436960276338</v>
      </c>
    </row>
    <row r="91" spans="1:9" s="93" customFormat="1" ht="12">
      <c r="A91" s="402"/>
      <c r="B91" s="92" t="s">
        <v>970</v>
      </c>
      <c r="C91" s="392">
        <v>750</v>
      </c>
      <c r="D91" s="393">
        <f>690+200</f>
        <v>890</v>
      </c>
      <c r="E91" s="392">
        <f>700+150</f>
        <v>850</v>
      </c>
      <c r="F91" s="393"/>
      <c r="G91" s="392">
        <f>700+150</f>
        <v>850</v>
      </c>
      <c r="H91" s="59"/>
      <c r="I91" s="59"/>
    </row>
    <row r="92" spans="1:9" s="93" customFormat="1" ht="12">
      <c r="A92" s="402"/>
      <c r="B92" s="92" t="s">
        <v>1182</v>
      </c>
      <c r="C92" s="392">
        <v>400</v>
      </c>
      <c r="D92" s="393"/>
      <c r="E92" s="392">
        <v>400</v>
      </c>
      <c r="F92" s="393"/>
      <c r="G92" s="392"/>
      <c r="H92" s="59"/>
      <c r="I92" s="59"/>
    </row>
    <row r="93" spans="1:9" s="93" customFormat="1" ht="12">
      <c r="A93" s="391"/>
      <c r="B93" s="92" t="s">
        <v>969</v>
      </c>
      <c r="C93" s="392">
        <v>500</v>
      </c>
      <c r="D93" s="393"/>
      <c r="E93" s="392">
        <v>500</v>
      </c>
      <c r="F93" s="393"/>
      <c r="G93" s="392">
        <v>200</v>
      </c>
      <c r="H93" s="59"/>
      <c r="I93" s="59"/>
    </row>
    <row r="94" spans="1:9" s="93" customFormat="1" ht="12">
      <c r="A94" s="402"/>
      <c r="B94" s="92" t="s">
        <v>1196</v>
      </c>
      <c r="C94" s="392"/>
      <c r="D94" s="393"/>
      <c r="E94" s="392">
        <v>2000</v>
      </c>
      <c r="F94" s="393"/>
      <c r="G94" s="392"/>
      <c r="H94" s="59"/>
      <c r="I94" s="59"/>
    </row>
    <row r="95" spans="1:9" s="93" customFormat="1" ht="12">
      <c r="A95" s="391"/>
      <c r="B95" s="92" t="s">
        <v>1189</v>
      </c>
      <c r="C95" s="392"/>
      <c r="D95" s="393"/>
      <c r="E95" s="392">
        <v>250</v>
      </c>
      <c r="F95" s="393"/>
      <c r="G95" s="392"/>
      <c r="H95" s="59"/>
      <c r="I95" s="59"/>
    </row>
    <row r="96" spans="1:9" s="93" customFormat="1" ht="12">
      <c r="A96" s="402"/>
      <c r="B96" s="92" t="s">
        <v>1195</v>
      </c>
      <c r="C96" s="392">
        <v>100</v>
      </c>
      <c r="D96" s="393">
        <f>60+50</f>
        <v>110</v>
      </c>
      <c r="E96" s="392">
        <v>150</v>
      </c>
      <c r="F96" s="393"/>
      <c r="G96" s="392">
        <v>150</v>
      </c>
      <c r="H96" s="59"/>
      <c r="I96" s="59"/>
    </row>
    <row r="97" spans="1:9" s="93" customFormat="1" ht="12">
      <c r="A97" s="391"/>
      <c r="B97" s="92" t="s">
        <v>971</v>
      </c>
      <c r="C97" s="392">
        <v>600</v>
      </c>
      <c r="D97" s="393">
        <v>317</v>
      </c>
      <c r="E97" s="392">
        <f>400+200</f>
        <v>600</v>
      </c>
      <c r="F97" s="393"/>
      <c r="G97" s="392">
        <f>400+200</f>
        <v>600</v>
      </c>
      <c r="H97" s="59"/>
      <c r="I97" s="59"/>
    </row>
    <row r="98" spans="1:9" s="93" customFormat="1" ht="12">
      <c r="A98" s="402"/>
      <c r="B98" s="92" t="s">
        <v>1191</v>
      </c>
      <c r="C98" s="392">
        <v>300</v>
      </c>
      <c r="D98" s="393">
        <v>107</v>
      </c>
      <c r="E98" s="392">
        <v>300</v>
      </c>
      <c r="F98" s="393"/>
      <c r="G98" s="392">
        <v>200</v>
      </c>
      <c r="H98" s="59"/>
      <c r="I98" s="59"/>
    </row>
    <row r="99" spans="1:9" s="93" customFormat="1" ht="12">
      <c r="A99" s="402"/>
      <c r="B99" s="92" t="s">
        <v>973</v>
      </c>
      <c r="C99" s="392">
        <v>300</v>
      </c>
      <c r="D99" s="393"/>
      <c r="E99" s="392">
        <f>200+100</f>
        <v>300</v>
      </c>
      <c r="F99" s="393"/>
      <c r="G99" s="392"/>
      <c r="H99" s="59"/>
      <c r="I99" s="59"/>
    </row>
    <row r="100" spans="1:9" s="93" customFormat="1" ht="12">
      <c r="A100" s="391"/>
      <c r="B100" s="92" t="s">
        <v>972</v>
      </c>
      <c r="C100" s="392">
        <v>130</v>
      </c>
      <c r="D100" s="393">
        <v>300</v>
      </c>
      <c r="E100" s="392">
        <v>300</v>
      </c>
      <c r="F100" s="393"/>
      <c r="G100" s="392">
        <v>300</v>
      </c>
      <c r="H100" s="59"/>
      <c r="I100" s="59"/>
    </row>
    <row r="101" spans="1:9" s="93" customFormat="1" ht="12">
      <c r="A101" s="402"/>
      <c r="B101" s="92" t="s">
        <v>1192</v>
      </c>
      <c r="C101" s="392">
        <v>200</v>
      </c>
      <c r="D101" s="393"/>
      <c r="E101" s="392">
        <v>200</v>
      </c>
      <c r="F101" s="393"/>
      <c r="G101" s="392">
        <v>200</v>
      </c>
      <c r="H101" s="59"/>
      <c r="I101" s="59"/>
    </row>
    <row r="102" spans="1:9" s="93" customFormat="1" ht="12">
      <c r="A102" s="402"/>
      <c r="B102" s="92" t="s">
        <v>974</v>
      </c>
      <c r="C102" s="392">
        <v>500</v>
      </c>
      <c r="D102" s="393"/>
      <c r="E102" s="392">
        <v>500</v>
      </c>
      <c r="F102" s="393"/>
      <c r="G102" s="392">
        <v>500</v>
      </c>
      <c r="H102" s="59"/>
      <c r="I102" s="59"/>
    </row>
    <row r="103" spans="1:9" s="93" customFormat="1" ht="12">
      <c r="A103" s="402"/>
      <c r="B103" s="92" t="s">
        <v>498</v>
      </c>
      <c r="C103" s="392">
        <v>1500</v>
      </c>
      <c r="D103" s="393">
        <f>510+493+410</f>
        <v>1413</v>
      </c>
      <c r="E103" s="392">
        <v>2000</v>
      </c>
      <c r="F103" s="393"/>
      <c r="G103" s="392">
        <v>2000</v>
      </c>
      <c r="H103" s="59"/>
      <c r="I103" s="59"/>
    </row>
    <row r="104" spans="1:9" ht="12">
      <c r="A104" s="402"/>
      <c r="B104" s="92" t="s">
        <v>1186</v>
      </c>
      <c r="C104" s="392"/>
      <c r="D104" s="393">
        <v>980</v>
      </c>
      <c r="E104" s="392">
        <v>1000</v>
      </c>
      <c r="F104" s="393"/>
      <c r="G104" s="392"/>
      <c r="H104" s="59"/>
      <c r="I104" s="92"/>
    </row>
    <row r="105" spans="1:9" ht="12">
      <c r="A105" s="391"/>
      <c r="B105" s="92" t="s">
        <v>1188</v>
      </c>
      <c r="C105" s="392">
        <f>400+250</f>
        <v>650</v>
      </c>
      <c r="D105" s="393">
        <f>300+150+180</f>
        <v>630</v>
      </c>
      <c r="E105" s="392">
        <f>400+250</f>
        <v>650</v>
      </c>
      <c r="F105" s="393"/>
      <c r="G105" s="392"/>
      <c r="H105" s="92"/>
      <c r="I105" s="92"/>
    </row>
    <row r="106" spans="1:9" ht="12">
      <c r="A106" s="402"/>
      <c r="B106" s="92" t="s">
        <v>1194</v>
      </c>
      <c r="C106" s="392">
        <v>100</v>
      </c>
      <c r="D106" s="393"/>
      <c r="E106" s="392">
        <v>100</v>
      </c>
      <c r="F106" s="393"/>
      <c r="G106" s="392">
        <v>100</v>
      </c>
      <c r="H106" s="92"/>
      <c r="I106" s="92"/>
    </row>
    <row r="107" spans="1:9" ht="12">
      <c r="A107" s="402"/>
      <c r="B107" s="92" t="s">
        <v>1185</v>
      </c>
      <c r="C107" s="392">
        <v>200</v>
      </c>
      <c r="D107" s="393"/>
      <c r="E107" s="392">
        <f>100+100</f>
        <v>200</v>
      </c>
      <c r="F107" s="393"/>
      <c r="G107" s="392">
        <f>100+100</f>
        <v>200</v>
      </c>
      <c r="H107" s="92"/>
      <c r="I107" s="92"/>
    </row>
    <row r="108" spans="1:9" ht="12">
      <c r="A108" s="402"/>
      <c r="B108" s="92" t="s">
        <v>1187</v>
      </c>
      <c r="C108" s="392"/>
      <c r="D108" s="393"/>
      <c r="E108" s="392">
        <v>400</v>
      </c>
      <c r="F108" s="393"/>
      <c r="G108" s="392">
        <v>300</v>
      </c>
      <c r="H108" s="92"/>
      <c r="I108" s="92"/>
    </row>
    <row r="109" spans="1:9" ht="12">
      <c r="A109" s="402"/>
      <c r="B109" s="92" t="s">
        <v>1190</v>
      </c>
      <c r="C109" s="392"/>
      <c r="D109" s="393"/>
      <c r="E109" s="392">
        <v>400</v>
      </c>
      <c r="F109" s="393"/>
      <c r="G109" s="392">
        <v>400</v>
      </c>
      <c r="H109" s="92"/>
      <c r="I109" s="92"/>
    </row>
    <row r="110" spans="1:9" ht="12">
      <c r="A110" s="402"/>
      <c r="B110" s="92" t="s">
        <v>1183</v>
      </c>
      <c r="C110" s="392">
        <f>1000+600</f>
        <v>1600</v>
      </c>
      <c r="D110" s="393">
        <f>556+490+1077</f>
        <v>2123</v>
      </c>
      <c r="E110" s="392">
        <f>1500+600</f>
        <v>2100</v>
      </c>
      <c r="F110" s="393"/>
      <c r="G110" s="392">
        <f>1500+600</f>
        <v>2100</v>
      </c>
      <c r="H110" s="92"/>
      <c r="I110" s="92"/>
    </row>
    <row r="111" spans="1:9" ht="12">
      <c r="A111" s="402"/>
      <c r="B111" s="92" t="s">
        <v>499</v>
      </c>
      <c r="C111" s="392">
        <v>600</v>
      </c>
      <c r="D111" s="393">
        <v>650</v>
      </c>
      <c r="E111" s="392">
        <v>1000</v>
      </c>
      <c r="F111" s="393"/>
      <c r="G111" s="392">
        <v>650</v>
      </c>
      <c r="H111" s="92"/>
      <c r="I111" s="92"/>
    </row>
    <row r="112" spans="1:9" ht="12">
      <c r="A112" s="402"/>
      <c r="B112" s="92" t="s">
        <v>1193</v>
      </c>
      <c r="C112" s="392">
        <v>100</v>
      </c>
      <c r="D112" s="393"/>
      <c r="E112" s="392"/>
      <c r="F112" s="393"/>
      <c r="G112" s="392"/>
      <c r="H112" s="92"/>
      <c r="I112" s="92"/>
    </row>
    <row r="113" spans="1:9" ht="12">
      <c r="A113" s="402"/>
      <c r="B113" s="92" t="s">
        <v>1184</v>
      </c>
      <c r="C113" s="392">
        <v>1000</v>
      </c>
      <c r="D113" s="393">
        <v>500</v>
      </c>
      <c r="E113" s="392">
        <v>1000</v>
      </c>
      <c r="F113" s="393"/>
      <c r="G113" s="392">
        <v>600</v>
      </c>
      <c r="H113" s="92"/>
      <c r="I113" s="92"/>
    </row>
    <row r="114" spans="1:9" ht="12">
      <c r="A114" s="391"/>
      <c r="B114" s="92" t="s">
        <v>968</v>
      </c>
      <c r="C114" s="392">
        <f>300+250</f>
        <v>550</v>
      </c>
      <c r="D114" s="393"/>
      <c r="E114" s="392">
        <f>400+250</f>
        <v>650</v>
      </c>
      <c r="F114" s="393"/>
      <c r="G114" s="392">
        <f>400+250</f>
        <v>650</v>
      </c>
      <c r="H114" s="92"/>
      <c r="I114" s="92"/>
    </row>
    <row r="115" spans="1:9" ht="12">
      <c r="A115" s="391"/>
      <c r="B115" s="92" t="s">
        <v>1203</v>
      </c>
      <c r="C115" s="392"/>
      <c r="D115" s="393">
        <f>1420+2700</f>
        <v>4120</v>
      </c>
      <c r="E115" s="392"/>
      <c r="F115" s="393"/>
      <c r="G115" s="392">
        <v>4120</v>
      </c>
      <c r="H115" s="92"/>
      <c r="I115" s="92"/>
    </row>
    <row r="116" spans="1:9" ht="12">
      <c r="A116" s="391"/>
      <c r="B116" s="92" t="s">
        <v>1079</v>
      </c>
      <c r="C116" s="392"/>
      <c r="D116" s="393">
        <v>415</v>
      </c>
      <c r="E116" s="392"/>
      <c r="F116" s="393"/>
      <c r="G116" s="392"/>
      <c r="H116" s="92"/>
      <c r="I116" s="92"/>
    </row>
    <row r="117" spans="1:9" ht="12.75" thickBot="1">
      <c r="A117" s="399"/>
      <c r="B117" s="241" t="s">
        <v>1197</v>
      </c>
      <c r="C117" s="400">
        <v>1500</v>
      </c>
      <c r="D117" s="401"/>
      <c r="E117" s="400">
        <v>1500</v>
      </c>
      <c r="F117" s="401"/>
      <c r="G117" s="400"/>
      <c r="H117" s="241"/>
      <c r="I117" s="241"/>
    </row>
    <row r="118" spans="1:9" ht="13.5" thickBot="1">
      <c r="A118" s="721" t="s">
        <v>1854</v>
      </c>
      <c r="B118" s="722"/>
      <c r="C118" s="395">
        <v>3000</v>
      </c>
      <c r="D118" s="388">
        <f>SUM(D119:D126)</f>
        <v>2724</v>
      </c>
      <c r="E118" s="395">
        <v>3000</v>
      </c>
      <c r="F118" s="388"/>
      <c r="G118" s="395">
        <v>3000</v>
      </c>
      <c r="H118" s="390">
        <f>G118/D118</f>
        <v>1.1013215859030836</v>
      </c>
      <c r="I118" s="390">
        <f>G118/C118</f>
        <v>1</v>
      </c>
    </row>
    <row r="119" spans="1:9" ht="11.25" customHeight="1">
      <c r="A119" s="396"/>
      <c r="B119" s="91" t="s">
        <v>1190</v>
      </c>
      <c r="C119" s="397"/>
      <c r="D119" s="398">
        <v>300</v>
      </c>
      <c r="E119" s="397"/>
      <c r="F119" s="398"/>
      <c r="G119" s="397"/>
      <c r="H119" s="91"/>
      <c r="I119" s="91"/>
    </row>
    <row r="120" spans="1:9" ht="12">
      <c r="A120" s="391"/>
      <c r="B120" s="92" t="s">
        <v>1187</v>
      </c>
      <c r="C120" s="392"/>
      <c r="D120" s="393">
        <v>360</v>
      </c>
      <c r="E120" s="392"/>
      <c r="F120" s="393"/>
      <c r="G120" s="392"/>
      <c r="H120" s="92"/>
      <c r="I120" s="92"/>
    </row>
    <row r="121" spans="1:9" ht="12">
      <c r="A121" s="391"/>
      <c r="B121" s="92" t="s">
        <v>1198</v>
      </c>
      <c r="C121" s="392"/>
      <c r="D121" s="393">
        <v>515</v>
      </c>
      <c r="E121" s="392"/>
      <c r="F121" s="393"/>
      <c r="G121" s="392"/>
      <c r="H121" s="92"/>
      <c r="I121" s="92"/>
    </row>
    <row r="122" spans="1:9" ht="12">
      <c r="A122" s="391"/>
      <c r="B122" s="92" t="s">
        <v>1199</v>
      </c>
      <c r="C122" s="392"/>
      <c r="D122" s="393">
        <v>200</v>
      </c>
      <c r="E122" s="392"/>
      <c r="F122" s="393"/>
      <c r="G122" s="392"/>
      <c r="H122" s="92"/>
      <c r="I122" s="92"/>
    </row>
    <row r="123" spans="1:9" ht="12">
      <c r="A123" s="391"/>
      <c r="B123" s="92" t="s">
        <v>1200</v>
      </c>
      <c r="C123" s="392"/>
      <c r="D123" s="393">
        <v>205</v>
      </c>
      <c r="E123" s="392"/>
      <c r="F123" s="393"/>
      <c r="G123" s="392"/>
      <c r="H123" s="92"/>
      <c r="I123" s="92"/>
    </row>
    <row r="124" spans="1:9" ht="12">
      <c r="A124" s="391"/>
      <c r="B124" s="92" t="s">
        <v>1189</v>
      </c>
      <c r="C124" s="392"/>
      <c r="D124" s="393">
        <v>250</v>
      </c>
      <c r="E124" s="392"/>
      <c r="F124" s="393"/>
      <c r="G124" s="392"/>
      <c r="H124" s="92"/>
      <c r="I124" s="92"/>
    </row>
    <row r="125" spans="1:9" ht="12">
      <c r="A125" s="391"/>
      <c r="B125" s="92" t="s">
        <v>1201</v>
      </c>
      <c r="C125" s="392"/>
      <c r="D125" s="393">
        <v>700</v>
      </c>
      <c r="E125" s="392"/>
      <c r="F125" s="393"/>
      <c r="G125" s="392"/>
      <c r="H125" s="92"/>
      <c r="I125" s="92"/>
    </row>
    <row r="126" spans="1:9" ht="12.75" thickBot="1">
      <c r="A126" s="403"/>
      <c r="B126" s="87" t="s">
        <v>1202</v>
      </c>
      <c r="C126" s="404"/>
      <c r="D126" s="405">
        <v>194</v>
      </c>
      <c r="E126" s="404"/>
      <c r="F126" s="405"/>
      <c r="G126" s="404"/>
      <c r="H126" s="87"/>
      <c r="I126" s="87"/>
    </row>
  </sheetData>
  <mergeCells count="7">
    <mergeCell ref="A5:I5"/>
    <mergeCell ref="A6:I6"/>
    <mergeCell ref="A10:B10"/>
    <mergeCell ref="A118:B118"/>
    <mergeCell ref="A11:B11"/>
    <mergeCell ref="A70:B70"/>
    <mergeCell ref="A90:B90"/>
  </mergeCells>
  <printOptions/>
  <pageMargins left="0.7874015748031497" right="0.3937007874015748" top="0.7874015748031497" bottom="0.984251968503937" header="0.5118110236220472" footer="0.5118110236220472"/>
  <pageSetup horizontalDpi="600" verticalDpi="600" orientation="portrait" paperSize="9" scale="85" r:id="rId1"/>
  <headerFooter alignWithMargins="0">
    <oddFooter>&amp;C&amp;P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irena</cp:lastModifiedBy>
  <cp:lastPrinted>2006-01-04T14:30:55Z</cp:lastPrinted>
  <dcterms:created xsi:type="dcterms:W3CDTF">2004-10-18T10:29:47Z</dcterms:created>
  <dcterms:modified xsi:type="dcterms:W3CDTF">2006-01-10T15:08:14Z</dcterms:modified>
  <cp:category/>
  <cp:version/>
  <cp:contentType/>
  <cp:contentStatus/>
</cp:coreProperties>
</file>