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firstSheet="20" activeTab="25"/>
  </bookViews>
  <sheets>
    <sheet name="8.1.1.tāme" sheetId="1" r:id="rId1"/>
    <sheet name="8.1.2.tāme" sheetId="2" r:id="rId2"/>
    <sheet name="8.1.3.tāme" sheetId="3" r:id="rId3"/>
    <sheet name="8.1.4.tāme" sheetId="4" r:id="rId4"/>
    <sheet name="8.1.5.tāme" sheetId="5" r:id="rId5"/>
    <sheet name="8.1.6.tāme" sheetId="6" r:id="rId6"/>
    <sheet name="8.1.7.tāme" sheetId="7" r:id="rId7"/>
    <sheet name="8.1.8.tāme" sheetId="8" r:id="rId8"/>
    <sheet name="8.1.9.tāme" sheetId="9" r:id="rId9"/>
    <sheet name="8.1.10.tāme" sheetId="10" r:id="rId10"/>
    <sheet name="8.1.11.tāme" sheetId="11" r:id="rId11"/>
    <sheet name="8.2.1.tāme" sheetId="12" r:id="rId12"/>
    <sheet name="8.2.2.tāme" sheetId="13" r:id="rId13"/>
    <sheet name="8.3.1.tāme" sheetId="14" r:id="rId14"/>
    <sheet name="8.3.2.tāme" sheetId="15" r:id="rId15"/>
    <sheet name="8.4.1.tāme" sheetId="16" r:id="rId16"/>
    <sheet name="8.5.1.tāme" sheetId="17" r:id="rId17"/>
    <sheet name="8.5.2.tāme" sheetId="18" r:id="rId18"/>
    <sheet name="8.6.1.tāme" sheetId="19" r:id="rId19"/>
    <sheet name="8.7.1.tāme" sheetId="20" r:id="rId20"/>
    <sheet name="8.7.2.tāme" sheetId="21" r:id="rId21"/>
    <sheet name="8.8.1.tāme" sheetId="22" r:id="rId22"/>
    <sheet name="8.8.2.tāme" sheetId="23" r:id="rId23"/>
    <sheet name="8.9.1.tāme" sheetId="24" r:id="rId24"/>
    <sheet name="8.10.1.tāme" sheetId="25" r:id="rId25"/>
    <sheet name="8.10.2.tāme" sheetId="26" r:id="rId26"/>
    <sheet name="8.10.3.tāme" sheetId="27" r:id="rId27"/>
  </sheets>
  <definedNames>
    <definedName name="_xlnm.Print_Area" localSheetId="0">'8.1.1.tāme'!$A$1:$H$159</definedName>
    <definedName name="_xlnm.Print_Area" localSheetId="9">'8.1.10.tāme'!$A$2:$H$159</definedName>
    <definedName name="_xlnm.Print_Area" localSheetId="10">'8.1.11.tāme'!$A$2:$H$159</definedName>
    <definedName name="_xlnm.Print_Area" localSheetId="1">'8.1.2.tāme'!$A$2:$H$159</definedName>
    <definedName name="_xlnm.Print_Area" localSheetId="2">'8.1.3.tāme'!$A$2:$H$159</definedName>
    <definedName name="_xlnm.Print_Area" localSheetId="3">'8.1.4.tāme'!$A$2:$F$149</definedName>
    <definedName name="_xlnm.Print_Area" localSheetId="4">'8.1.5.tāme'!$A$2:$H$159</definedName>
    <definedName name="_xlnm.Print_Area" localSheetId="5">'8.1.6.tāme'!$A$2:$F$149</definedName>
    <definedName name="_xlnm.Print_Area" localSheetId="6">'8.1.7.tāme'!$A$1:$H$159</definedName>
    <definedName name="_xlnm.Print_Area" localSheetId="7">'8.1.8.tāme'!$A$2:$H$159</definedName>
    <definedName name="_xlnm.Print_Area" localSheetId="8">'8.1.9.tāme'!$A$2:$F$149</definedName>
    <definedName name="_xlnm.Print_Area" localSheetId="24">'8.10.1.tāme'!$A$2:$H$159</definedName>
    <definedName name="_xlnm.Print_Area" localSheetId="25">'8.10.2.tāme'!$A$2:$H$159</definedName>
    <definedName name="_xlnm.Print_Area" localSheetId="26">'8.10.3.tāme'!$A$1:$H$149</definedName>
    <definedName name="_xlnm.Print_Area" localSheetId="11">'8.2.1.tāme'!$A$2:$H$164</definedName>
    <definedName name="_xlnm.Print_Area" localSheetId="12">'8.2.2.tāme'!$A$2:$H$159</definedName>
    <definedName name="_xlnm.Print_Area" localSheetId="13">'8.3.1.tāme'!$A$2:$H$159</definedName>
    <definedName name="_xlnm.Print_Area" localSheetId="14">'8.3.2.tāme'!$A$2:$H$159</definedName>
    <definedName name="_xlnm.Print_Area" localSheetId="15">'8.4.1.tāme'!$A$2:$H$159</definedName>
    <definedName name="_xlnm.Print_Area" localSheetId="16">'8.5.1.tāme'!$A$1:$K$159</definedName>
    <definedName name="_xlnm.Print_Area" localSheetId="17">'8.5.2.tāme'!$A$2:$H$159</definedName>
    <definedName name="_xlnm.Print_Area" localSheetId="18">'8.6.1.tāme'!$A$2:$H$159</definedName>
    <definedName name="_xlnm.Print_Area" localSheetId="19">'8.7.1.tāme'!$A$2:$H$159</definedName>
    <definedName name="_xlnm.Print_Area" localSheetId="20">'8.7.2.tāme'!$A$2:$H$159</definedName>
    <definedName name="_xlnm.Print_Area" localSheetId="21">'8.8.1.tāme'!$A$2:$H$159</definedName>
    <definedName name="_xlnm.Print_Area" localSheetId="22">'8.8.2.tāme'!$A$2:$H$159</definedName>
    <definedName name="_xlnm.Print_Area" localSheetId="23">'8.9.1.tāme'!$A$2:$H$159</definedName>
    <definedName name="_xlnm.Print_Titles" localSheetId="0">'8.1.1.tāme'!$12:$12</definedName>
    <definedName name="_xlnm.Print_Titles" localSheetId="9">'8.1.10.tāme'!$12:$12</definedName>
    <definedName name="_xlnm.Print_Titles" localSheetId="10">'8.1.11.tāme'!$12:$12</definedName>
    <definedName name="_xlnm.Print_Titles" localSheetId="1">'8.1.2.tāme'!$12:$12</definedName>
    <definedName name="_xlnm.Print_Titles" localSheetId="2">'8.1.3.tāme'!$12:$12</definedName>
    <definedName name="_xlnm.Print_Titles" localSheetId="3">'8.1.4.tāme'!$12:$12</definedName>
    <definedName name="_xlnm.Print_Titles" localSheetId="4">'8.1.5.tāme'!$12:$12</definedName>
    <definedName name="_xlnm.Print_Titles" localSheetId="5">'8.1.6.tāme'!$12:$12</definedName>
    <definedName name="_xlnm.Print_Titles" localSheetId="6">'8.1.7.tāme'!$12:$12</definedName>
    <definedName name="_xlnm.Print_Titles" localSheetId="7">'8.1.8.tāme'!$12:$12</definedName>
    <definedName name="_xlnm.Print_Titles" localSheetId="8">'8.1.9.tāme'!$12:$12</definedName>
    <definedName name="_xlnm.Print_Titles" localSheetId="24">'8.10.1.tāme'!$12:$12</definedName>
    <definedName name="_xlnm.Print_Titles" localSheetId="25">'8.10.2.tāme'!$12:$12</definedName>
    <definedName name="_xlnm.Print_Titles" localSheetId="26">'8.10.3.tāme'!$12:$12</definedName>
    <definedName name="_xlnm.Print_Titles" localSheetId="11">'8.2.1.tāme'!$12:$12</definedName>
    <definedName name="_xlnm.Print_Titles" localSheetId="12">'8.2.2.tāme'!$12:$12</definedName>
    <definedName name="_xlnm.Print_Titles" localSheetId="13">'8.3.1.tāme'!$12:$12</definedName>
    <definedName name="_xlnm.Print_Titles" localSheetId="14">'8.3.2.tāme'!$12:$12</definedName>
    <definedName name="_xlnm.Print_Titles" localSheetId="15">'8.4.1.tāme'!$12:$12</definedName>
    <definedName name="_xlnm.Print_Titles" localSheetId="16">'8.5.1.tāme'!$12:$12</definedName>
    <definedName name="_xlnm.Print_Titles" localSheetId="17">'8.5.2.tāme'!$12:$12</definedName>
    <definedName name="_xlnm.Print_Titles" localSheetId="18">'8.6.1.tāme'!$12:$12</definedName>
    <definedName name="_xlnm.Print_Titles" localSheetId="19">'8.7.1.tāme'!$12:$12</definedName>
    <definedName name="_xlnm.Print_Titles" localSheetId="20">'8.7.2.tāme'!$12:$12</definedName>
    <definedName name="_xlnm.Print_Titles" localSheetId="21">'8.8.1.tāme'!$12:$12</definedName>
    <definedName name="_xlnm.Print_Titles" localSheetId="22">'8.8.2.tāme'!$12:$12</definedName>
    <definedName name="_xlnm.Print_Titles" localSheetId="23">'8.9.1.tāme'!$12:$12</definedName>
  </definedNames>
  <calcPr fullCalcOnLoad="1"/>
</workbook>
</file>

<file path=xl/sharedStrings.xml><?xml version="1.0" encoding="utf-8"?>
<sst xmlns="http://schemas.openxmlformats.org/spreadsheetml/2006/main" count="4940" uniqueCount="236">
  <si>
    <t>IEŅĒMUMU UN IZDEVUMU TĀME 2006.GADAM</t>
  </si>
  <si>
    <t xml:space="preserve">Iestāde               </t>
  </si>
  <si>
    <t>Jūrmalas pilsētas dome</t>
  </si>
  <si>
    <t>Adrese</t>
  </si>
  <si>
    <t>Budžeta subkonta Nr. LV84PARX0002484572001</t>
  </si>
  <si>
    <t>Rādītāju nosaukumi</t>
  </si>
  <si>
    <t xml:space="preserve"> Izdevumu tāme </t>
  </si>
  <si>
    <t>kods</t>
  </si>
  <si>
    <t>2006.gadam</t>
  </si>
  <si>
    <t xml:space="preserve">Budžeta klasifik. </t>
  </si>
  <si>
    <t>Kopā</t>
  </si>
  <si>
    <t>Pamatbudžets</t>
  </si>
  <si>
    <t>Maksājumi no valsts budžeta</t>
  </si>
  <si>
    <t>Maksājumi no citiem budžetiem</t>
  </si>
  <si>
    <t>Maksas pakalp.</t>
  </si>
  <si>
    <t>Spec. budž.</t>
  </si>
  <si>
    <t>1</t>
  </si>
  <si>
    <t xml:space="preserve">  I   IEŅĒMUMI</t>
  </si>
  <si>
    <t>Ieņēmumi pavisam kopā, t.sk.</t>
  </si>
  <si>
    <t>Atlikums gada sākumā, t.sk:</t>
  </si>
  <si>
    <t>kasē</t>
  </si>
  <si>
    <t>bankā</t>
  </si>
  <si>
    <t>Tekošā gada ieņēmumi</t>
  </si>
  <si>
    <t>X</t>
  </si>
  <si>
    <t>Maksas pakalpojumi un citi pašu ieņēmumi kopā, t.sk:</t>
  </si>
  <si>
    <t>Maksa par izglītības pakalpojumiem</t>
  </si>
  <si>
    <t>Ieņēmumi par dokumentu izsniegšanu un kancelejas pakalpojumiem</t>
  </si>
  <si>
    <t>Ieņēmumi par nomu un īri</t>
  </si>
  <si>
    <t>Ieņēmumi par pārējiem budžeta iestāžu maksas pakalpojumiem</t>
  </si>
  <si>
    <t>Citi iepriekš neklasificētie maksas pakalpojumi u.c.pašu ieņēmumi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</si>
  <si>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</si>
  <si>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</si>
  <si>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</si>
  <si>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</si>
  <si>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(1000,2000, 3000)</t>
  </si>
  <si>
    <t>Kārtējie izdevumi - kopā</t>
  </si>
  <si>
    <t>Atalgojums kopā</t>
  </si>
  <si>
    <t>Algas</t>
  </si>
  <si>
    <t>Ls</t>
  </si>
  <si>
    <t>Vidējā alga mēnesī</t>
  </si>
  <si>
    <t>skaits</t>
  </si>
  <si>
    <t xml:space="preserve">Darbinieku skaits </t>
  </si>
  <si>
    <t>Piemaksas pie algām</t>
  </si>
  <si>
    <t>Pabalsti un kompensācijas</t>
  </si>
  <si>
    <t>Atalgojums ārštata darbiniekiem</t>
  </si>
  <si>
    <t>Valsts sociālās apdrošināšanas iemaksas</t>
  </si>
  <si>
    <t>Komandējumu izdevumi</t>
  </si>
  <si>
    <t>Iekšzemes komandējumi un dienesta braucieni</t>
  </si>
  <si>
    <t>Ārvalstu komandējumi</t>
  </si>
  <si>
    <t>Pakalpojumu apmaksa - kopā</t>
  </si>
  <si>
    <t>Pasta, telefona un citu sakaru pakalpojumu apmaksa, t.sk.:</t>
  </si>
  <si>
    <t>Telefona abonēšanas maksa, vietējo un tālsarunu apmaksa</t>
  </si>
  <si>
    <t>Valsts nozīmes datu pārraides tīkla pakalpojumu apmaksa</t>
  </si>
  <si>
    <t>Pārējo sakaru pakalpojumu apmaksa</t>
  </si>
  <si>
    <t>Mobilā telefona abonēšanas maksas, sarunu apmaksa</t>
  </si>
  <si>
    <t>Interneta pakalpojumu sniedzēju apmaksa</t>
  </si>
  <si>
    <t>Darba dēvēja apmaksātie veselības aprūpes pasākumi</t>
  </si>
  <si>
    <t>Ar administrācijas darbības nodrošināšanu saistīto pakalpojumu apmaksa, t.sk:</t>
  </si>
  <si>
    <t>Tipogrāfiju un publikāciju pakalpojumi</t>
  </si>
  <si>
    <t>Ārzemju delegāciju saimnieciskā apkalpošana</t>
  </si>
  <si>
    <t>Periodiskās literatūras iegāde iestādes vajadzībām</t>
  </si>
  <si>
    <t>Juridiskie pakalpojumi</t>
  </si>
  <si>
    <t>Semināru, kursu u.tml.pasākumu apmaksa</t>
  </si>
  <si>
    <t>Līgumdarbu apmaksa (ja līg.tiek slēgts ar jurid.pers.)</t>
  </si>
  <si>
    <t>Citi pakalpojumi, saistīti ar administrācijas vajadzībām</t>
  </si>
  <si>
    <t>Remonta darbu un iestāžu uzturēšanas pakalpojumu apmaksa (izņemot ēku, būvju un ceļu kapitālo remontu, t.sk:</t>
  </si>
  <si>
    <t xml:space="preserve">Ēku, būvju un telpu kārtējais remonts </t>
  </si>
  <si>
    <t xml:space="preserve">       - ēku un būvju remonts</t>
  </si>
  <si>
    <t xml:space="preserve">       - telpu remonts</t>
  </si>
  <si>
    <t>Transportlīdzekļu uzturēšana un remonts</t>
  </si>
  <si>
    <t>Iekārtu, inventāra un aparatūras remonts, tehniskā apkalpošana</t>
  </si>
  <si>
    <t>Ēku un telpu uzturēšana, labiekārtošana (uzkopšana, paklāju maiņa, apsardze, dezinfekcija, dezinsekcija u.c.)</t>
  </si>
  <si>
    <t>Transportlīdzekļu valsts obligātās civiltiesiskās apdrošin. prēmiju maksājumi</t>
  </si>
  <si>
    <t>Līdzekļi kases izdevumu atjaunošanai, ko apdrošināšanas sabiedrības atmaksā no transportlīdzekļu valsts obligātās civiltiesiskās apdrošināšanas prēmiju maksājumiem</t>
  </si>
  <si>
    <t>Pārējie pakalpojumi, saistīti ar iestāžu uzturēšanu</t>
  </si>
  <si>
    <t>Informācijas tehnoloģiju pakalpojumu apmaksa</t>
  </si>
  <si>
    <t>Datoru un datoru tīklu programmatūras izstrādāšanas izdevumi</t>
  </si>
  <si>
    <t>datoru un datoru tīklu programmatūras apkalpošanas izdevumi</t>
  </si>
  <si>
    <t>Citi pakalpojumi, saistīti datoriem un informācijas tehnoloģijām</t>
  </si>
  <si>
    <t>Telpu, ilgtermiņa ieguldījumu, pamatlīdzekļu, inventāra īre un noma</t>
  </si>
  <si>
    <t>Telpu īre un noma</t>
  </si>
  <si>
    <t>Transportlīdzekļu noma</t>
  </si>
  <si>
    <t>Pārējā noma</t>
  </si>
  <si>
    <t>Citi pakalpojumi, t.sk:</t>
  </si>
  <si>
    <t>Izdevumi, kas saistīti ar operatīvo darbību</t>
  </si>
  <si>
    <t>Pārējie klasifikācijā neuzskaitītie pakalpojumu veidi</t>
  </si>
  <si>
    <t>Maksa par zinātniski pētniecisko darbu</t>
  </si>
  <si>
    <t>Maksātnespējas procesa administratora pakalpojumu atlīdzība</t>
  </si>
  <si>
    <t>Līdzekļi neparedzētiem gadījumiem</t>
  </si>
  <si>
    <t>Atkritumu izvešana</t>
  </si>
  <si>
    <t>Kārtējie izdevumi, kas segti no ārvalstu finansu palīdzības līdzekļiem</t>
  </si>
  <si>
    <t>Nodokļu un nodevu maksājumi</t>
  </si>
  <si>
    <t>Zemes nodoklis</t>
  </si>
  <si>
    <t>Pievienotās vērtības nodoklis</t>
  </si>
  <si>
    <t>Nekustamā īpašuma nodoklis</t>
  </si>
  <si>
    <t>Pārējie nodokļu un nodevu maksājumi</t>
  </si>
  <si>
    <t>Materiālu, energoresursu, ūdens un inventāra vērtībā līdz Ls 50 par 1 vienību iegāde - kopā</t>
  </si>
  <si>
    <t>Kancelejas preces, inventārs un spectērpi, t.sk:</t>
  </si>
  <si>
    <t>Kancelejas preces un materiāli</t>
  </si>
  <si>
    <t>Inventārs</t>
  </si>
  <si>
    <t>Spectērpi</t>
  </si>
  <si>
    <t>Izdevumi apkurei, apgaismošanai un energētisko materiālu iegādei, t.sk:</t>
  </si>
  <si>
    <t>Maksa par apkuri</t>
  </si>
  <si>
    <t>Maksa par gāzi</t>
  </si>
  <si>
    <t>Maksa par elektroenerģiju</t>
  </si>
  <si>
    <t>Maksa par malkas iegādi</t>
  </si>
  <si>
    <t>Maksa par ogļu iegādi</t>
  </si>
  <si>
    <t>Maksa par degvielu</t>
  </si>
  <si>
    <t>Maksa par ūdeni un pārējo enerģētisko materiālu iegādi</t>
  </si>
  <si>
    <t>Materiāli un izejvielas palīgražošanai</t>
  </si>
  <si>
    <t>Medikamenti, ķimikālijas, laboratorijas preces</t>
  </si>
  <si>
    <t>Kārtējā remonta un iestāžu uzturēšanas materiāli, t.sk:</t>
  </si>
  <si>
    <t>Remontmateriāli</t>
  </si>
  <si>
    <t>Saimniecības materiāli</t>
  </si>
  <si>
    <t>Elektroiekārtu remonta un uzturēšanas materiāli</t>
  </si>
  <si>
    <t>Transportlīdzekļu uzturēšanas un remontmateriālu izdevumi (rezerves daļas, krāsas u.c.)</t>
  </si>
  <si>
    <t>Datortehnikas remonta un uzturēšanas materiāli</t>
  </si>
  <si>
    <t>Pārējās kārtējā remonta materiālu izmaksas</t>
  </si>
  <si>
    <t>Valsts un pašvaldību aprūpē esošo personu uzturēšanas līdzekļi, t.sk.:</t>
  </si>
  <si>
    <t>Mīkstā inventāra un ietērpa iegāde</t>
  </si>
  <si>
    <t>Virtuves inventāra, trauku un galda piederumu iegāde</t>
  </si>
  <si>
    <t>Ēdināšanas izdevumi</t>
  </si>
  <si>
    <t>Formas tērpu iegāde</t>
  </si>
  <si>
    <t>Uzturdevas kompensācija naudā</t>
  </si>
  <si>
    <t>Veselības pasākumu apmaksa</t>
  </si>
  <si>
    <t>Kabatas naudas izmaksas saskaņā ar LR lik."Sociālo pakalpojumu un sociālās palīdzības likums" 29.p.</t>
  </si>
  <si>
    <t>Personīgās higienas preces</t>
  </si>
  <si>
    <t>Mācību līdzekļi un materiāli</t>
  </si>
  <si>
    <t>Specifiskie materiāli un inventārs</t>
  </si>
  <si>
    <t>Munīcijas iegāde</t>
  </si>
  <si>
    <t>Pārējie specifiskas lietošanas materiāli un inventārs</t>
  </si>
  <si>
    <t>Pārējie materiāli</t>
  </si>
  <si>
    <t>Grāmatu un žurnālu iegāde, t.sk:</t>
  </si>
  <si>
    <t>Mācību grāmatas</t>
  </si>
  <si>
    <t>Bibliotēkas grāmatas un žurnāli</t>
  </si>
  <si>
    <t>Pārējās grāmatas un žurnāli</t>
  </si>
  <si>
    <t>Maksājumi par aizdevumiem un kredītiem</t>
  </si>
  <si>
    <t>Subsīdijas un dotācijas - kopā</t>
  </si>
  <si>
    <t>Subsīdijas</t>
  </si>
  <si>
    <t>Mērķdotācijas pašvaldību budžetiem</t>
  </si>
  <si>
    <t>Dotācijas pašvaldību budžetiem</t>
  </si>
  <si>
    <t>Dotācijas iestādēm un organizācijām</t>
  </si>
  <si>
    <t>Dotācijas iedzīvotājiem</t>
  </si>
  <si>
    <t>Biedru naudas, dalības maksas</t>
  </si>
  <si>
    <t>Pašvaldības budžeta transferi uzturēšanas izdevumiem</t>
  </si>
  <si>
    <t>Izdevumi kapitālieguldījumiem - kopā (4000,6000, 7000)</t>
  </si>
  <si>
    <t>Kapitālie izdevumi kopā</t>
  </si>
  <si>
    <t>Kustamie īpašumi (virs 50 Ls), t.sk:</t>
  </si>
  <si>
    <t>Datori un skaitļošanas tehnika</t>
  </si>
  <si>
    <t>Medicīnas un laboratoriju iekārta</t>
  </si>
  <si>
    <t>Transportlīdzekļi</t>
  </si>
  <si>
    <t>Kancelejas mēbeles un telpu iekārta</t>
  </si>
  <si>
    <t>Pārējie kustamie īpašumi</t>
  </si>
  <si>
    <t>Mākslas priekšmeti un muzeja eksponāti</t>
  </si>
  <si>
    <t>Intelektuālais īpašums</t>
  </si>
  <si>
    <t>Kapitālie izdevumi, kas segti no ārvalstu finansu palīdzības līdzekļiem</t>
  </si>
  <si>
    <t>Nekustamo īpašumu (ēku, būvju) iegāde</t>
  </si>
  <si>
    <t>Kapitālais remonts</t>
  </si>
  <si>
    <t>Zemes iegāde</t>
  </si>
  <si>
    <t>Investīcijas</t>
  </si>
  <si>
    <t>Atlikums perioda beigās, t.sk</t>
  </si>
  <si>
    <t>Kontrolsumma</t>
  </si>
  <si>
    <t xml:space="preserve">Iestādes vadītājs </t>
  </si>
  <si>
    <t>Iestāde</t>
  </si>
  <si>
    <t>Budžeta subkonta Nr.</t>
  </si>
  <si>
    <t>Pribatizācijas fonds</t>
  </si>
  <si>
    <t>Privatizācijas fonds</t>
  </si>
  <si>
    <t>Budžeta subkonta Nr.LV18PARX0002484572025, LV42PARX0002484577025</t>
  </si>
  <si>
    <t>Majoru kultūras nams</t>
  </si>
  <si>
    <t>Budžeta subkonta Nr.  LV88 PARX 0002 48457 2026, LV15 PARX 0002 48457 7026</t>
  </si>
  <si>
    <t xml:space="preserve">    - kino ieņēmumi</t>
  </si>
  <si>
    <t xml:space="preserve">    - biļešu realizācija</t>
  </si>
  <si>
    <t xml:space="preserve">    - </t>
  </si>
  <si>
    <t xml:space="preserve">Iestāde              </t>
  </si>
  <si>
    <t>Jūrmalas mūzikas vidusskola</t>
  </si>
  <si>
    <t>Budžeta subkonta Nr.LV56PARX0002484572020</t>
  </si>
  <si>
    <t xml:space="preserve">     -Gada maksa</t>
  </si>
  <si>
    <t xml:space="preserve">    -Informācijas tehnoloģijas </t>
  </si>
  <si>
    <t xml:space="preserve">    -Bibliotekārie pakalpojumi</t>
  </si>
  <si>
    <t>Jūrmalas Bibliotēku apvienība</t>
  </si>
  <si>
    <t>SO Zaļais ordenis - pasaku māja "Undīne"</t>
  </si>
  <si>
    <t>Bulduru kultūras nams</t>
  </si>
  <si>
    <t>Jūrmalas pilsētas muzejs</t>
  </si>
  <si>
    <t>projekti</t>
  </si>
  <si>
    <t>Budžeta subkonta Nr. : LV83PARX0002484572019 , LV10PARX0002484577019</t>
  </si>
  <si>
    <t>Biļetes pardošana</t>
  </si>
  <si>
    <t>ziedojumi</t>
  </si>
  <si>
    <t xml:space="preserve">    -Attīstības fonds</t>
  </si>
  <si>
    <t>kafeinīcas ieņēmumi</t>
  </si>
  <si>
    <t>Budžeta subkonta Nr. LV61PARX0002484572027</t>
  </si>
  <si>
    <t>Budžeta subkonta Nr. LV07PARX0002484572029; LV31PARX0002484577029</t>
  </si>
  <si>
    <t>SPECIĀLĀ BUDŽETA IEŅĒMUMU UN IZDEVUMU TĀME</t>
  </si>
  <si>
    <t>2006.GADAM PA IEŅĒMUMU VEIDIEM</t>
  </si>
  <si>
    <t>Jomas ielā 1/5, Jūrmalā</t>
  </si>
  <si>
    <t>Valdības funkciju klasifikācijas kods        08.120</t>
  </si>
  <si>
    <t>Valdības funkciju klasifikācijas kods        08.210</t>
  </si>
  <si>
    <t>Valdības funkciju klasifikācijas kods        08.220</t>
  </si>
  <si>
    <t>Valdības funkciju klasifikācijas kods         08.220</t>
  </si>
  <si>
    <t>Valdības funkciju klasifikācijas kods        08.230</t>
  </si>
  <si>
    <t>Valdības funkciju klasifikācijas kods        08.251</t>
  </si>
  <si>
    <t>Valdības funkciju klasifikācijas kods        08.270</t>
  </si>
  <si>
    <t>Valdības funkciju klasifikācijas kods        08.300</t>
  </si>
  <si>
    <t>Valdības funkciju klasifikācijas kods        08.600</t>
  </si>
  <si>
    <r>
      <t xml:space="preserve">Iestāde      </t>
    </r>
    <r>
      <rPr>
        <b/>
        <sz val="10"/>
        <rFont val="Arial"/>
        <family val="2"/>
      </rPr>
      <t>Kauguru kultūras nams</t>
    </r>
    <r>
      <rPr>
        <sz val="10"/>
        <rFont val="Arial"/>
        <family val="2"/>
      </rPr>
      <t xml:space="preserve">              </t>
    </r>
  </si>
  <si>
    <t>Adrese       Raiņa ielā 110, Jūrmalā, LV 2016</t>
  </si>
  <si>
    <t>Valdības funkciju klasifikācijas kods         8230</t>
  </si>
  <si>
    <r>
      <t xml:space="preserve">Iestāde       </t>
    </r>
    <r>
      <rPr>
        <b/>
        <sz val="10"/>
        <rFont val="Arial"/>
        <family val="2"/>
      </rPr>
      <t xml:space="preserve">Kauguru kultūras nams  </t>
    </r>
    <r>
      <rPr>
        <sz val="10"/>
        <rFont val="Arial"/>
        <family val="2"/>
      </rPr>
      <t xml:space="preserve">            </t>
    </r>
  </si>
  <si>
    <t>Jomas ielā 35, Jūrmalā</t>
  </si>
  <si>
    <t>Valdības funkciju klasifikācijas kods       08.251</t>
  </si>
  <si>
    <t>Smilšu ielā 7, Jūrmalā</t>
  </si>
  <si>
    <t>Valdības funkciju klasifikācijas kods       08.270</t>
  </si>
  <si>
    <r>
      <t xml:space="preserve">Iestāde  </t>
    </r>
    <r>
      <rPr>
        <b/>
        <sz val="10"/>
        <rFont val="Arial"/>
        <family val="2"/>
      </rPr>
      <t>Jūrmalas Bibliotēku apvienība</t>
    </r>
    <r>
      <rPr>
        <sz val="10"/>
        <rFont val="Arial"/>
        <family val="2"/>
      </rPr>
      <t xml:space="preserve">             </t>
    </r>
  </si>
  <si>
    <t>Adrese  Dubultu pr.42, Jūrmalā</t>
  </si>
  <si>
    <t>Valdības funkciju klasifikācijas kods       08.210</t>
  </si>
  <si>
    <r>
      <t xml:space="preserve">Budžeta subkonta </t>
    </r>
    <r>
      <rPr>
        <sz val="7"/>
        <rFont val="Arial"/>
        <family val="2"/>
      </rPr>
      <t>Nr.LV61PARX0002484572027; LV85PARX0002484577027; LV56PARX0002484575027</t>
    </r>
  </si>
  <si>
    <t>Dubultu pr.42, Jūrmalā</t>
  </si>
  <si>
    <t>Valdības funkciju klasifikācijas kods         08.251</t>
  </si>
  <si>
    <t>Parka ielā 1, Jūrmalā</t>
  </si>
  <si>
    <t>Muižas ielā 6 , Jūrmalā</t>
  </si>
  <si>
    <t>Muižas ielā 6, Jūrmalā</t>
  </si>
  <si>
    <t>Tirgoņu ielā 29, Jūrmalā, LV-2015</t>
  </si>
  <si>
    <r>
      <t xml:space="preserve">Iestāde    </t>
    </r>
    <r>
      <rPr>
        <b/>
        <sz val="10"/>
        <rFont val="Arial"/>
        <family val="2"/>
      </rPr>
      <t xml:space="preserve">Jūrmalas peldēšanas skola  -  Slokas stadions   </t>
    </r>
    <r>
      <rPr>
        <sz val="10"/>
        <rFont val="Arial"/>
        <family val="2"/>
      </rPr>
      <t xml:space="preserve">       </t>
    </r>
  </si>
  <si>
    <t>Adrese    Rūpniecības ielā 13, Jūrmalā, LV - 2016</t>
  </si>
  <si>
    <t>Valdības funkciju klasifikācijas kods         08.120</t>
  </si>
  <si>
    <r>
      <t xml:space="preserve">Iestāde     </t>
    </r>
    <r>
      <rPr>
        <b/>
        <sz val="10"/>
        <rFont val="Arial"/>
        <family val="2"/>
      </rPr>
      <t>JŪRMALAS  TEĀTRIS</t>
    </r>
    <r>
      <rPr>
        <sz val="10"/>
        <rFont val="Arial"/>
        <family val="2"/>
      </rPr>
      <t xml:space="preserve">             </t>
    </r>
  </si>
  <si>
    <t>Adrese      Muižas ielā 7, Jūrmalā LV-2010</t>
  </si>
  <si>
    <r>
      <t>Iestāde   J</t>
    </r>
    <r>
      <rPr>
        <b/>
        <sz val="10"/>
        <rFont val="Arial"/>
        <family val="2"/>
      </rPr>
      <t xml:space="preserve">ŪRMALAS   TEĀTRIS   </t>
    </r>
    <r>
      <rPr>
        <sz val="10"/>
        <rFont val="Arial"/>
        <family val="2"/>
      </rPr>
      <t xml:space="preserve">         </t>
    </r>
  </si>
  <si>
    <t>Adrese    Muižas ielā 7, Jūrmalā, LV-2010</t>
  </si>
  <si>
    <t>Valdības funkciju klasifikācijas kods          08.251</t>
  </si>
  <si>
    <t xml:space="preserve">SPECIĀLĀ BUDŽETA IEŅĒMUMU UN IZDEVUMU TĀME 2006.GADAM </t>
  </si>
  <si>
    <t>PA IEŅĒMUMU VEIDIEM</t>
  </si>
  <si>
    <t xml:space="preserve">Iestāde  </t>
  </si>
  <si>
    <t xml:space="preserve">   Jūrmalas teātris</t>
  </si>
  <si>
    <t xml:space="preserve">Adrese    </t>
  </si>
  <si>
    <t xml:space="preserve">   Muižas ielā 7, Jūrmalā</t>
  </si>
  <si>
    <t>Attīstības fonds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</si>
</sst>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%"/>
    <numFmt numFmtId="174" formatCode="0.000%"/>
    <numFmt numFmtId="175" formatCode="0.0000"/>
    <numFmt numFmtId="176" formatCode="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Ls&quot;;\-#,##0&quot;Ls&quot;"/>
    <numFmt numFmtId="186" formatCode="#,##0&quot;Ls&quot;;[Red]\-#,##0&quot;Ls&quot;"/>
    <numFmt numFmtId="187" formatCode="#,##0.00&quot;Ls&quot;;\-#,##0.00&quot;Ls&quot;"/>
    <numFmt numFmtId="188" formatCode="#,##0.00&quot;Ls&quot;;[Red]\-#,##0.00&quot;Ls&quot;"/>
    <numFmt numFmtId="189" formatCode="_-* #,##0&quot;Ls&quot;_-;\-* #,##0&quot;Ls&quot;_-;_-* &quot;-&quot;&quot;Ls&quot;_-;_-@_-"/>
    <numFmt numFmtId="190" formatCode="_-* #,##0_L_s_-;\-* #,##0_L_s_-;_-* &quot;-&quot;_L_s_-;_-@_-"/>
    <numFmt numFmtId="191" formatCode="_-* #,##0.00&quot;Ls&quot;_-;\-* #,##0.00&quot;Ls&quot;_-;_-* &quot;-&quot;??&quot;Ls&quot;_-;_-@_-"/>
    <numFmt numFmtId="192" formatCode="_-* #,##0.00_L_s_-;\-* #,##0.00_L_s_-;_-* &quot;-&quot;??_L_s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3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9" fillId="0" borderId="12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2" fillId="0" borderId="21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3" fontId="9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3" xfId="0" applyNumberFormat="1" applyFont="1" applyBorder="1" applyAlignment="1" applyProtection="1">
      <alignment vertical="center"/>
      <protection/>
    </xf>
    <xf numFmtId="1" fontId="6" fillId="0" borderId="18" xfId="0" applyNumberFormat="1" applyFont="1" applyBorder="1" applyAlignment="1">
      <alignment vertical="center"/>
    </xf>
    <xf numFmtId="174" fontId="6" fillId="0" borderId="18" xfId="19" applyNumberFormat="1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top" wrapText="1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top" wrapText="1"/>
    </xf>
    <xf numFmtId="3" fontId="13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3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 applyProtection="1">
      <alignment vertical="center"/>
      <protection/>
    </xf>
    <xf numFmtId="0" fontId="13" fillId="0" borderId="3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/>
    </xf>
    <xf numFmtId="0" fontId="6" fillId="0" borderId="19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5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9" fillId="0" borderId="18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0" fontId="15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14" fontId="6" fillId="0" borderId="4" xfId="0" applyNumberFormat="1" applyFont="1" applyBorder="1" applyAlignment="1">
      <alignment horizontal="center" vertical="center" textRotation="90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 vertical="top"/>
      <protection locked="0"/>
    </xf>
    <xf numFmtId="0" fontId="0" fillId="2" borderId="0" xfId="0" applyFill="1" applyBorder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49" fontId="6" fillId="2" borderId="0" xfId="0" applyNumberFormat="1" applyFont="1" applyFill="1" applyBorder="1" applyAlignment="1">
      <alignment horizontal="center" wrapText="1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9.8515625" style="145" customWidth="1"/>
    <col min="4" max="4" width="8.8515625" style="145" customWidth="1"/>
    <col min="5" max="5" width="7.421875" style="145" customWidth="1"/>
    <col min="6" max="8" width="7.140625" style="145" customWidth="1"/>
    <col min="9" max="9" width="0.13671875" style="145" customWidth="1"/>
    <col min="10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194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/>
      <c r="K12" s="27"/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2915165</v>
      </c>
      <c r="D15" s="42">
        <f>SUM(D16,D19,D20,)</f>
        <v>2915165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2915165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2915165</v>
      </c>
      <c r="D30" s="42">
        <f>SUM(D31,D156)</f>
        <v>2915165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2915165</v>
      </c>
      <c r="D31" s="80">
        <f>SUM(D141,D32)</f>
        <v>2915165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60338</v>
      </c>
      <c r="D32" s="63">
        <f>SUM(D33,D132,D133)</f>
        <v>60338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60338</v>
      </c>
      <c r="D33" s="63">
        <f>SUM(D34,D41,D42,D45,D92,D128)</f>
        <v>60338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17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  <c r="P34" s="92"/>
      <c r="Q34" s="93"/>
    </row>
    <row r="35" spans="1:17" s="99" customFormat="1" ht="11.2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  <c r="P35" s="92"/>
      <c r="Q35" s="93"/>
    </row>
    <row r="36" spans="1:17" s="99" customFormat="1" ht="11.2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  <c r="P36" s="92"/>
      <c r="Q36" s="93"/>
    </row>
    <row r="37" spans="1:17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  <c r="P37" s="92"/>
      <c r="Q37" s="93"/>
    </row>
    <row r="38" spans="1:17" s="99" customFormat="1" ht="11.2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  <c r="P38" s="92"/>
      <c r="Q38" s="93"/>
    </row>
    <row r="39" spans="1:17" s="99" customFormat="1" ht="11.2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  <c r="P39" s="92"/>
      <c r="Q39" s="93"/>
    </row>
    <row r="40" spans="1:17" s="99" customFormat="1" ht="11.2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  <c r="P40" s="92"/>
      <c r="Q40" s="93"/>
    </row>
    <row r="41" spans="1:17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  <c r="P41" s="92"/>
      <c r="Q41" s="93"/>
    </row>
    <row r="42" spans="1:17" s="61" customFormat="1" ht="11.25">
      <c r="A42" s="88">
        <v>1300</v>
      </c>
      <c r="B42" s="89" t="s">
        <v>46</v>
      </c>
      <c r="C42" s="106">
        <f t="shared" si="2"/>
        <v>1432</v>
      </c>
      <c r="D42" s="104">
        <f>SUM(D43:D44)</f>
        <v>1432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  <c r="P42" s="92"/>
      <c r="Q42" s="93"/>
    </row>
    <row r="43" spans="1:17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  <c r="P43" s="92"/>
      <c r="Q43" s="93"/>
    </row>
    <row r="44" spans="1:17" s="99" customFormat="1" ht="11.25">
      <c r="A44" s="108">
        <v>1330</v>
      </c>
      <c r="B44" s="95" t="s">
        <v>48</v>
      </c>
      <c r="C44" s="107">
        <f t="shared" si="2"/>
        <v>1432</v>
      </c>
      <c r="D44" s="97">
        <v>1432</v>
      </c>
      <c r="E44" s="97"/>
      <c r="F44" s="97"/>
      <c r="G44" s="97"/>
      <c r="H44" s="101"/>
      <c r="P44" s="92"/>
      <c r="Q44" s="93"/>
    </row>
    <row r="45" spans="1:17" s="61" customFormat="1" ht="22.5">
      <c r="A45" s="102">
        <v>1400</v>
      </c>
      <c r="B45" s="89" t="s">
        <v>49</v>
      </c>
      <c r="C45" s="104">
        <f t="shared" si="2"/>
        <v>39380</v>
      </c>
      <c r="D45" s="104">
        <f>SUM(D46,D52,D53,D61,D71,D75,D79,D87)</f>
        <v>39380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  <c r="P45" s="92"/>
      <c r="Q45" s="93"/>
    </row>
    <row r="46" spans="1:17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  <c r="P46" s="92"/>
      <c r="Q46" s="93"/>
    </row>
    <row r="47" spans="1:17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  <c r="P47" s="92"/>
      <c r="Q47" s="93"/>
    </row>
    <row r="48" spans="1:17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  <c r="P48" s="92"/>
      <c r="Q48" s="93"/>
    </row>
    <row r="49" spans="1:17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  <c r="P49" s="92"/>
      <c r="Q49" s="93"/>
    </row>
    <row r="50" spans="1:17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  <c r="P50" s="92"/>
      <c r="Q50" s="93"/>
    </row>
    <row r="51" spans="1:17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  <c r="P51" s="92"/>
      <c r="Q51" s="93"/>
    </row>
    <row r="52" spans="1:17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  <c r="P52" s="92"/>
      <c r="Q52" s="93"/>
    </row>
    <row r="53" spans="1:17" s="99" customFormat="1" ht="29.25">
      <c r="A53" s="94">
        <v>1440</v>
      </c>
      <c r="B53" s="95" t="s">
        <v>57</v>
      </c>
      <c r="C53" s="107">
        <f t="shared" si="2"/>
        <v>1069</v>
      </c>
      <c r="D53" s="107">
        <f>SUM(D54:D60)</f>
        <v>1069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  <c r="P53" s="92"/>
      <c r="Q53" s="93"/>
    </row>
    <row r="54" spans="1:17" s="99" customFormat="1" ht="19.5">
      <c r="A54" s="110">
        <v>1441</v>
      </c>
      <c r="B54" s="95" t="s">
        <v>58</v>
      </c>
      <c r="C54" s="107">
        <f t="shared" si="2"/>
        <v>764</v>
      </c>
      <c r="D54" s="97">
        <v>764</v>
      </c>
      <c r="E54" s="97"/>
      <c r="F54" s="97"/>
      <c r="G54" s="97"/>
      <c r="H54" s="101"/>
      <c r="P54" s="92"/>
      <c r="Q54" s="93"/>
    </row>
    <row r="55" spans="1:17" s="99" customFormat="1" ht="19.5">
      <c r="A55" s="110">
        <v>1442</v>
      </c>
      <c r="B55" s="95" t="s">
        <v>59</v>
      </c>
      <c r="C55" s="107">
        <f t="shared" si="2"/>
        <v>19</v>
      </c>
      <c r="D55" s="97">
        <v>19</v>
      </c>
      <c r="E55" s="97"/>
      <c r="F55" s="97"/>
      <c r="G55" s="97"/>
      <c r="H55" s="101"/>
      <c r="P55" s="92"/>
      <c r="Q55" s="93"/>
    </row>
    <row r="56" spans="1:17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  <c r="P56" s="92"/>
      <c r="Q56" s="93"/>
    </row>
    <row r="57" spans="1:17" s="99" customFormat="1" ht="11.2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  <c r="P57" s="92"/>
      <c r="Q57" s="93"/>
    </row>
    <row r="58" spans="1:17" s="99" customFormat="1" ht="19.5">
      <c r="A58" s="110">
        <v>1445</v>
      </c>
      <c r="B58" s="95" t="s">
        <v>62</v>
      </c>
      <c r="C58" s="107">
        <f t="shared" si="2"/>
        <v>286</v>
      </c>
      <c r="D58" s="97">
        <v>286</v>
      </c>
      <c r="E58" s="97"/>
      <c r="F58" s="97"/>
      <c r="G58" s="97"/>
      <c r="H58" s="101"/>
      <c r="P58" s="92"/>
      <c r="Q58" s="93"/>
    </row>
    <row r="59" spans="1:17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  <c r="P59" s="92"/>
      <c r="Q59" s="93"/>
    </row>
    <row r="60" spans="1:17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  <c r="P60" s="92"/>
      <c r="Q60" s="93"/>
    </row>
    <row r="61" spans="1:17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  <c r="P61" s="92"/>
      <c r="Q61" s="93"/>
    </row>
    <row r="62" spans="1:17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  <c r="P62" s="92"/>
      <c r="Q62" s="93"/>
    </row>
    <row r="63" spans="1:17" s="99" customFormat="1" ht="11.2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  <c r="P63" s="92"/>
      <c r="Q63" s="93"/>
    </row>
    <row r="64" spans="1:17" s="99" customFormat="1" ht="11.2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  <c r="P64" s="92"/>
      <c r="Q64" s="93"/>
    </row>
    <row r="65" spans="1:17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  <c r="P65" s="92"/>
      <c r="Q65" s="93"/>
    </row>
    <row r="66" spans="1:17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  <c r="P66" s="92"/>
      <c r="Q66" s="93"/>
    </row>
    <row r="67" spans="1:17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  <c r="P67" s="92"/>
      <c r="Q67" s="93"/>
    </row>
    <row r="68" spans="1:17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  <c r="P68" s="92"/>
      <c r="Q68" s="93"/>
    </row>
    <row r="69" spans="1:17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  <c r="P69" s="92"/>
      <c r="Q69" s="93"/>
    </row>
    <row r="70" spans="1:17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  <c r="P70" s="92"/>
      <c r="Q70" s="93"/>
    </row>
    <row r="71" spans="1:17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  <c r="P71" s="92"/>
      <c r="Q71" s="93"/>
    </row>
    <row r="72" spans="1:17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  <c r="P72" s="92"/>
      <c r="Q72" s="93"/>
    </row>
    <row r="73" spans="1:17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  <c r="P73" s="92"/>
      <c r="Q73" s="93"/>
    </row>
    <row r="74" spans="1:17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  <c r="P74" s="92"/>
      <c r="Q74" s="93"/>
    </row>
    <row r="75" spans="1:17" s="99" customFormat="1" ht="29.25">
      <c r="A75" s="94">
        <v>1470</v>
      </c>
      <c r="B75" s="95" t="s">
        <v>79</v>
      </c>
      <c r="C75" s="107">
        <f t="shared" si="3"/>
        <v>9626</v>
      </c>
      <c r="D75" s="107">
        <f>SUM(D76:D78)</f>
        <v>9626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  <c r="P75" s="92"/>
      <c r="Q75" s="93"/>
    </row>
    <row r="76" spans="1:17" s="99" customFormat="1" ht="11.25">
      <c r="A76" s="110">
        <v>1471</v>
      </c>
      <c r="B76" s="95" t="s">
        <v>80</v>
      </c>
      <c r="C76" s="107">
        <f t="shared" si="3"/>
        <v>1337</v>
      </c>
      <c r="D76" s="97">
        <v>1337</v>
      </c>
      <c r="E76" s="97"/>
      <c r="F76" s="97"/>
      <c r="G76" s="97"/>
      <c r="H76" s="101"/>
      <c r="P76" s="92"/>
      <c r="Q76" s="93"/>
    </row>
    <row r="77" spans="1:17" s="99" customFormat="1" ht="11.25">
      <c r="A77" s="110">
        <v>1472</v>
      </c>
      <c r="B77" s="95" t="s">
        <v>81</v>
      </c>
      <c r="C77" s="107">
        <f t="shared" si="3"/>
        <v>3999</v>
      </c>
      <c r="D77" s="97">
        <f>3819+180</f>
        <v>3999</v>
      </c>
      <c r="E77" s="97"/>
      <c r="F77" s="97"/>
      <c r="G77" s="97"/>
      <c r="H77" s="101"/>
      <c r="P77" s="92"/>
      <c r="Q77" s="93"/>
    </row>
    <row r="78" spans="1:17" s="99" customFormat="1" ht="11.25">
      <c r="A78" s="110">
        <v>1479</v>
      </c>
      <c r="B78" s="95" t="s">
        <v>82</v>
      </c>
      <c r="C78" s="107">
        <f t="shared" si="3"/>
        <v>4290</v>
      </c>
      <c r="D78" s="97">
        <f>3845+280+165</f>
        <v>4290</v>
      </c>
      <c r="E78" s="97"/>
      <c r="F78" s="97"/>
      <c r="G78" s="97"/>
      <c r="H78" s="101"/>
      <c r="P78" s="92"/>
      <c r="Q78" s="93"/>
    </row>
    <row r="79" spans="1:17" s="99" customFormat="1" ht="11.25">
      <c r="A79" s="94">
        <v>1480</v>
      </c>
      <c r="B79" s="95" t="s">
        <v>83</v>
      </c>
      <c r="C79" s="107">
        <f t="shared" si="3"/>
        <v>28685</v>
      </c>
      <c r="D79" s="107">
        <f>SUM(D80:D86)</f>
        <v>28685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  <c r="P79" s="92"/>
      <c r="Q79" s="93"/>
    </row>
    <row r="80" spans="1:17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  <c r="P80" s="92"/>
      <c r="Q80" s="93"/>
    </row>
    <row r="81" spans="1:17" s="99" customFormat="1" ht="19.5">
      <c r="A81" s="110">
        <v>1482</v>
      </c>
      <c r="B81" s="95" t="s">
        <v>85</v>
      </c>
      <c r="C81" s="107">
        <f t="shared" si="3"/>
        <v>20685</v>
      </c>
      <c r="D81" s="97">
        <f>20235+270+180</f>
        <v>20685</v>
      </c>
      <c r="E81" s="97"/>
      <c r="F81" s="97"/>
      <c r="G81" s="97"/>
      <c r="H81" s="101"/>
      <c r="P81" s="92"/>
      <c r="Q81" s="93"/>
    </row>
    <row r="82" spans="1:17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  <c r="P82" s="92"/>
      <c r="Q82" s="93"/>
    </row>
    <row r="83" spans="1:17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  <c r="P83" s="92"/>
      <c r="Q83" s="93"/>
    </row>
    <row r="84" spans="1:17" s="99" customFormat="1" ht="19.5">
      <c r="A84" s="110">
        <v>1485</v>
      </c>
      <c r="B84" s="95" t="s">
        <v>88</v>
      </c>
      <c r="C84" s="107">
        <f t="shared" si="3"/>
        <v>8000</v>
      </c>
      <c r="D84" s="97">
        <f>3000+5000</f>
        <v>8000</v>
      </c>
      <c r="E84" s="97"/>
      <c r="F84" s="97"/>
      <c r="G84" s="97"/>
      <c r="H84" s="101"/>
      <c r="P84" s="92"/>
      <c r="Q84" s="93"/>
    </row>
    <row r="85" spans="1:17" s="99" customFormat="1" ht="11.2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  <c r="P85" s="92"/>
      <c r="Q85" s="93"/>
    </row>
    <row r="86" spans="1:17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  <c r="P86" s="92"/>
      <c r="Q86" s="93"/>
    </row>
    <row r="87" spans="1:17" s="99" customFormat="1" ht="11.2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  <c r="P87" s="92"/>
      <c r="Q87" s="93"/>
    </row>
    <row r="88" spans="1:17" s="99" customFormat="1" ht="11.2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  <c r="P88" s="92"/>
      <c r="Q88" s="93"/>
    </row>
    <row r="89" spans="1:17" s="99" customFormat="1" ht="11.2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  <c r="P89" s="92"/>
      <c r="Q89" s="93"/>
    </row>
    <row r="90" spans="1:17" s="99" customFormat="1" ht="11.2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  <c r="P90" s="92"/>
      <c r="Q90" s="93"/>
    </row>
    <row r="91" spans="1:17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  <c r="P91" s="92"/>
      <c r="Q91" s="93"/>
    </row>
    <row r="92" spans="1:17" s="61" customFormat="1" ht="45">
      <c r="A92" s="102">
        <v>1500</v>
      </c>
      <c r="B92" s="89" t="s">
        <v>96</v>
      </c>
      <c r="C92" s="104">
        <f t="shared" si="3"/>
        <v>19526</v>
      </c>
      <c r="D92" s="104">
        <f>SUM(D93,D97,D105,D106,D107,D114,D123,D124,D127)</f>
        <v>19526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  <c r="P92" s="92"/>
      <c r="Q92" s="93"/>
    </row>
    <row r="93" spans="1:17" s="99" customFormat="1" ht="19.5">
      <c r="A93" s="94">
        <v>1510</v>
      </c>
      <c r="B93" s="95" t="s">
        <v>97</v>
      </c>
      <c r="C93" s="107">
        <f t="shared" si="3"/>
        <v>57</v>
      </c>
      <c r="D93" s="107">
        <f>SUM(D94:D96)</f>
        <v>57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  <c r="P93" s="92"/>
      <c r="Q93" s="93"/>
    </row>
    <row r="94" spans="1:17" s="99" customFormat="1" ht="11.25">
      <c r="A94" s="110">
        <v>1511</v>
      </c>
      <c r="B94" s="95" t="s">
        <v>98</v>
      </c>
      <c r="C94" s="107">
        <f t="shared" si="3"/>
        <v>57</v>
      </c>
      <c r="D94" s="97">
        <v>57</v>
      </c>
      <c r="E94" s="97"/>
      <c r="F94" s="97"/>
      <c r="G94" s="97"/>
      <c r="H94" s="101"/>
      <c r="P94" s="92"/>
      <c r="Q94" s="93"/>
    </row>
    <row r="95" spans="1:17" s="99" customFormat="1" ht="11.2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  <c r="P95" s="92"/>
      <c r="Q95" s="93"/>
    </row>
    <row r="96" spans="1:17" s="99" customFormat="1" ht="11.2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  <c r="P96" s="92"/>
      <c r="Q96" s="93"/>
    </row>
    <row r="97" spans="1:17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  <c r="P97" s="92"/>
      <c r="Q97" s="93"/>
    </row>
    <row r="98" spans="1:17" s="99" customFormat="1" ht="11.2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  <c r="P98" s="92"/>
      <c r="Q98" s="93"/>
    </row>
    <row r="99" spans="1:17" s="99" customFormat="1" ht="11.2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  <c r="P99" s="92"/>
      <c r="Q99" s="93"/>
    </row>
    <row r="100" spans="1:17" s="99" customFormat="1" ht="11.2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  <c r="P100" s="92"/>
      <c r="Q100" s="93"/>
    </row>
    <row r="101" spans="1:17" s="99" customFormat="1" ht="11.2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  <c r="P101" s="92"/>
      <c r="Q101" s="93"/>
    </row>
    <row r="102" spans="1:17" s="99" customFormat="1" ht="11.2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  <c r="P102" s="92"/>
      <c r="Q102" s="93"/>
    </row>
    <row r="103" spans="1:17" s="99" customFormat="1" ht="11.2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  <c r="P103" s="92"/>
      <c r="Q103" s="93"/>
    </row>
    <row r="104" spans="1:17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  <c r="P104" s="92"/>
      <c r="Q104" s="93"/>
    </row>
    <row r="105" spans="1:17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  <c r="P105" s="92"/>
      <c r="Q105" s="93"/>
    </row>
    <row r="106" spans="1:17" s="99" customFormat="1" ht="19.5">
      <c r="A106" s="94">
        <v>1540</v>
      </c>
      <c r="B106" s="95" t="s">
        <v>110</v>
      </c>
      <c r="C106" s="107">
        <f t="shared" si="4"/>
        <v>382</v>
      </c>
      <c r="D106" s="97">
        <v>382</v>
      </c>
      <c r="E106" s="97"/>
      <c r="F106" s="97"/>
      <c r="G106" s="97"/>
      <c r="H106" s="101"/>
      <c r="P106" s="92"/>
      <c r="Q106" s="93"/>
    </row>
    <row r="107" spans="1:17" s="99" customFormat="1" ht="19.5">
      <c r="A107" s="94">
        <v>1550</v>
      </c>
      <c r="B107" s="95" t="s">
        <v>111</v>
      </c>
      <c r="C107" s="107">
        <f t="shared" si="4"/>
        <v>477</v>
      </c>
      <c r="D107" s="107">
        <f>SUM(D108:D113)</f>
        <v>477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  <c r="P107" s="92"/>
      <c r="Q107" s="93"/>
    </row>
    <row r="108" spans="1:17" s="99" customFormat="1" ht="11.2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  <c r="P108" s="92"/>
      <c r="Q108" s="93"/>
    </row>
    <row r="109" spans="1:17" s="99" customFormat="1" ht="11.25">
      <c r="A109" s="110">
        <v>1552</v>
      </c>
      <c r="B109" s="95" t="s">
        <v>113</v>
      </c>
      <c r="C109" s="107">
        <f t="shared" si="4"/>
        <v>477</v>
      </c>
      <c r="D109" s="97">
        <v>477</v>
      </c>
      <c r="E109" s="97"/>
      <c r="F109" s="97"/>
      <c r="G109" s="97"/>
      <c r="H109" s="101"/>
      <c r="P109" s="92"/>
      <c r="Q109" s="93"/>
    </row>
    <row r="110" spans="1:17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  <c r="P110" s="92"/>
      <c r="Q110" s="93"/>
    </row>
    <row r="111" spans="1:17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  <c r="P111" s="92"/>
      <c r="Q111" s="93"/>
    </row>
    <row r="112" spans="1:17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  <c r="P112" s="92"/>
      <c r="Q112" s="93"/>
    </row>
    <row r="113" spans="1:17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  <c r="P113" s="92"/>
      <c r="Q113" s="93"/>
    </row>
    <row r="114" spans="1:17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  <c r="P114" s="92"/>
      <c r="Q114" s="93"/>
    </row>
    <row r="115" spans="1:17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  <c r="P115" s="92"/>
      <c r="Q115" s="93"/>
    </row>
    <row r="116" spans="1:17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  <c r="P116" s="92"/>
      <c r="Q116" s="93"/>
    </row>
    <row r="117" spans="1:17" s="99" customFormat="1" ht="11.2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  <c r="P117" s="92"/>
      <c r="Q117" s="93"/>
    </row>
    <row r="118" spans="1:17" s="99" customFormat="1" ht="11.2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  <c r="P118" s="92"/>
      <c r="Q118" s="93"/>
    </row>
    <row r="119" spans="1:17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  <c r="P119" s="92"/>
      <c r="Q119" s="93"/>
    </row>
    <row r="120" spans="1:17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  <c r="P120" s="92"/>
      <c r="Q120" s="93"/>
    </row>
    <row r="121" spans="1:17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  <c r="P121" s="92"/>
      <c r="Q121" s="93"/>
    </row>
    <row r="122" spans="1:17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  <c r="P122" s="92"/>
      <c r="Q122" s="93"/>
    </row>
    <row r="123" spans="1:17" s="99" customFormat="1" ht="11.2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  <c r="P123" s="92"/>
      <c r="Q123" s="93"/>
    </row>
    <row r="124" spans="1:17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  <c r="P124" s="92"/>
      <c r="Q124" s="93"/>
    </row>
    <row r="125" spans="1:17" s="99" customFormat="1" ht="11.2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  <c r="P125" s="92"/>
      <c r="Q125" s="93"/>
    </row>
    <row r="126" spans="1:17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  <c r="P126" s="92"/>
      <c r="Q126" s="93"/>
    </row>
    <row r="127" spans="1:17" s="99" customFormat="1" ht="11.25">
      <c r="A127" s="94">
        <v>1590</v>
      </c>
      <c r="B127" s="95" t="s">
        <v>131</v>
      </c>
      <c r="C127" s="107">
        <f t="shared" si="4"/>
        <v>18610</v>
      </c>
      <c r="D127" s="97">
        <f>17185+800+175+450</f>
        <v>18610</v>
      </c>
      <c r="E127" s="97"/>
      <c r="F127" s="97"/>
      <c r="G127" s="97"/>
      <c r="H127" s="101"/>
      <c r="P127" s="92"/>
      <c r="Q127" s="93"/>
    </row>
    <row r="128" spans="1:17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  <c r="P128" s="92"/>
      <c r="Q128" s="93"/>
    </row>
    <row r="129" spans="1:17" s="99" customFormat="1" ht="11.2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  <c r="P129" s="92"/>
      <c r="Q129" s="93"/>
    </row>
    <row r="130" spans="1:17" s="99" customFormat="1" ht="11.2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  <c r="P130" s="92"/>
      <c r="Q130" s="93"/>
    </row>
    <row r="131" spans="1:17" s="99" customFormat="1" ht="11.2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  <c r="P131" s="92"/>
      <c r="Q131" s="93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2854827</v>
      </c>
      <c r="D141" s="121">
        <f>SUM(D142,D154,D155)</f>
        <v>2854827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2854827</v>
      </c>
      <c r="D155" s="103">
        <f>219327+185500+2450000</f>
        <v>2854827</v>
      </c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2915165</v>
      </c>
      <c r="D159" s="138">
        <f t="shared" si="6"/>
        <v>2915165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201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89291</v>
      </c>
      <c r="D15" s="42">
        <f>SUM(D16,D19,D20,)</f>
        <v>89291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89291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89291</v>
      </c>
      <c r="D30" s="42">
        <f>SUM(D31,D156)</f>
        <v>89291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89291</v>
      </c>
      <c r="D31" s="80">
        <f>SUM(D141,D32)</f>
        <v>89291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89291</v>
      </c>
      <c r="D32" s="63">
        <f>SUM(D33,D132,D133)</f>
        <v>89291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89291</v>
      </c>
      <c r="D33" s="63">
        <f>SUM(D34,D41,D42,D45,D92,D128)</f>
        <v>89291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1000</v>
      </c>
      <c r="D34" s="90">
        <f>SUM(D35,D38:D40)</f>
        <v>1000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1000</v>
      </c>
      <c r="D40" s="97">
        <v>1000</v>
      </c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241</v>
      </c>
      <c r="D41" s="103">
        <v>241</v>
      </c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87800</v>
      </c>
      <c r="D45" s="104">
        <f>SUM(D46,D52,D53,D61,D71,D75,D79,D87)</f>
        <v>87800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5500</v>
      </c>
      <c r="D46" s="107">
        <f>SUM(D47:D51)</f>
        <v>5500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2000</v>
      </c>
      <c r="D48" s="97">
        <f>2000</f>
        <v>2000</v>
      </c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3500</v>
      </c>
      <c r="D51" s="97">
        <f>3500</f>
        <v>3500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65000</v>
      </c>
      <c r="D53" s="107">
        <f>SUM(D54:D60)</f>
        <v>65000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59000</v>
      </c>
      <c r="D54" s="97">
        <f>36000+7000+3000+12000+1000</f>
        <v>59000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4000</v>
      </c>
      <c r="D56" s="97">
        <v>4000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2000</v>
      </c>
      <c r="D58" s="97">
        <v>2000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17300</v>
      </c>
      <c r="D79" s="107">
        <f>SUM(D80:D86)</f>
        <v>17300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17300</v>
      </c>
      <c r="D81" s="97">
        <f>3000+1000+3300+10000</f>
        <v>17300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250</v>
      </c>
      <c r="D92" s="104">
        <f>SUM(D93,D97,D105,D106,D107,D114,D123,D124,D127)</f>
        <v>250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250</v>
      </c>
      <c r="D127" s="97">
        <f>250</f>
        <v>250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89291</v>
      </c>
      <c r="D159" s="138">
        <f t="shared" si="6"/>
        <v>89291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Nr.8.1.10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3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202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12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  <c r="L11" s="227"/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8800</v>
      </c>
      <c r="D15" s="42">
        <f>SUM(D16,D19,D20,)</f>
        <v>8800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8800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8800</v>
      </c>
      <c r="D30" s="42">
        <f>SUM(D31,D156)</f>
        <v>8800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8800</v>
      </c>
      <c r="D31" s="80">
        <f>SUM(D141,D32)</f>
        <v>8800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8400</v>
      </c>
      <c r="D32" s="63">
        <f>SUM(D33,D132,D133)</f>
        <v>8400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8400</v>
      </c>
      <c r="D33" s="63">
        <f>SUM(D34,D41,D42,D45,D92,D128)</f>
        <v>8400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4700</v>
      </c>
      <c r="D45" s="104">
        <f>SUM(D46,D52,D53,D61,D71,D75,D79,D87)</f>
        <v>4700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4700</v>
      </c>
      <c r="D79" s="107">
        <f>SUM(D80:D86)</f>
        <v>4700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4700</v>
      </c>
      <c r="D81" s="97">
        <f>3700+1000</f>
        <v>4700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3700</v>
      </c>
      <c r="D92" s="104">
        <f>SUM(D93,D97,D105,D106,D107,D114,D123,D124,D127)</f>
        <v>3700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3700</v>
      </c>
      <c r="D127" s="97">
        <f>800+800+1600+500</f>
        <v>3700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400</v>
      </c>
      <c r="D141" s="121">
        <f>SUM(D142,D154,D155)</f>
        <v>400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400</v>
      </c>
      <c r="D142" s="125">
        <f>SUM(D143,D149,D150,D151,D152,D153)</f>
        <v>400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400</v>
      </c>
      <c r="D143" s="67">
        <f>SUM(D144:D148)</f>
        <v>400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400</v>
      </c>
      <c r="D148" s="97">
        <v>400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8800</v>
      </c>
      <c r="D159" s="138">
        <f t="shared" si="6"/>
        <v>8800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Nr.8.1.11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8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203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204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167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80970</v>
      </c>
      <c r="D15" s="42">
        <f>SUM(D16,D19,D20,)</f>
        <v>71909</v>
      </c>
      <c r="E15" s="42">
        <f>SUM(E16,E19,E20,)</f>
        <v>0</v>
      </c>
      <c r="F15" s="43">
        <f>SUM(F16,F19,F20,)</f>
        <v>0</v>
      </c>
      <c r="G15" s="42">
        <f>SUM(G16,G19,G20,)</f>
        <v>9061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174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174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174</v>
      </c>
      <c r="D18" s="53"/>
      <c r="E18" s="53"/>
      <c r="F18" s="53"/>
      <c r="G18" s="53">
        <v>174</v>
      </c>
      <c r="H18" s="54"/>
    </row>
    <row r="19" spans="1:8" s="61" customFormat="1" ht="15.75" customHeight="1">
      <c r="A19" s="55"/>
      <c r="B19" s="56" t="s">
        <v>22</v>
      </c>
      <c r="C19" s="57"/>
      <c r="D19" s="58">
        <v>71909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8887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8887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4873</v>
      </c>
      <c r="D23" s="68" t="s">
        <v>23</v>
      </c>
      <c r="E23" s="68" t="s">
        <v>23</v>
      </c>
      <c r="F23" s="68" t="s">
        <v>23</v>
      </c>
      <c r="G23" s="69">
        <f>3370+1503</f>
        <v>4873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4014</v>
      </c>
      <c r="D24" s="68" t="s">
        <v>23</v>
      </c>
      <c r="E24" s="68" t="s">
        <v>23</v>
      </c>
      <c r="F24" s="68" t="s">
        <v>23</v>
      </c>
      <c r="G24" s="69">
        <v>4014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80970</v>
      </c>
      <c r="D30" s="42">
        <f>SUM(D31,D156)</f>
        <v>71909</v>
      </c>
      <c r="E30" s="42">
        <f>SUM(E31,E156)</f>
        <v>0</v>
      </c>
      <c r="F30" s="43">
        <f>SUM(F31,F156)</f>
        <v>0</v>
      </c>
      <c r="G30" s="42">
        <f>SUM(G31,G156)</f>
        <v>9061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80796</v>
      </c>
      <c r="D31" s="80">
        <f>SUM(D141,D32)</f>
        <v>71909</v>
      </c>
      <c r="E31" s="80">
        <f>SUM(E141,E32)</f>
        <v>0</v>
      </c>
      <c r="F31" s="81">
        <f>SUM(F141,F32)</f>
        <v>0</v>
      </c>
      <c r="G31" s="80">
        <f>SUM(G141,G32)</f>
        <v>8887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74271</v>
      </c>
      <c r="D32" s="63">
        <f>SUM(D33,D132,D133)</f>
        <v>66884</v>
      </c>
      <c r="E32" s="63">
        <f>SUM(E33,E132,E133)</f>
        <v>0</v>
      </c>
      <c r="F32" s="64">
        <f>SUM(F33,F132,F133)</f>
        <v>0</v>
      </c>
      <c r="G32" s="63">
        <f>SUM(G33,G132,G133)</f>
        <v>7387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74271</v>
      </c>
      <c r="D33" s="63">
        <f>SUM(D34,D41,D42,D45,D92,D128)</f>
        <v>66884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7387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47403</v>
      </c>
      <c r="D34" s="90">
        <f>SUM(D35,D38:D40)</f>
        <v>44403</v>
      </c>
      <c r="E34" s="90">
        <f>SUM(E35,E38:E40)</f>
        <v>0</v>
      </c>
      <c r="F34" s="90">
        <f>SUM(F35,F38:F40)</f>
        <v>0</v>
      </c>
      <c r="G34" s="90">
        <f>SUM(G35,G38:G40)</f>
        <v>3000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43550</v>
      </c>
      <c r="D35" s="97">
        <f>39690+2160</f>
        <v>41850</v>
      </c>
      <c r="E35" s="97"/>
      <c r="F35" s="97"/>
      <c r="G35" s="97">
        <v>1700</v>
      </c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3553</v>
      </c>
      <c r="D38" s="97">
        <v>2553</v>
      </c>
      <c r="E38" s="97"/>
      <c r="F38" s="97"/>
      <c r="G38" s="97">
        <v>1000</v>
      </c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300</v>
      </c>
      <c r="D39" s="97"/>
      <c r="E39" s="97"/>
      <c r="F39" s="97"/>
      <c r="G39" s="97">
        <v>300</v>
      </c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11420</v>
      </c>
      <c r="D41" s="103">
        <v>10697</v>
      </c>
      <c r="E41" s="103"/>
      <c r="F41" s="103"/>
      <c r="G41" s="103">
        <v>723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4850</v>
      </c>
      <c r="D45" s="104">
        <f>SUM(D46,D52,D53,D61,D71,D75,D79,D87)</f>
        <v>2555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2295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1088</v>
      </c>
      <c r="D46" s="107">
        <f>SUM(D47:D51)</f>
        <v>1088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584</v>
      </c>
      <c r="D47" s="97">
        <v>584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504</v>
      </c>
      <c r="D50" s="97">
        <v>504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533</v>
      </c>
      <c r="D53" s="107">
        <f>SUM(D54:D60)</f>
        <v>288</v>
      </c>
      <c r="E53" s="107">
        <f>SUM(E54:E60)</f>
        <v>0</v>
      </c>
      <c r="F53" s="96">
        <f>SUM(F54:F60)</f>
        <v>0</v>
      </c>
      <c r="G53" s="107">
        <f>SUM(G54:G60)</f>
        <v>245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155</v>
      </c>
      <c r="D54" s="97">
        <v>80</v>
      </c>
      <c r="E54" s="97"/>
      <c r="F54" s="97"/>
      <c r="G54" s="97">
        <v>75</v>
      </c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208</v>
      </c>
      <c r="D56" s="97">
        <v>108</v>
      </c>
      <c r="E56" s="97"/>
      <c r="F56" s="97"/>
      <c r="G56" s="97">
        <v>100</v>
      </c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170</v>
      </c>
      <c r="D58" s="97">
        <v>100</v>
      </c>
      <c r="E58" s="97"/>
      <c r="F58" s="97"/>
      <c r="G58" s="97">
        <v>70</v>
      </c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1182</v>
      </c>
      <c r="D61" s="107">
        <f>SUM(D65:D70,D62)</f>
        <v>832</v>
      </c>
      <c r="E61" s="107">
        <f>SUM(E65:E70,E62)</f>
        <v>0</v>
      </c>
      <c r="F61" s="96">
        <f>SUM(F65:F70,F62)</f>
        <v>0</v>
      </c>
      <c r="G61" s="107">
        <f>SUM(G65:G70,G62)</f>
        <v>350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100</v>
      </c>
      <c r="D65" s="97"/>
      <c r="E65" s="97"/>
      <c r="F65" s="97"/>
      <c r="G65" s="97">
        <v>100</v>
      </c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280</v>
      </c>
      <c r="D66" s="97">
        <v>280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730</v>
      </c>
      <c r="D67" s="97">
        <v>480</v>
      </c>
      <c r="E67" s="97"/>
      <c r="F67" s="97"/>
      <c r="G67" s="97">
        <v>250</v>
      </c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72</v>
      </c>
      <c r="D70" s="97">
        <v>72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1570</v>
      </c>
      <c r="D75" s="107">
        <f>SUM(D76:D78)</f>
        <v>70</v>
      </c>
      <c r="E75" s="107">
        <f>SUM(E76:E78)</f>
        <v>0</v>
      </c>
      <c r="F75" s="96">
        <f>SUM(F76:F78)</f>
        <v>0</v>
      </c>
      <c r="G75" s="107">
        <f>SUM(G76:G78)</f>
        <v>1500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204</v>
      </c>
      <c r="D77" s="97">
        <v>70</v>
      </c>
      <c r="E77" s="97"/>
      <c r="F77" s="97"/>
      <c r="G77" s="97">
        <v>134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1366</v>
      </c>
      <c r="D78" s="97"/>
      <c r="E78" s="97"/>
      <c r="F78" s="97"/>
      <c r="G78" s="97">
        <v>1366</v>
      </c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327</v>
      </c>
      <c r="D79" s="107">
        <f>SUM(D80:D86)</f>
        <v>277</v>
      </c>
      <c r="E79" s="107">
        <f>SUM(E80:E86)</f>
        <v>0</v>
      </c>
      <c r="F79" s="96">
        <f>SUM(F80:F86)</f>
        <v>0</v>
      </c>
      <c r="G79" s="107">
        <f>SUM(G80:G86)</f>
        <v>50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50</v>
      </c>
      <c r="D84" s="97"/>
      <c r="E84" s="97"/>
      <c r="F84" s="97"/>
      <c r="G84" s="97">
        <v>50</v>
      </c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277</v>
      </c>
      <c r="D85" s="97">
        <v>277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150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150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150</v>
      </c>
      <c r="D90" s="97"/>
      <c r="E90" s="97"/>
      <c r="F90" s="97"/>
      <c r="G90" s="97">
        <v>150</v>
      </c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10598</v>
      </c>
      <c r="D92" s="104">
        <f>SUM(D93,D97,D105,D106,D107,D114,D123,D124,D127)</f>
        <v>9229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1369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1150</v>
      </c>
      <c r="D93" s="107">
        <f>SUM(D94:D96)</f>
        <v>700</v>
      </c>
      <c r="E93" s="107">
        <f>SUM(E94:E96)</f>
        <v>0</v>
      </c>
      <c r="F93" s="96">
        <f>SUM(F94:F96)</f>
        <v>0</v>
      </c>
      <c r="G93" s="107">
        <f>SUM(G94:G96)</f>
        <v>450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600</v>
      </c>
      <c r="D94" s="97">
        <v>300</v>
      </c>
      <c r="E94" s="97"/>
      <c r="F94" s="97"/>
      <c r="G94" s="97">
        <v>300</v>
      </c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550</v>
      </c>
      <c r="D95" s="97">
        <v>400</v>
      </c>
      <c r="E95" s="97"/>
      <c r="F95" s="97"/>
      <c r="G95" s="97">
        <v>150</v>
      </c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7444</v>
      </c>
      <c r="D97" s="107">
        <f>SUM(D98:D104)</f>
        <v>7035</v>
      </c>
      <c r="E97" s="107">
        <f>SUM(E98:E104)</f>
        <v>0</v>
      </c>
      <c r="F97" s="96">
        <f>SUM(F98:F104)</f>
        <v>0</v>
      </c>
      <c r="G97" s="107">
        <f>SUM(G98:G104)</f>
        <v>409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4910</v>
      </c>
      <c r="D98" s="97">
        <v>4910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1300</v>
      </c>
      <c r="D100" s="97">
        <v>1300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1009</v>
      </c>
      <c r="D103" s="97">
        <v>600</v>
      </c>
      <c r="E103" s="97"/>
      <c r="F103" s="97"/>
      <c r="G103" s="97">
        <v>409</v>
      </c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225</v>
      </c>
      <c r="D104" s="97">
        <v>225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20</v>
      </c>
      <c r="D106" s="97">
        <v>10</v>
      </c>
      <c r="E106" s="97"/>
      <c r="F106" s="97"/>
      <c r="G106" s="97">
        <v>10</v>
      </c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1734</v>
      </c>
      <c r="D107" s="107">
        <f>SUM(D108:D113)</f>
        <v>1284</v>
      </c>
      <c r="E107" s="107">
        <f>SUM(E108:E113)</f>
        <v>0</v>
      </c>
      <c r="F107" s="96">
        <f>SUM(F108:F113)</f>
        <v>0</v>
      </c>
      <c r="G107" s="107">
        <f>SUM(G108:G113)</f>
        <v>450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700</v>
      </c>
      <c r="D108" s="97">
        <v>500</v>
      </c>
      <c r="E108" s="97"/>
      <c r="F108" s="97"/>
      <c r="G108" s="97">
        <v>200</v>
      </c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800</v>
      </c>
      <c r="D109" s="97">
        <v>550</v>
      </c>
      <c r="E109" s="97"/>
      <c r="F109" s="97"/>
      <c r="G109" s="97">
        <v>250</v>
      </c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120</v>
      </c>
      <c r="D111" s="97">
        <v>120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114</v>
      </c>
      <c r="D112" s="97">
        <v>114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250</v>
      </c>
      <c r="D127" s="97">
        <v>200</v>
      </c>
      <c r="E127" s="97"/>
      <c r="F127" s="97"/>
      <c r="G127" s="97">
        <v>50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6525</v>
      </c>
      <c r="D141" s="121">
        <f>SUM(D142,D154,D155)</f>
        <v>5025</v>
      </c>
      <c r="E141" s="121">
        <f>SUM(E142,E154,E155)</f>
        <v>0</v>
      </c>
      <c r="F141" s="122">
        <f>SUM(F142,F154,F155)</f>
        <v>0</v>
      </c>
      <c r="G141" s="121">
        <f>SUM(G142,G154,G155)</f>
        <v>1500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6525</v>
      </c>
      <c r="D142" s="125">
        <f>SUM(D143,D149,D150,D151,D152,D153)</f>
        <v>5025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1500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6195</v>
      </c>
      <c r="D143" s="67">
        <f>SUM(D144:D148)</f>
        <v>4695</v>
      </c>
      <c r="E143" s="67">
        <f>SUM(E144:E148)</f>
        <v>0</v>
      </c>
      <c r="F143" s="48">
        <f>SUM(F144:F148)</f>
        <v>0</v>
      </c>
      <c r="G143" s="67">
        <f>SUM(G144:G148)</f>
        <v>1500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500</v>
      </c>
      <c r="D144" s="97">
        <v>500</v>
      </c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5695</v>
      </c>
      <c r="D148" s="97">
        <f>995+3200</f>
        <v>4195</v>
      </c>
      <c r="E148" s="97"/>
      <c r="F148" s="97"/>
      <c r="G148" s="97">
        <f>200+1300</f>
        <v>1500</v>
      </c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330</v>
      </c>
      <c r="D150" s="53">
        <v>330</v>
      </c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174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174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174</v>
      </c>
      <c r="D158" s="103"/>
      <c r="E158" s="103"/>
      <c r="F158" s="103"/>
      <c r="G158" s="103">
        <v>174</v>
      </c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80970</v>
      </c>
      <c r="D159" s="138">
        <f t="shared" si="6"/>
        <v>71909</v>
      </c>
      <c r="E159" s="138">
        <f t="shared" si="6"/>
        <v>0</v>
      </c>
      <c r="F159" s="138">
        <f t="shared" si="6"/>
        <v>0</v>
      </c>
      <c r="G159" s="138">
        <f t="shared" si="6"/>
        <v>9061</v>
      </c>
      <c r="H159" s="139">
        <f t="shared" si="6"/>
        <v>0</v>
      </c>
    </row>
    <row r="160" s="141" customFormat="1" ht="11.25">
      <c r="A160" s="140"/>
    </row>
    <row r="161" s="141" customFormat="1" ht="11.25">
      <c r="A161" s="140"/>
    </row>
    <row r="162" s="141" customFormat="1" ht="11.25">
      <c r="A162" s="140"/>
    </row>
    <row r="163" spans="1:2" s="141" customFormat="1" ht="11.25">
      <c r="A163" s="140"/>
      <c r="B163" s="141" t="s">
        <v>162</v>
      </c>
    </row>
    <row r="164" s="141" customFormat="1" ht="11.25">
      <c r="A164" s="140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  <row r="324" s="143" customFormat="1" ht="11.25">
      <c r="A324" s="142"/>
    </row>
    <row r="325" s="143" customFormat="1" ht="11.25">
      <c r="A325" s="142"/>
    </row>
    <row r="326" s="143" customFormat="1" ht="11.25">
      <c r="A326" s="142"/>
    </row>
    <row r="327" s="143" customFormat="1" ht="11.25">
      <c r="A327" s="142"/>
    </row>
    <row r="328" s="143" customFormat="1" ht="11.25">
      <c r="A328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Nr.8.2.1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8" sqref="A8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206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204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228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167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14073</v>
      </c>
      <c r="D15" s="42">
        <f>SUM(D16,D19,D20,)</f>
        <v>10183</v>
      </c>
      <c r="E15" s="42">
        <f>SUM(E16,E19,E20,)</f>
        <v>0</v>
      </c>
      <c r="F15" s="43">
        <f>SUM(F16,F19,F20,)</f>
        <v>0</v>
      </c>
      <c r="G15" s="42">
        <f>SUM(G16,G19,G20,)</f>
        <v>3890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10183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3890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3890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3890</v>
      </c>
      <c r="D24" s="68" t="s">
        <v>23</v>
      </c>
      <c r="E24" s="68" t="s">
        <v>23</v>
      </c>
      <c r="F24" s="68" t="s">
        <v>23</v>
      </c>
      <c r="G24" s="69">
        <v>3890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14073</v>
      </c>
      <c r="D30" s="42">
        <f>SUM(D31,D156)</f>
        <v>10183</v>
      </c>
      <c r="E30" s="42">
        <f>SUM(E31,E156)</f>
        <v>0</v>
      </c>
      <c r="F30" s="43">
        <f>SUM(F31,F156)</f>
        <v>0</v>
      </c>
      <c r="G30" s="42">
        <f>SUM(G31,G156)</f>
        <v>3890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14073</v>
      </c>
      <c r="D31" s="80">
        <f>SUM(D141,D32)</f>
        <v>10183</v>
      </c>
      <c r="E31" s="80">
        <f>SUM(E141,E32)</f>
        <v>0</v>
      </c>
      <c r="F31" s="81">
        <f>SUM(F141,F32)</f>
        <v>0</v>
      </c>
      <c r="G31" s="80">
        <f>SUM(G141,G32)</f>
        <v>3890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14073</v>
      </c>
      <c r="D32" s="63">
        <f>SUM(D33,D132,D133)</f>
        <v>10183</v>
      </c>
      <c r="E32" s="63">
        <f>SUM(E33,E132,E133)</f>
        <v>0</v>
      </c>
      <c r="F32" s="64">
        <f>SUM(F33,F132,F133)</f>
        <v>0</v>
      </c>
      <c r="G32" s="63">
        <f>SUM(G33,G132,G133)</f>
        <v>3890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14073</v>
      </c>
      <c r="D33" s="63">
        <f>SUM(D34,D41,D42,D45,D92,D128)</f>
        <v>10183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3890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10996</v>
      </c>
      <c r="D45" s="104">
        <f>SUM(D46,D52,D53,D61,D71,D75,D79,D87)</f>
        <v>7506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3490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100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100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100</v>
      </c>
      <c r="D50" s="97"/>
      <c r="E50" s="97"/>
      <c r="F50" s="97"/>
      <c r="G50" s="97">
        <v>100</v>
      </c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96</v>
      </c>
      <c r="D53" s="107">
        <f>SUM(D54:D60)</f>
        <v>96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96</v>
      </c>
      <c r="D54" s="97">
        <v>96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8238</v>
      </c>
      <c r="D75" s="107">
        <f>SUM(D76:D78)</f>
        <v>5088</v>
      </c>
      <c r="E75" s="107">
        <f>SUM(E76:E78)</f>
        <v>0</v>
      </c>
      <c r="F75" s="96">
        <f>SUM(F76:F78)</f>
        <v>0</v>
      </c>
      <c r="G75" s="107">
        <f>SUM(G76:G78)</f>
        <v>3150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670</v>
      </c>
      <c r="D77" s="97">
        <v>670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7568</v>
      </c>
      <c r="D78" s="97">
        <v>4418</v>
      </c>
      <c r="E78" s="97"/>
      <c r="F78" s="97"/>
      <c r="G78" s="97">
        <v>3150</v>
      </c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2562</v>
      </c>
      <c r="D79" s="107">
        <f>SUM(D80:D86)</f>
        <v>2322</v>
      </c>
      <c r="E79" s="107">
        <f>SUM(E80:E86)</f>
        <v>0</v>
      </c>
      <c r="F79" s="96">
        <f>SUM(F80:F86)</f>
        <v>0</v>
      </c>
      <c r="G79" s="107">
        <f>SUM(G80:G86)</f>
        <v>240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1762</v>
      </c>
      <c r="D81" s="97">
        <v>1522</v>
      </c>
      <c r="E81" s="97"/>
      <c r="F81" s="97"/>
      <c r="G81" s="97">
        <v>240</v>
      </c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800</v>
      </c>
      <c r="D84" s="97">
        <v>800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3077</v>
      </c>
      <c r="D92" s="104">
        <f>SUM(D93,D97,D105,D106,D107,D114,D123,D124,D127)</f>
        <v>2677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400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160</v>
      </c>
      <c r="D97" s="107">
        <f>SUM(D98:D104)</f>
        <v>160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64</v>
      </c>
      <c r="D100" s="97">
        <v>64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96</v>
      </c>
      <c r="D103" s="97">
        <v>96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2917</v>
      </c>
      <c r="D127" s="97">
        <v>2517</v>
      </c>
      <c r="E127" s="97"/>
      <c r="F127" s="97"/>
      <c r="G127" s="97">
        <v>400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14073</v>
      </c>
      <c r="D159" s="138">
        <f t="shared" si="6"/>
        <v>10183</v>
      </c>
      <c r="E159" s="138">
        <f t="shared" si="6"/>
        <v>0</v>
      </c>
      <c r="F159" s="138">
        <f t="shared" si="6"/>
        <v>0</v>
      </c>
      <c r="G159" s="138">
        <f t="shared" si="6"/>
        <v>3890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Nr.8.2.2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168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207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169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119050</v>
      </c>
      <c r="D15" s="42">
        <f>SUM(D16,D19,D20,)</f>
        <v>113023</v>
      </c>
      <c r="E15" s="42">
        <f>SUM(E16,E19,E20,)</f>
        <v>0</v>
      </c>
      <c r="F15" s="43">
        <f>SUM(F16,F19,F20,)</f>
        <v>0</v>
      </c>
      <c r="G15" s="42">
        <f>SUM(G16,G19,G20,)</f>
        <v>6027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113023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6027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6027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170</v>
      </c>
      <c r="C26" s="73">
        <f t="shared" si="0"/>
        <v>3100</v>
      </c>
      <c r="D26" s="71"/>
      <c r="E26" s="71"/>
      <c r="F26" s="71"/>
      <c r="G26" s="69">
        <v>3100</v>
      </c>
      <c r="H26" s="72"/>
    </row>
    <row r="27" spans="1:8" s="51" customFormat="1" ht="11.25">
      <c r="A27" s="46"/>
      <c r="B27" s="66" t="s">
        <v>171</v>
      </c>
      <c r="C27" s="73">
        <f t="shared" si="0"/>
        <v>2927</v>
      </c>
      <c r="D27" s="71"/>
      <c r="E27" s="71"/>
      <c r="F27" s="71"/>
      <c r="G27" s="69">
        <f>2125+802</f>
        <v>2927</v>
      </c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119050</v>
      </c>
      <c r="D30" s="42">
        <f>SUM(D31,D156)</f>
        <v>113023</v>
      </c>
      <c r="E30" s="42">
        <f>SUM(E31,E156)</f>
        <v>0</v>
      </c>
      <c r="F30" s="43">
        <f>SUM(F31,F156)</f>
        <v>0</v>
      </c>
      <c r="G30" s="42">
        <f>SUM(G31,G156)</f>
        <v>6027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119050</v>
      </c>
      <c r="D31" s="80">
        <f>SUM(D141,D32)</f>
        <v>113023</v>
      </c>
      <c r="E31" s="80">
        <f>SUM(E141,E32)</f>
        <v>0</v>
      </c>
      <c r="F31" s="81">
        <f>SUM(F141,F32)</f>
        <v>0</v>
      </c>
      <c r="G31" s="80">
        <f>SUM(G141,G32)</f>
        <v>6027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116370</v>
      </c>
      <c r="D32" s="63">
        <f>SUM(D33,D132,D133)</f>
        <v>110343</v>
      </c>
      <c r="E32" s="63">
        <f>SUM(E33,E132,E133)</f>
        <v>0</v>
      </c>
      <c r="F32" s="64">
        <f>SUM(F33,F132,F133)</f>
        <v>0</v>
      </c>
      <c r="G32" s="63">
        <f>SUM(G33,G132,G133)</f>
        <v>6027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116370</v>
      </c>
      <c r="D33" s="63">
        <f>SUM(D34,D41,D42,D45,D92,D128)</f>
        <v>110343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6027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65984</v>
      </c>
      <c r="D34" s="90">
        <f>SUM(D35,D38:D40)</f>
        <v>64488</v>
      </c>
      <c r="E34" s="90">
        <f>SUM(E35,E38:E40)</f>
        <v>0</v>
      </c>
      <c r="F34" s="90">
        <f>SUM(F35,F38:F40)</f>
        <v>0</v>
      </c>
      <c r="G34" s="90">
        <f>SUM(G35,G38:G40)</f>
        <v>1496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61914</v>
      </c>
      <c r="D35" s="97">
        <f>54138+7776</f>
        <v>61914</v>
      </c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3220</v>
      </c>
      <c r="D38" s="97">
        <v>2574</v>
      </c>
      <c r="E38" s="97"/>
      <c r="F38" s="97"/>
      <c r="G38" s="97">
        <v>646</v>
      </c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850</v>
      </c>
      <c r="D40" s="97"/>
      <c r="E40" s="97"/>
      <c r="F40" s="97"/>
      <c r="G40" s="97">
        <v>850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15897</v>
      </c>
      <c r="D41" s="103">
        <v>15536</v>
      </c>
      <c r="E41" s="103"/>
      <c r="F41" s="103"/>
      <c r="G41" s="103">
        <f>205+156</f>
        <v>361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300</v>
      </c>
      <c r="D42" s="104">
        <f>SUM(D43:D44)</f>
        <v>300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300</v>
      </c>
      <c r="D44" s="97">
        <v>300</v>
      </c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18428</v>
      </c>
      <c r="D45" s="104">
        <f>SUM(D46,D52,D53,D61,D71,D75,D79,D87)</f>
        <v>15208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3220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2175</v>
      </c>
      <c r="D46" s="107">
        <f>SUM(D47:D51)</f>
        <v>2175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1182</v>
      </c>
      <c r="D47" s="97">
        <v>1182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20</v>
      </c>
      <c r="D49" s="97">
        <v>20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550</v>
      </c>
      <c r="D50" s="97">
        <v>550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423</v>
      </c>
      <c r="D51" s="97">
        <v>423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778</v>
      </c>
      <c r="D53" s="107">
        <f>SUM(D54:D60)</f>
        <v>478</v>
      </c>
      <c r="E53" s="107">
        <f>SUM(E54:E60)</f>
        <v>0</v>
      </c>
      <c r="F53" s="96">
        <f>SUM(F54:F60)</f>
        <v>0</v>
      </c>
      <c r="G53" s="107">
        <f>SUM(G54:G60)</f>
        <v>300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500</v>
      </c>
      <c r="D54" s="97">
        <v>200</v>
      </c>
      <c r="E54" s="97"/>
      <c r="F54" s="97"/>
      <c r="G54" s="97">
        <v>300</v>
      </c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108</v>
      </c>
      <c r="D56" s="97">
        <v>108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170</v>
      </c>
      <c r="D58" s="97">
        <v>170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2018</v>
      </c>
      <c r="D61" s="107">
        <f>SUM(D65:D70,D62)</f>
        <v>1943</v>
      </c>
      <c r="E61" s="107">
        <f>SUM(E65:E70,E62)</f>
        <v>0</v>
      </c>
      <c r="F61" s="96">
        <f>SUM(F65:F70,F62)</f>
        <v>0</v>
      </c>
      <c r="G61" s="107">
        <f>SUM(G65:G70,G62)</f>
        <v>75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248</v>
      </c>
      <c r="D66" s="97">
        <v>248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1155</v>
      </c>
      <c r="D67" s="97">
        <v>1155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615</v>
      </c>
      <c r="D70" s="97">
        <f>587-47</f>
        <v>540</v>
      </c>
      <c r="E70" s="97"/>
      <c r="F70" s="97"/>
      <c r="G70" s="97">
        <v>75</v>
      </c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2932</v>
      </c>
      <c r="D75" s="107">
        <f>SUM(D76:D78)</f>
        <v>387</v>
      </c>
      <c r="E75" s="107">
        <f>SUM(E76:E78)</f>
        <v>0</v>
      </c>
      <c r="F75" s="96">
        <f>SUM(F76:F78)</f>
        <v>0</v>
      </c>
      <c r="G75" s="107">
        <f>SUM(G76:G78)</f>
        <v>2545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592</v>
      </c>
      <c r="D77" s="97">
        <v>147</v>
      </c>
      <c r="E77" s="97"/>
      <c r="F77" s="97"/>
      <c r="G77" s="97">
        <v>445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2340</v>
      </c>
      <c r="D78" s="97">
        <v>240</v>
      </c>
      <c r="E78" s="97"/>
      <c r="F78" s="97"/>
      <c r="G78" s="97">
        <v>2100</v>
      </c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10525</v>
      </c>
      <c r="D79" s="107">
        <f>SUM(D80:D86)</f>
        <v>10225</v>
      </c>
      <c r="E79" s="107">
        <f>SUM(E80:E86)</f>
        <v>0</v>
      </c>
      <c r="F79" s="96">
        <f>SUM(F80:F86)</f>
        <v>0</v>
      </c>
      <c r="G79" s="107">
        <f>SUM(G80:G86)</f>
        <v>300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425</v>
      </c>
      <c r="D81" s="97">
        <v>125</v>
      </c>
      <c r="E81" s="97"/>
      <c r="F81" s="97"/>
      <c r="G81" s="97">
        <v>300</v>
      </c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9700</v>
      </c>
      <c r="D84" s="97">
        <v>9700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400</v>
      </c>
      <c r="D85" s="97">
        <v>400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15761</v>
      </c>
      <c r="D92" s="104">
        <f>SUM(D93,D97,D105,D106,D107,D114,D123,D124,D127)</f>
        <v>14811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950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1950</v>
      </c>
      <c r="D93" s="107">
        <f>SUM(D94:D96)</f>
        <v>1800</v>
      </c>
      <c r="E93" s="107">
        <f>SUM(E94:E96)</f>
        <v>0</v>
      </c>
      <c r="F93" s="96">
        <f>SUM(F94:F96)</f>
        <v>0</v>
      </c>
      <c r="G93" s="107">
        <f>SUM(G94:G96)</f>
        <v>150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600</v>
      </c>
      <c r="D94" s="97">
        <v>500</v>
      </c>
      <c r="E94" s="97"/>
      <c r="F94" s="97"/>
      <c r="G94" s="97">
        <v>100</v>
      </c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1350</v>
      </c>
      <c r="D95" s="97">
        <f>300+1000</f>
        <v>1300</v>
      </c>
      <c r="E95" s="97"/>
      <c r="F95" s="97"/>
      <c r="G95" s="97">
        <v>50</v>
      </c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10993</v>
      </c>
      <c r="D97" s="107">
        <f>SUM(D98:D104)</f>
        <v>10993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7839</v>
      </c>
      <c r="D98" s="97">
        <v>7839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2600</v>
      </c>
      <c r="D100" s="97">
        <v>2600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554</v>
      </c>
      <c r="D104" s="97">
        <f>654-100</f>
        <v>554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2140</v>
      </c>
      <c r="D107" s="107">
        <f>SUM(D108:D113)</f>
        <v>1640</v>
      </c>
      <c r="E107" s="107">
        <f>SUM(E108:E113)</f>
        <v>0</v>
      </c>
      <c r="F107" s="96">
        <f>SUM(F108:F113)</f>
        <v>0</v>
      </c>
      <c r="G107" s="107">
        <f>SUM(G108:G113)</f>
        <v>500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480</v>
      </c>
      <c r="D108" s="97">
        <v>480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1150</v>
      </c>
      <c r="D109" s="97">
        <v>650</v>
      </c>
      <c r="E109" s="97"/>
      <c r="F109" s="97"/>
      <c r="G109" s="97">
        <v>500</v>
      </c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310</v>
      </c>
      <c r="D110" s="97">
        <v>310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200</v>
      </c>
      <c r="D112" s="97">
        <v>200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678</v>
      </c>
      <c r="D127" s="97">
        <v>378</v>
      </c>
      <c r="E127" s="97"/>
      <c r="F127" s="97"/>
      <c r="G127" s="97">
        <v>300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2680</v>
      </c>
      <c r="D141" s="121">
        <f>SUM(D142,D154,D155)</f>
        <v>2680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2680</v>
      </c>
      <c r="D142" s="125">
        <f>SUM(D143,D149,D150,D151,D152,D153)</f>
        <v>2680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2680</v>
      </c>
      <c r="D143" s="67">
        <f>SUM(D144:D148)</f>
        <v>2680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2680</v>
      </c>
      <c r="D148" s="97">
        <f>1460+720+1500-1000</f>
        <v>2680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119050</v>
      </c>
      <c r="D159" s="138">
        <f t="shared" si="6"/>
        <v>113023</v>
      </c>
      <c r="E159" s="138">
        <f t="shared" si="6"/>
        <v>0</v>
      </c>
      <c r="F159" s="138">
        <f t="shared" si="6"/>
        <v>0</v>
      </c>
      <c r="G159" s="138">
        <f t="shared" si="6"/>
        <v>6027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Nr.8.3.1.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168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207</v>
      </c>
      <c r="C6" s="2"/>
      <c r="D6" s="2"/>
      <c r="E6" s="2"/>
      <c r="F6" s="2"/>
      <c r="G6" s="2"/>
      <c r="H6" s="2"/>
    </row>
    <row r="7" spans="1:8" s="3" customFormat="1" ht="12.75">
      <c r="A7" s="1" t="s">
        <v>208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169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16710</v>
      </c>
      <c r="D15" s="42">
        <f>SUM(D16,D19,D20,)</f>
        <v>6935</v>
      </c>
      <c r="E15" s="42">
        <f>SUM(E16,E19,E20,)</f>
        <v>0</v>
      </c>
      <c r="F15" s="43">
        <f>SUM(F16,F19,F20,)</f>
        <v>0</v>
      </c>
      <c r="G15" s="42">
        <f>SUM(G16,G19,G20,)</f>
        <v>9775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6935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9775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9775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5200</v>
      </c>
      <c r="D23" s="68" t="s">
        <v>23</v>
      </c>
      <c r="E23" s="68" t="s">
        <v>23</v>
      </c>
      <c r="F23" s="68" t="s">
        <v>23</v>
      </c>
      <c r="G23" s="69">
        <v>5200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171</v>
      </c>
      <c r="C26" s="73">
        <f t="shared" si="0"/>
        <v>4575</v>
      </c>
      <c r="D26" s="71"/>
      <c r="E26" s="71"/>
      <c r="F26" s="71"/>
      <c r="G26" s="69">
        <v>4575</v>
      </c>
      <c r="H26" s="72"/>
    </row>
    <row r="27" spans="1:8" s="51" customFormat="1" ht="11.25">
      <c r="A27" s="46"/>
      <c r="B27" s="66" t="s">
        <v>172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16710</v>
      </c>
      <c r="D30" s="42">
        <f>SUM(D31,D156)</f>
        <v>6935</v>
      </c>
      <c r="E30" s="42">
        <f>SUM(E31,E156)</f>
        <v>0</v>
      </c>
      <c r="F30" s="43">
        <f>SUM(F31,F156)</f>
        <v>0</v>
      </c>
      <c r="G30" s="42">
        <f>SUM(G31,G156)</f>
        <v>9775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16710</v>
      </c>
      <c r="D31" s="80">
        <f>SUM(D141,D32)</f>
        <v>6935</v>
      </c>
      <c r="E31" s="80">
        <f>SUM(E141,E32)</f>
        <v>0</v>
      </c>
      <c r="F31" s="81">
        <f>SUM(F141,F32)</f>
        <v>0</v>
      </c>
      <c r="G31" s="80">
        <f>SUM(G141,G32)</f>
        <v>9775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16710</v>
      </c>
      <c r="D32" s="63">
        <f>SUM(D33,D132,D133)</f>
        <v>6935</v>
      </c>
      <c r="E32" s="63">
        <f>SUM(E33,E132,E133)</f>
        <v>0</v>
      </c>
      <c r="F32" s="64">
        <f>SUM(F33,F132,F133)</f>
        <v>0</v>
      </c>
      <c r="G32" s="63">
        <f>SUM(G33,G132,G133)</f>
        <v>9775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16710</v>
      </c>
      <c r="D33" s="63">
        <f>SUM(D34,D41,D42,D45,D92,D128)</f>
        <v>6935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9775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11730</v>
      </c>
      <c r="D34" s="90">
        <f>SUM(D35,D38:D40)</f>
        <v>4700</v>
      </c>
      <c r="E34" s="90">
        <f>SUM(E35,E38:E40)</f>
        <v>0</v>
      </c>
      <c r="F34" s="90">
        <f>SUM(F35,F38:F40)</f>
        <v>0</v>
      </c>
      <c r="G34" s="90">
        <f>SUM(G35,G38:G40)</f>
        <v>7030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11730</v>
      </c>
      <c r="D40" s="97">
        <f>2699+1001+1000</f>
        <v>4700</v>
      </c>
      <c r="E40" s="97"/>
      <c r="F40" s="97"/>
      <c r="G40" s="97">
        <v>7030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2846</v>
      </c>
      <c r="D45" s="104">
        <f>SUM(D46,D52,D53,D61,D71,D75,D79,D87)</f>
        <v>1536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1310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1531</v>
      </c>
      <c r="D53" s="107">
        <f>SUM(D54:D60)</f>
        <v>1136</v>
      </c>
      <c r="E53" s="107">
        <f>SUM(E54:E60)</f>
        <v>0</v>
      </c>
      <c r="F53" s="96">
        <f>SUM(F54:F60)</f>
        <v>0</v>
      </c>
      <c r="G53" s="107">
        <f>SUM(G54:G60)</f>
        <v>395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456</v>
      </c>
      <c r="D54" s="97">
        <v>61</v>
      </c>
      <c r="E54" s="97"/>
      <c r="F54" s="97"/>
      <c r="G54" s="97">
        <v>395</v>
      </c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1075</v>
      </c>
      <c r="D55" s="97">
        <f>1775-700</f>
        <v>1075</v>
      </c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1280</v>
      </c>
      <c r="D75" s="107">
        <f>SUM(D76:D78)</f>
        <v>400</v>
      </c>
      <c r="E75" s="107">
        <f>SUM(E76:E78)</f>
        <v>0</v>
      </c>
      <c r="F75" s="96">
        <f>SUM(F76:F78)</f>
        <v>0</v>
      </c>
      <c r="G75" s="107">
        <f>SUM(G76:G78)</f>
        <v>880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300</v>
      </c>
      <c r="D76" s="97">
        <v>300</v>
      </c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880</v>
      </c>
      <c r="D77" s="97"/>
      <c r="E77" s="97"/>
      <c r="F77" s="97"/>
      <c r="G77" s="97">
        <v>880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100</v>
      </c>
      <c r="D78" s="97">
        <f>58+343-301</f>
        <v>100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35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35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35</v>
      </c>
      <c r="D81" s="97"/>
      <c r="E81" s="97"/>
      <c r="F81" s="97"/>
      <c r="G81" s="97">
        <v>35</v>
      </c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2134</v>
      </c>
      <c r="D92" s="104">
        <f>SUM(D93,D97,D105,D106,D107,D114,D123,D124,D127)</f>
        <v>699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1435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120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120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120</v>
      </c>
      <c r="D94" s="97"/>
      <c r="E94" s="97"/>
      <c r="F94" s="97"/>
      <c r="G94" s="97">
        <v>120</v>
      </c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357</v>
      </c>
      <c r="D97" s="107">
        <f>SUM(D98:D104)</f>
        <v>357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357</v>
      </c>
      <c r="D103" s="97">
        <v>357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108</v>
      </c>
      <c r="D107" s="107">
        <f>SUM(D108:D113)</f>
        <v>23</v>
      </c>
      <c r="E107" s="107">
        <f>SUM(E108:E113)</f>
        <v>0</v>
      </c>
      <c r="F107" s="96">
        <f>SUM(F108:F113)</f>
        <v>0</v>
      </c>
      <c r="G107" s="107">
        <f>SUM(G108:G113)</f>
        <v>85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108</v>
      </c>
      <c r="D109" s="97">
        <v>23</v>
      </c>
      <c r="E109" s="97"/>
      <c r="F109" s="97"/>
      <c r="G109" s="97">
        <v>85</v>
      </c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1549</v>
      </c>
      <c r="D127" s="97">
        <v>319</v>
      </c>
      <c r="E127" s="97"/>
      <c r="F127" s="97"/>
      <c r="G127" s="97">
        <v>1230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16710</v>
      </c>
      <c r="D159" s="138">
        <f t="shared" si="6"/>
        <v>6935</v>
      </c>
      <c r="E159" s="138">
        <f t="shared" si="6"/>
        <v>0</v>
      </c>
      <c r="F159" s="138">
        <f t="shared" si="6"/>
        <v>0</v>
      </c>
      <c r="G159" s="138">
        <f t="shared" si="6"/>
        <v>9775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Nr.8.3.2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173</v>
      </c>
      <c r="B5" s="7" t="s">
        <v>174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209</v>
      </c>
      <c r="C6" s="2"/>
      <c r="D6" s="2"/>
      <c r="E6" s="2"/>
      <c r="F6" s="2"/>
      <c r="G6" s="2"/>
      <c r="H6" s="2"/>
    </row>
    <row r="7" spans="1:8" s="3" customFormat="1" ht="12.75">
      <c r="A7" s="1" t="s">
        <v>210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175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13713</v>
      </c>
      <c r="D15" s="42">
        <f>SUM(D16,D19,D20,)</f>
        <v>8310</v>
      </c>
      <c r="E15" s="42">
        <f>SUM(E16,E19,E20,)</f>
        <v>5403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8310</v>
      </c>
      <c r="E19" s="58">
        <v>5403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13713</v>
      </c>
      <c r="D30" s="42">
        <f>SUM(D31,D156)</f>
        <v>8310</v>
      </c>
      <c r="E30" s="42">
        <f>SUM(E31,E156)</f>
        <v>5403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13713</v>
      </c>
      <c r="D31" s="80">
        <f>SUM(D141,D32)</f>
        <v>8310</v>
      </c>
      <c r="E31" s="80">
        <f>SUM(E141,E32)</f>
        <v>5403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13713</v>
      </c>
      <c r="D32" s="63">
        <f>SUM(D33,D132,D133)</f>
        <v>8310</v>
      </c>
      <c r="E32" s="63">
        <f>SUM(E33,E132,E133)</f>
        <v>5403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13713</v>
      </c>
      <c r="D33" s="63">
        <f>SUM(D34,D41,D42,D45,D92,D128)</f>
        <v>8310</v>
      </c>
      <c r="E33" s="63">
        <f>SUM(E34,E41,E42,E45,E92,E128)</f>
        <v>5403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10786</v>
      </c>
      <c r="D34" s="90">
        <f>SUM(D35,D38:D40)</f>
        <v>6432</v>
      </c>
      <c r="E34" s="90">
        <f>SUM(E35,E38:E40)</f>
        <v>4354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10786</v>
      </c>
      <c r="D35" s="97">
        <v>6432</v>
      </c>
      <c r="E35" s="97">
        <v>4354</v>
      </c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2599</v>
      </c>
      <c r="D41" s="103">
        <v>1550</v>
      </c>
      <c r="E41" s="103">
        <v>1049</v>
      </c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200</v>
      </c>
      <c r="D45" s="104">
        <f>SUM(D46,D52,D53,D61,D71,D75,D79,D87)</f>
        <v>200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200</v>
      </c>
      <c r="D75" s="107">
        <f>SUM(D76:D78)</f>
        <v>200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200</v>
      </c>
      <c r="D77" s="97">
        <v>200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128</v>
      </c>
      <c r="D92" s="104">
        <f>SUM(D93,D97,D105,D106,D107,D114,D123,D124,D127)</f>
        <v>128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128</v>
      </c>
      <c r="D93" s="107">
        <f>SUM(D94:D96)</f>
        <v>128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128</v>
      </c>
      <c r="D94" s="97">
        <v>128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13713</v>
      </c>
      <c r="D159" s="138">
        <f t="shared" si="6"/>
        <v>8310</v>
      </c>
      <c r="E159" s="138">
        <f t="shared" si="6"/>
        <v>5403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Nr.8.4.1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160" sqref="A160:IV164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211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212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213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214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226663</v>
      </c>
      <c r="D15" s="42">
        <f>SUM(D16,D19,D20,)</f>
        <v>217763</v>
      </c>
      <c r="E15" s="42">
        <f>SUM(E16,E19,E20,)</f>
        <v>0</v>
      </c>
      <c r="F15" s="43">
        <f>SUM(F16,F19,F20,)</f>
        <v>0</v>
      </c>
      <c r="G15" s="42">
        <f>SUM(G16,G19,G20,)</f>
        <v>8900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217763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8900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8900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176</v>
      </c>
      <c r="C26" s="73">
        <f t="shared" si="0"/>
        <v>1800</v>
      </c>
      <c r="D26" s="71"/>
      <c r="E26" s="71"/>
      <c r="F26" s="71"/>
      <c r="G26" s="69">
        <v>1800</v>
      </c>
      <c r="H26" s="72"/>
    </row>
    <row r="27" spans="1:8" s="51" customFormat="1" ht="11.25">
      <c r="A27" s="46"/>
      <c r="B27" s="66" t="s">
        <v>177</v>
      </c>
      <c r="C27" s="73">
        <f t="shared" si="0"/>
        <v>5170</v>
      </c>
      <c r="D27" s="71"/>
      <c r="E27" s="71"/>
      <c r="F27" s="71"/>
      <c r="G27" s="69">
        <v>5170</v>
      </c>
      <c r="H27" s="72"/>
    </row>
    <row r="28" spans="1:8" s="51" customFormat="1" ht="11.25">
      <c r="A28" s="46"/>
      <c r="B28" s="66" t="s">
        <v>178</v>
      </c>
      <c r="C28" s="73">
        <f t="shared" si="0"/>
        <v>1930</v>
      </c>
      <c r="D28" s="71"/>
      <c r="E28" s="71"/>
      <c r="F28" s="71"/>
      <c r="G28" s="69">
        <v>1930</v>
      </c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226663</v>
      </c>
      <c r="D30" s="42">
        <f>SUM(D31,D156)</f>
        <v>217763</v>
      </c>
      <c r="E30" s="42">
        <f>SUM(E31,E156)</f>
        <v>0</v>
      </c>
      <c r="F30" s="43">
        <f>SUM(F31,F156)</f>
        <v>0</v>
      </c>
      <c r="G30" s="42">
        <f>SUM(G31,G156)</f>
        <v>8900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226663</v>
      </c>
      <c r="D31" s="80">
        <f>SUM(D141,D32)</f>
        <v>217763</v>
      </c>
      <c r="E31" s="80">
        <f>SUM(E141,E32)</f>
        <v>0</v>
      </c>
      <c r="F31" s="81">
        <f>SUM(F141,F32)</f>
        <v>0</v>
      </c>
      <c r="G31" s="80">
        <f>SUM(G141,G32)</f>
        <v>8900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226284</v>
      </c>
      <c r="D32" s="63">
        <f>SUM(D33,D132,D133)</f>
        <v>217454</v>
      </c>
      <c r="E32" s="63">
        <f>SUM(E33,E132,E133)</f>
        <v>0</v>
      </c>
      <c r="F32" s="64">
        <f>SUM(F33,F132,F133)</f>
        <v>0</v>
      </c>
      <c r="G32" s="63">
        <f>SUM(G33,G132,G133)</f>
        <v>8830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226284</v>
      </c>
      <c r="D33" s="63">
        <f>SUM(D34,D41,D42,D45,D92,D128)</f>
        <v>217454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8830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138761</v>
      </c>
      <c r="D34" s="90">
        <f>SUM(D35,D38:D40)</f>
        <v>132980</v>
      </c>
      <c r="E34" s="90">
        <f>SUM(E35,E38:E40)</f>
        <v>0</v>
      </c>
      <c r="F34" s="90">
        <f>SUM(F35,F38:F40)</f>
        <v>0</v>
      </c>
      <c r="G34" s="90">
        <f>SUM(G35,G38:G40)</f>
        <v>5781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125922</v>
      </c>
      <c r="D35" s="97">
        <v>125922</v>
      </c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3258</v>
      </c>
      <c r="D38" s="97">
        <v>3258</v>
      </c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5400</v>
      </c>
      <c r="D39" s="97"/>
      <c r="E39" s="97"/>
      <c r="F39" s="97"/>
      <c r="G39" s="97">
        <v>5400</v>
      </c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4181</v>
      </c>
      <c r="D40" s="97">
        <v>3800</v>
      </c>
      <c r="E40" s="97"/>
      <c r="F40" s="97"/>
      <c r="G40" s="97">
        <v>381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32156</v>
      </c>
      <c r="D41" s="103">
        <v>32035</v>
      </c>
      <c r="E41" s="103"/>
      <c r="F41" s="103"/>
      <c r="G41" s="103">
        <v>121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500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500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500</v>
      </c>
      <c r="D44" s="97"/>
      <c r="E44" s="97"/>
      <c r="F44" s="97"/>
      <c r="G44" s="97">
        <v>500</v>
      </c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11915</v>
      </c>
      <c r="D45" s="104">
        <f>SUM(D46,D52,D53,D61,D71,D75,D79,D87)</f>
        <v>11587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328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4626</v>
      </c>
      <c r="D46" s="107">
        <f>SUM(D47:D51)</f>
        <v>4298</v>
      </c>
      <c r="E46" s="107">
        <f>SUM(E47:E51)</f>
        <v>0</v>
      </c>
      <c r="F46" s="96">
        <f>SUM(F47:F51)</f>
        <v>0</v>
      </c>
      <c r="G46" s="107">
        <f>SUM(G47:G51)</f>
        <v>328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1944</v>
      </c>
      <c r="D47" s="97">
        <v>1944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10</v>
      </c>
      <c r="D49" s="97">
        <v>10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656</v>
      </c>
      <c r="D50" s="97">
        <v>328</v>
      </c>
      <c r="E50" s="97"/>
      <c r="F50" s="97"/>
      <c r="G50" s="97">
        <v>328</v>
      </c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2016</v>
      </c>
      <c r="D51" s="97">
        <v>2016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350</v>
      </c>
      <c r="D53" s="107">
        <f>SUM(D54:D60)</f>
        <v>350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200</v>
      </c>
      <c r="D54" s="97">
        <v>200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150</v>
      </c>
      <c r="D58" s="97">
        <v>150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4820</v>
      </c>
      <c r="D61" s="107">
        <f>SUM(D65:D70,D62)</f>
        <v>4820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341</v>
      </c>
      <c r="D65" s="97">
        <f>125+216</f>
        <v>341</v>
      </c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1400</v>
      </c>
      <c r="D66" s="97">
        <v>1400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2343</v>
      </c>
      <c r="D67" s="97">
        <v>2343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500</v>
      </c>
      <c r="D68" s="97">
        <v>500</v>
      </c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236</v>
      </c>
      <c r="D70" s="97">
        <v>236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1233</v>
      </c>
      <c r="D71" s="107">
        <f>SUM(D72:D74)</f>
        <v>1233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1033</v>
      </c>
      <c r="D73" s="97">
        <v>1033</v>
      </c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200</v>
      </c>
      <c r="D74" s="97">
        <v>200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456</v>
      </c>
      <c r="D75" s="107">
        <f>SUM(D76:D78)</f>
        <v>456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276</v>
      </c>
      <c r="D76" s="97">
        <v>276</v>
      </c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140</v>
      </c>
      <c r="D77" s="97">
        <f>40+100</f>
        <v>140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40</v>
      </c>
      <c r="D78" s="97">
        <v>40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430</v>
      </c>
      <c r="D79" s="107">
        <f>SUM(D80:D86)</f>
        <v>430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250</v>
      </c>
      <c r="D81" s="97">
        <v>250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180</v>
      </c>
      <c r="D85" s="97">
        <v>180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16602</v>
      </c>
      <c r="D92" s="104">
        <f>SUM(D93,D97,D105,D106,D107,D114,D123,D124,D127)</f>
        <v>16352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250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2300</v>
      </c>
      <c r="D93" s="107">
        <f>SUM(D94:D96)</f>
        <v>2300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1900</v>
      </c>
      <c r="D94" s="97">
        <v>1900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400</v>
      </c>
      <c r="D95" s="97">
        <v>400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12197</v>
      </c>
      <c r="D97" s="107">
        <f>SUM(D98:D104)</f>
        <v>12197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1954</v>
      </c>
      <c r="D98" s="97">
        <v>1954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4000</v>
      </c>
      <c r="D99" s="97">
        <v>4000</v>
      </c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2280</v>
      </c>
      <c r="D100" s="97">
        <v>2280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1772</v>
      </c>
      <c r="D101" s="97">
        <v>1772</v>
      </c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1252</v>
      </c>
      <c r="D103" s="97">
        <v>1252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939</v>
      </c>
      <c r="D104" s="97">
        <v>939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1430</v>
      </c>
      <c r="D107" s="107">
        <f>SUM(D108:D113)</f>
        <v>1180</v>
      </c>
      <c r="E107" s="107">
        <f>SUM(E108:E113)</f>
        <v>0</v>
      </c>
      <c r="F107" s="96">
        <f>SUM(F108:F113)</f>
        <v>0</v>
      </c>
      <c r="G107" s="107">
        <f>SUM(G108:G113)</f>
        <v>250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200</v>
      </c>
      <c r="D108" s="97">
        <v>200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730</v>
      </c>
      <c r="D109" s="97">
        <v>530</v>
      </c>
      <c r="E109" s="97"/>
      <c r="F109" s="97"/>
      <c r="G109" s="97">
        <v>200</v>
      </c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100</v>
      </c>
      <c r="D110" s="97">
        <v>100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100</v>
      </c>
      <c r="D111" s="97">
        <v>50</v>
      </c>
      <c r="E111" s="97"/>
      <c r="F111" s="97"/>
      <c r="G111" s="97">
        <v>50</v>
      </c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300</v>
      </c>
      <c r="D112" s="97">
        <v>300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375</v>
      </c>
      <c r="D124" s="107">
        <f>SUM(D125:D126)</f>
        <v>375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375</v>
      </c>
      <c r="D126" s="97">
        <v>375</v>
      </c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300</v>
      </c>
      <c r="D127" s="97">
        <v>300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26350</v>
      </c>
      <c r="D128" s="104">
        <f>SUM(D129,D130,D131)</f>
        <v>24500</v>
      </c>
      <c r="E128" s="104">
        <f>SUM(E129,E130,E131)</f>
        <v>0</v>
      </c>
      <c r="F128" s="90">
        <f>SUM(F129,F130,F131)</f>
        <v>0</v>
      </c>
      <c r="G128" s="104">
        <f>SUM(G129,G130,G131)</f>
        <v>1850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100</v>
      </c>
      <c r="D129" s="97"/>
      <c r="E129" s="97"/>
      <c r="F129" s="97"/>
      <c r="G129" s="97">
        <v>100</v>
      </c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18250</v>
      </c>
      <c r="D130" s="97">
        <v>16500</v>
      </c>
      <c r="E130" s="97"/>
      <c r="F130" s="97"/>
      <c r="G130" s="97">
        <f>1800-50</f>
        <v>1750</v>
      </c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8000</v>
      </c>
      <c r="D131" s="97">
        <v>8000</v>
      </c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379</v>
      </c>
      <c r="D141" s="121">
        <f>SUM(D142,D154,D155)</f>
        <v>309</v>
      </c>
      <c r="E141" s="121">
        <f>SUM(E142,E154,E155)</f>
        <v>0</v>
      </c>
      <c r="F141" s="122">
        <f>SUM(F142,F154,F155)</f>
        <v>0</v>
      </c>
      <c r="G141" s="121">
        <f>SUM(G142,G154,G155)</f>
        <v>70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379</v>
      </c>
      <c r="D142" s="125">
        <f>SUM(D143,D149,D150,D151,D152,D153)</f>
        <v>309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70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379</v>
      </c>
      <c r="D143" s="67">
        <f>SUM(D144:D148)</f>
        <v>309</v>
      </c>
      <c r="E143" s="67">
        <f>SUM(E144:E148)</f>
        <v>0</v>
      </c>
      <c r="F143" s="48">
        <f>SUM(F144:F148)</f>
        <v>0</v>
      </c>
      <c r="G143" s="67">
        <f>SUM(G144:G148)</f>
        <v>70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109</v>
      </c>
      <c r="D144" s="97">
        <v>109</v>
      </c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270</v>
      </c>
      <c r="D148" s="97">
        <v>200</v>
      </c>
      <c r="E148" s="97"/>
      <c r="F148" s="97"/>
      <c r="G148" s="97">
        <v>70</v>
      </c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226663</v>
      </c>
      <c r="D159" s="138">
        <f t="shared" si="6"/>
        <v>217763</v>
      </c>
      <c r="E159" s="138">
        <f t="shared" si="6"/>
        <v>0</v>
      </c>
      <c r="F159" s="138">
        <f t="shared" si="6"/>
        <v>0</v>
      </c>
      <c r="G159" s="138">
        <f t="shared" si="6"/>
        <v>8900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Nr.8.5.1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160" sqref="A160:IV164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179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215</v>
      </c>
      <c r="C6" s="2"/>
      <c r="D6" s="2"/>
      <c r="E6" s="2"/>
      <c r="F6" s="2"/>
      <c r="G6" s="2"/>
      <c r="H6" s="2"/>
    </row>
    <row r="7" spans="1:8" s="3" customFormat="1" ht="12.75">
      <c r="A7" s="1" t="s">
        <v>216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189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700</v>
      </c>
      <c r="D15" s="42">
        <f>SUM(D16,D19,D20,)</f>
        <v>700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700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700</v>
      </c>
      <c r="D30" s="42">
        <f>SUM(D31,D156)</f>
        <v>700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700</v>
      </c>
      <c r="D31" s="80">
        <f>SUM(D141,D32)</f>
        <v>700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700</v>
      </c>
      <c r="D32" s="63">
        <f>SUM(D33,D132,D133)</f>
        <v>700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700</v>
      </c>
      <c r="D33" s="63">
        <f>SUM(D34,D41,D42,D45,D92,D128)</f>
        <v>700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383</v>
      </c>
      <c r="D34" s="90">
        <f>SUM(D35,D38:D40)</f>
        <v>383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383</v>
      </c>
      <c r="D40" s="97">
        <v>383</v>
      </c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317</v>
      </c>
      <c r="D92" s="104">
        <f>SUM(D93,D97,D105,D106,D107,D114,D123,D124,D127)</f>
        <v>317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63</v>
      </c>
      <c r="D93" s="107">
        <f>SUM(D94:D96)</f>
        <v>63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63</v>
      </c>
      <c r="D94" s="97">
        <v>63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27</v>
      </c>
      <c r="D107" s="107">
        <f>SUM(D108:D113)</f>
        <v>27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27</v>
      </c>
      <c r="D109" s="97">
        <v>27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227</v>
      </c>
      <c r="D127" s="97">
        <v>227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700</v>
      </c>
      <c r="D159" s="138">
        <f t="shared" si="6"/>
        <v>700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Nr.8.5.2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180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217</v>
      </c>
      <c r="C6" s="2"/>
      <c r="D6" s="2"/>
      <c r="E6" s="2"/>
      <c r="F6" s="2"/>
      <c r="G6" s="2"/>
      <c r="H6" s="2"/>
    </row>
    <row r="7" spans="1:8" s="3" customFormat="1" ht="12.75">
      <c r="A7" s="1" t="s">
        <v>200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9000</v>
      </c>
      <c r="D15" s="42">
        <f>SUM(D16,D19,D20,)</f>
        <v>9000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9000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9000</v>
      </c>
      <c r="D30" s="42">
        <f>SUM(D31,D156)</f>
        <v>9000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9000</v>
      </c>
      <c r="D31" s="80">
        <f>SUM(D141,D32)</f>
        <v>9000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9000</v>
      </c>
      <c r="D32" s="63">
        <f>SUM(D33,D132,D133)</f>
        <v>9000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9000</v>
      </c>
      <c r="D33" s="63">
        <f>SUM(D34,D41,D42,D45,D92,D128)</f>
        <v>9000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1200</v>
      </c>
      <c r="D42" s="104">
        <f>SUM(D43:D44)</f>
        <v>1200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1200</v>
      </c>
      <c r="D43" s="97">
        <v>1200</v>
      </c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1908</v>
      </c>
      <c r="D45" s="104">
        <f>SUM(D46,D52,D53,D61,D71,D75,D79,D87)</f>
        <v>1908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1200</v>
      </c>
      <c r="D46" s="107">
        <f>SUM(D47:D51)</f>
        <v>1200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540</v>
      </c>
      <c r="D47" s="97">
        <v>540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480</v>
      </c>
      <c r="D50" s="97">
        <v>480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180</v>
      </c>
      <c r="D51" s="97">
        <v>180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120</v>
      </c>
      <c r="D53" s="107">
        <f>SUM(D54:D60)</f>
        <v>120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120</v>
      </c>
      <c r="D56" s="97">
        <v>120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468</v>
      </c>
      <c r="D61" s="107">
        <f>SUM(D65:D70,D62)</f>
        <v>468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192</v>
      </c>
      <c r="D66" s="97">
        <v>192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276</v>
      </c>
      <c r="D67" s="97">
        <v>276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120</v>
      </c>
      <c r="D75" s="107">
        <f>SUM(D76:D78)</f>
        <v>120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120</v>
      </c>
      <c r="D78" s="97">
        <v>120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5748</v>
      </c>
      <c r="D92" s="104">
        <f>SUM(D93,D97,D105,D106,D107,D114,D123,D124,D127)</f>
        <v>5748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456</v>
      </c>
      <c r="D93" s="107">
        <f>SUM(D94:D96)</f>
        <v>456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300</v>
      </c>
      <c r="D94" s="97">
        <v>300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156</v>
      </c>
      <c r="D95" s="97">
        <v>156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2040</v>
      </c>
      <c r="D97" s="107">
        <f>SUM(D98:D104)</f>
        <v>2040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600</v>
      </c>
      <c r="D100" s="97">
        <v>600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540</v>
      </c>
      <c r="D101" s="97">
        <v>540</v>
      </c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420</v>
      </c>
      <c r="D103" s="97">
        <v>420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480</v>
      </c>
      <c r="D104" s="97">
        <v>480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792</v>
      </c>
      <c r="D107" s="107">
        <f>SUM(D108:D113)</f>
        <v>792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396</v>
      </c>
      <c r="D108" s="97">
        <v>396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240</v>
      </c>
      <c r="D109" s="97">
        <v>240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156</v>
      </c>
      <c r="D112" s="97">
        <v>156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2160</v>
      </c>
      <c r="D123" s="97">
        <v>2160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300</v>
      </c>
      <c r="D127" s="97">
        <v>300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144</v>
      </c>
      <c r="D128" s="104">
        <f>SUM(D129,D130,D131)</f>
        <v>144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144</v>
      </c>
      <c r="D130" s="97">
        <v>144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9000</v>
      </c>
      <c r="D159" s="138">
        <f t="shared" si="6"/>
        <v>9000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Nr.8.6.1.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160" sqref="A160:IV164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195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43080</v>
      </c>
      <c r="D15" s="42">
        <f>SUM(D16,D19,D20,)</f>
        <v>43080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43080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43080</v>
      </c>
      <c r="D30" s="42">
        <f>SUM(D31,D156)</f>
        <v>43080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43080</v>
      </c>
      <c r="D31" s="80">
        <f>SUM(D141,D32)</f>
        <v>43080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0</v>
      </c>
      <c r="D92" s="104">
        <f>SUM(D93,D97,D105,D106,D107,D114,D123,D124,D127)</f>
        <v>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43080</v>
      </c>
      <c r="D141" s="121">
        <f>SUM(D142,D154,D155)</f>
        <v>43080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43080</v>
      </c>
      <c r="D142" s="125">
        <f>SUM(D143,D149,D150,D151,D152,D153)</f>
        <v>43080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43080</v>
      </c>
      <c r="D153" s="53">
        <f>32000+10000+1080</f>
        <v>43080</v>
      </c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43080</v>
      </c>
      <c r="D159" s="138">
        <f t="shared" si="6"/>
        <v>43080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Nr.8.1.2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8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9" t="s">
        <v>218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39161</v>
      </c>
      <c r="D15" s="42">
        <f>SUM(D16,D19,D20,)</f>
        <v>36914</v>
      </c>
      <c r="E15" s="42">
        <f>SUM(E16,E19,E20,)</f>
        <v>0</v>
      </c>
      <c r="F15" s="43">
        <f>SUM(F16,F19,F20,)</f>
        <v>0</v>
      </c>
      <c r="G15" s="42">
        <f>SUM(G16,G19,G20,)</f>
        <v>2247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247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247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247</v>
      </c>
      <c r="D18" s="53"/>
      <c r="E18" s="53"/>
      <c r="F18" s="53"/>
      <c r="G18" s="53">
        <v>247</v>
      </c>
      <c r="H18" s="54"/>
    </row>
    <row r="19" spans="1:8" s="61" customFormat="1" ht="15.75" customHeight="1">
      <c r="A19" s="55"/>
      <c r="B19" s="56" t="s">
        <v>22</v>
      </c>
      <c r="C19" s="57"/>
      <c r="D19" s="58">
        <v>36914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2000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2000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1300</v>
      </c>
      <c r="D23" s="68" t="s">
        <v>23</v>
      </c>
      <c r="E23" s="68" t="s">
        <v>23</v>
      </c>
      <c r="F23" s="68" t="s">
        <v>23</v>
      </c>
      <c r="G23" s="69">
        <v>1300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700</v>
      </c>
      <c r="D24" s="68" t="s">
        <v>23</v>
      </c>
      <c r="E24" s="68" t="s">
        <v>23</v>
      </c>
      <c r="F24" s="68" t="s">
        <v>23</v>
      </c>
      <c r="G24" s="69">
        <v>700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39161</v>
      </c>
      <c r="D30" s="42">
        <f>SUM(D31,D156)</f>
        <v>36914</v>
      </c>
      <c r="E30" s="42">
        <f>SUM(E31,E156)</f>
        <v>0</v>
      </c>
      <c r="F30" s="43">
        <f>SUM(F31,F156)</f>
        <v>0</v>
      </c>
      <c r="G30" s="42">
        <f>SUM(G31,G156)</f>
        <v>2247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38914</v>
      </c>
      <c r="D31" s="80">
        <f>SUM(D141,D32)</f>
        <v>36914</v>
      </c>
      <c r="E31" s="80">
        <f>SUM(E141,E32)</f>
        <v>0</v>
      </c>
      <c r="F31" s="81">
        <f>SUM(F141,F32)</f>
        <v>0</v>
      </c>
      <c r="G31" s="80">
        <f>SUM(G141,G32)</f>
        <v>2000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38314</v>
      </c>
      <c r="D32" s="63">
        <f>SUM(D33,D132,D133)</f>
        <v>36314</v>
      </c>
      <c r="E32" s="63">
        <f>SUM(E33,E132,E133)</f>
        <v>0</v>
      </c>
      <c r="F32" s="64">
        <f>SUM(F33,F132,F133)</f>
        <v>0</v>
      </c>
      <c r="G32" s="63">
        <f>SUM(G33,G132,G133)</f>
        <v>2000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38314</v>
      </c>
      <c r="D33" s="63">
        <f>SUM(D34,D41,D42,D45,D92,D128)</f>
        <v>36314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2000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24076</v>
      </c>
      <c r="D34" s="90">
        <f>SUM(D35,D38:D40)</f>
        <v>22776</v>
      </c>
      <c r="E34" s="90">
        <f>SUM(E35,E38:E40)</f>
        <v>0</v>
      </c>
      <c r="F34" s="90">
        <f>SUM(F35,F38:F40)</f>
        <v>0</v>
      </c>
      <c r="G34" s="90">
        <f>SUM(G35,G38:G40)</f>
        <v>1300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20364</v>
      </c>
      <c r="D35" s="97">
        <v>20364</v>
      </c>
      <c r="E35" s="97"/>
      <c r="F35" s="97"/>
      <c r="G35" s="97">
        <v>0</v>
      </c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3192</v>
      </c>
      <c r="D38" s="97">
        <v>2412</v>
      </c>
      <c r="E38" s="97"/>
      <c r="F38" s="97"/>
      <c r="G38" s="97">
        <v>780</v>
      </c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520</v>
      </c>
      <c r="D40" s="97"/>
      <c r="E40" s="97"/>
      <c r="F40" s="97"/>
      <c r="G40" s="97">
        <v>520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5799</v>
      </c>
      <c r="D41" s="103">
        <v>5487</v>
      </c>
      <c r="E41" s="103"/>
      <c r="F41" s="103"/>
      <c r="G41" s="103">
        <v>312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700</v>
      </c>
      <c r="D42" s="104">
        <f>SUM(D43:D44)</f>
        <v>700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700</v>
      </c>
      <c r="D44" s="97">
        <v>700</v>
      </c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3319</v>
      </c>
      <c r="D45" s="104">
        <f>SUM(D46,D52,D53,D61,D71,D75,D79,D87)</f>
        <v>2931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388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1261</v>
      </c>
      <c r="D46" s="107">
        <f>SUM(D47:D51)</f>
        <v>1261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500</v>
      </c>
      <c r="D47" s="97">
        <v>500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26</v>
      </c>
      <c r="D49" s="97">
        <v>26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315</v>
      </c>
      <c r="D50" s="97">
        <v>315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420</v>
      </c>
      <c r="D51" s="97">
        <v>420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828</v>
      </c>
      <c r="D53" s="107">
        <f>SUM(D54:D60)</f>
        <v>800</v>
      </c>
      <c r="E53" s="107">
        <f>SUM(E54:E60)</f>
        <v>0</v>
      </c>
      <c r="F53" s="96">
        <f>SUM(F54:F60)</f>
        <v>0</v>
      </c>
      <c r="G53" s="107">
        <f>SUM(G54:G60)</f>
        <v>28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50</v>
      </c>
      <c r="D54" s="97">
        <v>50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500</v>
      </c>
      <c r="D55" s="97">
        <v>500</v>
      </c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50</v>
      </c>
      <c r="D56" s="97">
        <v>50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228</v>
      </c>
      <c r="D58" s="97">
        <v>200</v>
      </c>
      <c r="E58" s="97"/>
      <c r="F58" s="97"/>
      <c r="G58" s="97">
        <v>28</v>
      </c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550</v>
      </c>
      <c r="D61" s="107">
        <f>SUM(D65:D70,D62)</f>
        <v>550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450</v>
      </c>
      <c r="D67" s="97">
        <v>450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100</v>
      </c>
      <c r="D70" s="97">
        <v>100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100</v>
      </c>
      <c r="D71" s="107">
        <f>SUM(D72:D74)</f>
        <v>100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100</v>
      </c>
      <c r="D74" s="97">
        <v>100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360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360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360</v>
      </c>
      <c r="D77" s="97"/>
      <c r="E77" s="97"/>
      <c r="F77" s="97"/>
      <c r="G77" s="97">
        <v>360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220</v>
      </c>
      <c r="D79" s="107">
        <f>SUM(D80:D86)</f>
        <v>220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120</v>
      </c>
      <c r="D81" s="97">
        <v>120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100</v>
      </c>
      <c r="D85" s="97">
        <v>100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4420</v>
      </c>
      <c r="D92" s="104">
        <f>SUM(D93,D97,D105,D106,D107,D114,D123,D124,D127)</f>
        <v>4420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300</v>
      </c>
      <c r="D93" s="107">
        <f>SUM(D94:D96)</f>
        <v>300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200</v>
      </c>
      <c r="D94" s="97">
        <v>200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100</v>
      </c>
      <c r="D95" s="97">
        <v>100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3410</v>
      </c>
      <c r="D97" s="107">
        <f>SUM(D98:D104)</f>
        <v>3410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2710</v>
      </c>
      <c r="D98" s="97">
        <v>2710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500</v>
      </c>
      <c r="D100" s="97">
        <v>500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25</v>
      </c>
      <c r="D103" s="97">
        <v>25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175</v>
      </c>
      <c r="D104" s="97">
        <v>175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20</v>
      </c>
      <c r="D106" s="97">
        <v>20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520</v>
      </c>
      <c r="D107" s="107">
        <f>SUM(D108:D113)</f>
        <v>520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100</v>
      </c>
      <c r="D108" s="97">
        <v>100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200</v>
      </c>
      <c r="D109" s="97">
        <v>200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100</v>
      </c>
      <c r="D110" s="97">
        <v>100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120</v>
      </c>
      <c r="D112" s="97">
        <v>120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50</v>
      </c>
      <c r="D114" s="107">
        <f>SUM(D115:D122)</f>
        <v>50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50</v>
      </c>
      <c r="D115" s="97">
        <v>50</v>
      </c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120</v>
      </c>
      <c r="D127" s="97">
        <v>120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600</v>
      </c>
      <c r="D141" s="121">
        <f>SUM(D142,D154,D155)</f>
        <v>600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600</v>
      </c>
      <c r="D142" s="125">
        <f>SUM(D143,D149,D150,D151,D152,D153)</f>
        <v>600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600</v>
      </c>
      <c r="D143" s="67">
        <f>SUM(D144:D148)</f>
        <v>600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600</v>
      </c>
      <c r="D148" s="97">
        <v>600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247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247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247</v>
      </c>
      <c r="D158" s="103"/>
      <c r="E158" s="103"/>
      <c r="F158" s="103"/>
      <c r="G158" s="103">
        <v>247</v>
      </c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39161</v>
      </c>
      <c r="D159" s="138">
        <f t="shared" si="6"/>
        <v>36914</v>
      </c>
      <c r="E159" s="138">
        <f t="shared" si="6"/>
        <v>0</v>
      </c>
      <c r="F159" s="138">
        <f t="shared" si="6"/>
        <v>0</v>
      </c>
      <c r="G159" s="138">
        <f t="shared" si="6"/>
        <v>2247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Nr.8.7.1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8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9" t="s">
        <v>219</v>
      </c>
      <c r="C6" s="2"/>
      <c r="D6" s="2"/>
      <c r="E6" s="2"/>
      <c r="F6" s="2"/>
      <c r="G6" s="2"/>
      <c r="H6" s="2"/>
    </row>
    <row r="7" spans="1:8" s="3" customFormat="1" ht="12.75">
      <c r="A7" s="1" t="s">
        <v>199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7185</v>
      </c>
      <c r="D15" s="42">
        <f>SUM(D16,D19,D20,)</f>
        <v>7185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7185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7185</v>
      </c>
      <c r="D30" s="42">
        <f>SUM(D31,D156)</f>
        <v>7185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7185</v>
      </c>
      <c r="D31" s="80">
        <f>SUM(D141,D32)</f>
        <v>7185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7185</v>
      </c>
      <c r="D32" s="63">
        <f>SUM(D33,D132,D133)</f>
        <v>7185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7185</v>
      </c>
      <c r="D33" s="63">
        <f>SUM(D34,D41,D42,D45,D92,D128)</f>
        <v>7185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1934</v>
      </c>
      <c r="D34" s="90">
        <f>SUM(D35,D38:D40)</f>
        <v>1934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1934</v>
      </c>
      <c r="D40" s="97">
        <v>1934</v>
      </c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231</v>
      </c>
      <c r="D41" s="103">
        <v>231</v>
      </c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2874</v>
      </c>
      <c r="D45" s="104">
        <f>SUM(D46,D52,D53,D61,D71,D75,D79,D87)</f>
        <v>2874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2398</v>
      </c>
      <c r="D53" s="107">
        <f>SUM(D54:D60)</f>
        <v>2398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140</v>
      </c>
      <c r="D54" s="97">
        <v>140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2258</v>
      </c>
      <c r="D55" s="97">
        <v>2258</v>
      </c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355</v>
      </c>
      <c r="D75" s="107">
        <f>SUM(D76:D78)</f>
        <v>355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173</v>
      </c>
      <c r="D77" s="97">
        <v>173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182</v>
      </c>
      <c r="D78" s="97">
        <v>182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121</v>
      </c>
      <c r="D79" s="107">
        <f>SUM(D80:D86)</f>
        <v>121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121</v>
      </c>
      <c r="D81" s="97">
        <v>121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2146</v>
      </c>
      <c r="D92" s="104">
        <f>SUM(D93,D97,D105,D106,D107,D114,D123,D124,D127)</f>
        <v>2146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2146</v>
      </c>
      <c r="D127" s="97">
        <v>2146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7185</v>
      </c>
      <c r="D159" s="138">
        <f t="shared" si="6"/>
        <v>7185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Nr.8.7.2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220</v>
      </c>
      <c r="C6" s="2"/>
      <c r="D6" s="2"/>
      <c r="E6" s="2"/>
      <c r="F6" s="2"/>
      <c r="G6" s="2"/>
      <c r="H6" s="2"/>
    </row>
    <row r="7" spans="1:8" s="3" customFormat="1" ht="12.75">
      <c r="A7" s="1" t="s">
        <v>196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190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188546</v>
      </c>
      <c r="D15" s="42">
        <f>SUM(D16,D19,D20,)</f>
        <v>179179</v>
      </c>
      <c r="E15" s="42">
        <f>SUM(E16,E19,E20,)</f>
        <v>0</v>
      </c>
      <c r="F15" s="43">
        <f>SUM(F16,F19,F20,)</f>
        <v>0</v>
      </c>
      <c r="G15" s="42">
        <f>SUM(G16,G19,G20,)</f>
        <v>9367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179179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9367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9367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9367</v>
      </c>
      <c r="D24" s="68" t="s">
        <v>23</v>
      </c>
      <c r="E24" s="68" t="s">
        <v>23</v>
      </c>
      <c r="F24" s="68" t="s">
        <v>23</v>
      </c>
      <c r="G24" s="69">
        <v>9367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183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188546</v>
      </c>
      <c r="D30" s="42">
        <f>SUM(D31,D156)</f>
        <v>179179</v>
      </c>
      <c r="E30" s="42">
        <f>SUM(E31,E156)</f>
        <v>0</v>
      </c>
      <c r="F30" s="43">
        <f>SUM(F31,F156)</f>
        <v>0</v>
      </c>
      <c r="G30" s="42">
        <f>SUM(G31,G156)</f>
        <v>9367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188546</v>
      </c>
      <c r="D31" s="80">
        <f>SUM(D141,D32)</f>
        <v>179179</v>
      </c>
      <c r="E31" s="80">
        <f>SUM(E141,E32)</f>
        <v>0</v>
      </c>
      <c r="F31" s="81">
        <f>SUM(F141,F32)</f>
        <v>0</v>
      </c>
      <c r="G31" s="80">
        <f>SUM(G141,G32)</f>
        <v>9367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138288</v>
      </c>
      <c r="D32" s="63">
        <f>SUM(D33,D132,D133)</f>
        <v>128921</v>
      </c>
      <c r="E32" s="63">
        <f>SUM(E33,E132,E133)</f>
        <v>0</v>
      </c>
      <c r="F32" s="64">
        <f>SUM(F33,F132,F133)</f>
        <v>0</v>
      </c>
      <c r="G32" s="63">
        <f>SUM(G33,G132,G133)</f>
        <v>9367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138288</v>
      </c>
      <c r="D33" s="63">
        <f>SUM(D34,D41,D42,D45,D92,D128)</f>
        <v>128921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9367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84110</v>
      </c>
      <c r="D34" s="90">
        <f>SUM(D35,D38:D40)</f>
        <v>80206</v>
      </c>
      <c r="E34" s="90">
        <f>SUM(E35,E38:E40)</f>
        <v>0</v>
      </c>
      <c r="F34" s="90">
        <f>SUM(F35,F38:F40)</f>
        <v>0</v>
      </c>
      <c r="G34" s="90">
        <f>SUM(G35,G38:G40)</f>
        <v>3904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78282</v>
      </c>
      <c r="D35" s="97">
        <f>71970+4728</f>
        <v>76698</v>
      </c>
      <c r="E35" s="97"/>
      <c r="F35" s="97"/>
      <c r="G35" s="97">
        <v>1584</v>
      </c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3618</v>
      </c>
      <c r="D38" s="97">
        <v>3258</v>
      </c>
      <c r="E38" s="97"/>
      <c r="F38" s="97"/>
      <c r="G38" s="97">
        <v>360</v>
      </c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200</v>
      </c>
      <c r="D39" s="97"/>
      <c r="E39" s="97"/>
      <c r="F39" s="97"/>
      <c r="G39" s="97">
        <v>200</v>
      </c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2010</v>
      </c>
      <c r="D40" s="97">
        <v>250</v>
      </c>
      <c r="E40" s="97"/>
      <c r="F40" s="97"/>
      <c r="G40" s="97">
        <v>1760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19704</v>
      </c>
      <c r="D41" s="103">
        <v>19322</v>
      </c>
      <c r="E41" s="103"/>
      <c r="F41" s="103"/>
      <c r="G41" s="103">
        <v>382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1200</v>
      </c>
      <c r="D42" s="104">
        <f>SUM(D43:D44)</f>
        <v>800</v>
      </c>
      <c r="E42" s="104">
        <f>SUM(E43:E44)</f>
        <v>0</v>
      </c>
      <c r="F42" s="90">
        <f>SUM(F43:F44)</f>
        <v>0</v>
      </c>
      <c r="G42" s="104">
        <f>SUM(G43:G44)</f>
        <v>400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1200</v>
      </c>
      <c r="D44" s="97">
        <v>800</v>
      </c>
      <c r="E44" s="97"/>
      <c r="F44" s="97"/>
      <c r="G44" s="97">
        <v>400</v>
      </c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15378</v>
      </c>
      <c r="D45" s="104">
        <f>SUM(D46,D52,D53,D61,D71,D75,D79,D87)</f>
        <v>13815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1563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2874</v>
      </c>
      <c r="D46" s="107">
        <f>SUM(D47:D51)</f>
        <v>2162</v>
      </c>
      <c r="E46" s="107">
        <f>SUM(E47:E51)</f>
        <v>0</v>
      </c>
      <c r="F46" s="96">
        <f>SUM(F47:F51)</f>
        <v>0</v>
      </c>
      <c r="G46" s="107">
        <f>SUM(G47:G51)</f>
        <v>712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1398</v>
      </c>
      <c r="D47" s="97">
        <v>1278</v>
      </c>
      <c r="E47" s="97"/>
      <c r="F47" s="97"/>
      <c r="G47" s="97">
        <v>120</v>
      </c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60</v>
      </c>
      <c r="D49" s="97">
        <v>60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615</v>
      </c>
      <c r="D50" s="97">
        <v>375</v>
      </c>
      <c r="E50" s="97"/>
      <c r="F50" s="97"/>
      <c r="G50" s="97">
        <v>240</v>
      </c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801</v>
      </c>
      <c r="D51" s="97">
        <v>449</v>
      </c>
      <c r="E51" s="97"/>
      <c r="F51" s="97"/>
      <c r="G51" s="97">
        <v>352</v>
      </c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150</v>
      </c>
      <c r="D52" s="97"/>
      <c r="E52" s="97"/>
      <c r="F52" s="97"/>
      <c r="G52" s="97">
        <v>150</v>
      </c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3481</v>
      </c>
      <c r="D53" s="107">
        <f>SUM(D54:D60)</f>
        <v>3235</v>
      </c>
      <c r="E53" s="107">
        <f>SUM(E54:E60)</f>
        <v>0</v>
      </c>
      <c r="F53" s="96">
        <f>SUM(F54:F60)</f>
        <v>0</v>
      </c>
      <c r="G53" s="107">
        <f>SUM(G54:G60)</f>
        <v>246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250</v>
      </c>
      <c r="D54" s="97">
        <v>250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211</v>
      </c>
      <c r="D56" s="97">
        <v>165</v>
      </c>
      <c r="E56" s="97"/>
      <c r="F56" s="97"/>
      <c r="G56" s="97">
        <v>46</v>
      </c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320</v>
      </c>
      <c r="D58" s="97">
        <v>170</v>
      </c>
      <c r="E58" s="97"/>
      <c r="F58" s="97"/>
      <c r="G58" s="97">
        <v>150</v>
      </c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2650</v>
      </c>
      <c r="D59" s="97">
        <v>2600</v>
      </c>
      <c r="E59" s="97"/>
      <c r="F59" s="97"/>
      <c r="G59" s="97">
        <v>50</v>
      </c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50</v>
      </c>
      <c r="D60" s="97">
        <v>50</v>
      </c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7542</v>
      </c>
      <c r="D61" s="107">
        <f>SUM(D65:D70,D62)</f>
        <v>7467</v>
      </c>
      <c r="E61" s="107">
        <f>SUM(E65:E70,E62)</f>
        <v>0</v>
      </c>
      <c r="F61" s="96">
        <f>SUM(F65:F70,F62)</f>
        <v>0</v>
      </c>
      <c r="G61" s="107">
        <f>SUM(G65:G70,G62)</f>
        <v>75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75</v>
      </c>
      <c r="D65" s="97"/>
      <c r="E65" s="97"/>
      <c r="F65" s="97"/>
      <c r="G65" s="97">
        <v>75</v>
      </c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7368</v>
      </c>
      <c r="D67" s="97">
        <f>6368+1000</f>
        <v>7368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99</v>
      </c>
      <c r="D70" s="97">
        <v>99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417</v>
      </c>
      <c r="D71" s="107">
        <f>SUM(D72:D74)</f>
        <v>417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167</v>
      </c>
      <c r="D73" s="97">
        <v>167</v>
      </c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250</v>
      </c>
      <c r="D74" s="97">
        <v>250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743</v>
      </c>
      <c r="D75" s="107">
        <f>SUM(D76:D78)</f>
        <v>423</v>
      </c>
      <c r="E75" s="107">
        <f>SUM(E76:E78)</f>
        <v>0</v>
      </c>
      <c r="F75" s="96">
        <f>SUM(F76:F78)</f>
        <v>0</v>
      </c>
      <c r="G75" s="107">
        <f>SUM(G76:G78)</f>
        <v>320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59</v>
      </c>
      <c r="D77" s="97">
        <v>59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684</v>
      </c>
      <c r="D78" s="97">
        <v>364</v>
      </c>
      <c r="E78" s="97"/>
      <c r="F78" s="97"/>
      <c r="G78" s="97">
        <v>320</v>
      </c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171</v>
      </c>
      <c r="D79" s="107">
        <f>SUM(D80:D86)</f>
        <v>111</v>
      </c>
      <c r="E79" s="107">
        <f>SUM(E80:E86)</f>
        <v>0</v>
      </c>
      <c r="F79" s="96">
        <f>SUM(F80:F86)</f>
        <v>0</v>
      </c>
      <c r="G79" s="107">
        <f>SUM(G80:G86)</f>
        <v>60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60</v>
      </c>
      <c r="D81" s="97"/>
      <c r="E81" s="97"/>
      <c r="F81" s="97"/>
      <c r="G81" s="97">
        <v>60</v>
      </c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111</v>
      </c>
      <c r="D85" s="97">
        <v>111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17896</v>
      </c>
      <c r="D92" s="104">
        <f>SUM(D93,D97,D105,D106,D107,D114,D123,D124,D127)</f>
        <v>14778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3118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1300</v>
      </c>
      <c r="D93" s="107">
        <f>SUM(D94:D96)</f>
        <v>1000</v>
      </c>
      <c r="E93" s="107">
        <f>SUM(E94:E96)</f>
        <v>0</v>
      </c>
      <c r="F93" s="96">
        <f>SUM(F94:F96)</f>
        <v>0</v>
      </c>
      <c r="G93" s="107">
        <f>SUM(G94:G96)</f>
        <v>300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850</v>
      </c>
      <c r="D94" s="97">
        <v>550</v>
      </c>
      <c r="E94" s="97"/>
      <c r="F94" s="97"/>
      <c r="G94" s="97">
        <v>300</v>
      </c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450</v>
      </c>
      <c r="D95" s="97">
        <v>450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11796</v>
      </c>
      <c r="D97" s="107">
        <f>SUM(D98:D104)</f>
        <v>11578</v>
      </c>
      <c r="E97" s="107">
        <f>SUM(E98:E104)</f>
        <v>0</v>
      </c>
      <c r="F97" s="96">
        <f>SUM(F98:F104)</f>
        <v>0</v>
      </c>
      <c r="G97" s="107">
        <f>SUM(G98:G104)</f>
        <v>218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5508</v>
      </c>
      <c r="D98" s="97">
        <v>5508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534</v>
      </c>
      <c r="D99" s="97">
        <v>534</v>
      </c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4150</v>
      </c>
      <c r="D100" s="97">
        <v>4150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100</v>
      </c>
      <c r="D101" s="97">
        <v>100</v>
      </c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1268</v>
      </c>
      <c r="D103" s="97">
        <v>1050</v>
      </c>
      <c r="E103" s="97"/>
      <c r="F103" s="97"/>
      <c r="G103" s="97">
        <v>218</v>
      </c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236</v>
      </c>
      <c r="D104" s="97">
        <v>236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2300</v>
      </c>
      <c r="D105" s="97"/>
      <c r="E105" s="97"/>
      <c r="F105" s="97"/>
      <c r="G105" s="97">
        <v>2300</v>
      </c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30</v>
      </c>
      <c r="D106" s="97">
        <v>30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2170</v>
      </c>
      <c r="D107" s="107">
        <f>SUM(D108:D113)</f>
        <v>1870</v>
      </c>
      <c r="E107" s="107">
        <f>SUM(E108:E113)</f>
        <v>0</v>
      </c>
      <c r="F107" s="96">
        <f>SUM(F108:F113)</f>
        <v>0</v>
      </c>
      <c r="G107" s="107">
        <f>SUM(G108:G113)</f>
        <v>300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500</v>
      </c>
      <c r="D108" s="97">
        <v>500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1500</v>
      </c>
      <c r="D109" s="97">
        <v>1200</v>
      </c>
      <c r="E109" s="97"/>
      <c r="F109" s="97"/>
      <c r="G109" s="97">
        <v>300</v>
      </c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20</v>
      </c>
      <c r="D110" s="97">
        <v>20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150</v>
      </c>
      <c r="D112" s="97">
        <v>150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300</v>
      </c>
      <c r="D127" s="97">
        <v>300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50258</v>
      </c>
      <c r="D141" s="121">
        <f>SUM(D142,D154,D155)</f>
        <v>50258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14258</v>
      </c>
      <c r="D142" s="125">
        <f>SUM(D143,D149,D150,D151,D152,D153)</f>
        <v>14258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11930</v>
      </c>
      <c r="D143" s="67">
        <f>SUM(D144:D148)</f>
        <v>11930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2930</v>
      </c>
      <c r="D144" s="97">
        <f>2400+450+80</f>
        <v>2930</v>
      </c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6500</v>
      </c>
      <c r="D147" s="97">
        <v>6500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2500</v>
      </c>
      <c r="D148" s="97">
        <v>2500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2328</v>
      </c>
      <c r="D150" s="53">
        <v>2328</v>
      </c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36000</v>
      </c>
      <c r="D155" s="103">
        <v>36000</v>
      </c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188546</v>
      </c>
      <c r="D159" s="138">
        <f t="shared" si="6"/>
        <v>179179</v>
      </c>
      <c r="E159" s="138">
        <f t="shared" si="6"/>
        <v>0</v>
      </c>
      <c r="F159" s="138">
        <f t="shared" si="6"/>
        <v>0</v>
      </c>
      <c r="G159" s="138">
        <f t="shared" si="6"/>
        <v>9367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Nr.8.8.1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220</v>
      </c>
      <c r="C6" s="2"/>
      <c r="D6" s="2"/>
      <c r="E6" s="2"/>
      <c r="F6" s="2"/>
      <c r="G6" s="2"/>
      <c r="H6" s="2"/>
    </row>
    <row r="7" spans="1:8" s="3" customFormat="1" ht="12.75">
      <c r="A7" s="1" t="s">
        <v>199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190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8928</v>
      </c>
      <c r="D15" s="42">
        <f>SUM(D16,D19,D20,)</f>
        <v>7495</v>
      </c>
      <c r="E15" s="42">
        <f>SUM(E16,E19,E20,)</f>
        <v>0</v>
      </c>
      <c r="F15" s="43">
        <f>SUM(F16,F19,F20,)</f>
        <v>0</v>
      </c>
      <c r="G15" s="42">
        <f>SUM(G16,G19,G20,)</f>
        <v>1433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7495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1433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1433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1433</v>
      </c>
      <c r="D24" s="68" t="s">
        <v>23</v>
      </c>
      <c r="E24" s="68" t="s">
        <v>23</v>
      </c>
      <c r="F24" s="68" t="s">
        <v>23</v>
      </c>
      <c r="G24" s="69">
        <v>1433</v>
      </c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183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8928</v>
      </c>
      <c r="D30" s="42">
        <f>SUM(D31,D156)</f>
        <v>7495</v>
      </c>
      <c r="E30" s="42">
        <f>SUM(E31,E156)</f>
        <v>0</v>
      </c>
      <c r="F30" s="43">
        <f>SUM(F31,F156)</f>
        <v>0</v>
      </c>
      <c r="G30" s="42">
        <f>SUM(G31,G156)</f>
        <v>1433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8928</v>
      </c>
      <c r="D31" s="80">
        <f>SUM(D141,D32)</f>
        <v>7495</v>
      </c>
      <c r="E31" s="80">
        <f>SUM(E141,E32)</f>
        <v>0</v>
      </c>
      <c r="F31" s="81">
        <f>SUM(F141,F32)</f>
        <v>0</v>
      </c>
      <c r="G31" s="80">
        <f>SUM(G141,G32)</f>
        <v>1433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8244</v>
      </c>
      <c r="D32" s="63">
        <f>SUM(D33,D132,D133)</f>
        <v>6811</v>
      </c>
      <c r="E32" s="63">
        <f>SUM(E33,E132,E133)</f>
        <v>0</v>
      </c>
      <c r="F32" s="64">
        <f>SUM(F33,F132,F133)</f>
        <v>0</v>
      </c>
      <c r="G32" s="63">
        <f>SUM(G33,G132,G133)</f>
        <v>1433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8244</v>
      </c>
      <c r="D33" s="63">
        <f>SUM(D34,D41,D42,D45,D92,D128)</f>
        <v>6811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1433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1877</v>
      </c>
      <c r="D34" s="90">
        <f>SUM(D35,D38:D40)</f>
        <v>1877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1877</v>
      </c>
      <c r="D40" s="97">
        <f>334+395+1148</f>
        <v>1877</v>
      </c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3099</v>
      </c>
      <c r="D45" s="104">
        <f>SUM(D46,D52,D53,D61,D71,D75,D79,D87)</f>
        <v>2099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1000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874</v>
      </c>
      <c r="D53" s="107">
        <f>SUM(D54:D60)</f>
        <v>474</v>
      </c>
      <c r="E53" s="107">
        <f>SUM(E54:E60)</f>
        <v>0</v>
      </c>
      <c r="F53" s="96">
        <f>SUM(F54:F60)</f>
        <v>0</v>
      </c>
      <c r="G53" s="107">
        <f>SUM(G54:G60)</f>
        <v>400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86</v>
      </c>
      <c r="D54" s="97">
        <v>86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682</v>
      </c>
      <c r="D55" s="97">
        <f>58+224</f>
        <v>282</v>
      </c>
      <c r="E55" s="97"/>
      <c r="F55" s="97"/>
      <c r="G55" s="97">
        <v>400</v>
      </c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85</v>
      </c>
      <c r="D59" s="97">
        <f>29+56</f>
        <v>85</v>
      </c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21</v>
      </c>
      <c r="D60" s="97">
        <f>7+14</f>
        <v>21</v>
      </c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34</v>
      </c>
      <c r="D71" s="107">
        <f>SUM(D72:D74)</f>
        <v>34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34</v>
      </c>
      <c r="D74" s="97">
        <f>23+11</f>
        <v>34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1362</v>
      </c>
      <c r="D75" s="107">
        <f>SUM(D76:D78)</f>
        <v>762</v>
      </c>
      <c r="E75" s="107">
        <f>SUM(E76:E78)</f>
        <v>0</v>
      </c>
      <c r="F75" s="96">
        <f>SUM(F76:F78)</f>
        <v>0</v>
      </c>
      <c r="G75" s="107">
        <f>SUM(G76:G78)</f>
        <v>600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741</v>
      </c>
      <c r="D77" s="97">
        <f>63+45+33</f>
        <v>141</v>
      </c>
      <c r="E77" s="97"/>
      <c r="F77" s="97"/>
      <c r="G77" s="97">
        <v>600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621</v>
      </c>
      <c r="D78" s="97">
        <f>266+190+165</f>
        <v>621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829</v>
      </c>
      <c r="D79" s="107">
        <f>SUM(D80:D86)</f>
        <v>829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829</v>
      </c>
      <c r="D81" s="97">
        <f>618+112+99</f>
        <v>829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3018</v>
      </c>
      <c r="D92" s="104">
        <f>SUM(D93,D97,D105,D106,D107,D114,D123,D124,D127)</f>
        <v>2585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433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253</v>
      </c>
      <c r="D93" s="107">
        <f>SUM(D94:D96)</f>
        <v>253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181</v>
      </c>
      <c r="D94" s="97">
        <f>69+84+28</f>
        <v>181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72</v>
      </c>
      <c r="D95" s="97">
        <v>72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236</v>
      </c>
      <c r="D97" s="107">
        <f>SUM(D98:D104)</f>
        <v>169</v>
      </c>
      <c r="E97" s="107">
        <f>SUM(E98:E104)</f>
        <v>0</v>
      </c>
      <c r="F97" s="96">
        <f>SUM(F98:F104)</f>
        <v>0</v>
      </c>
      <c r="G97" s="107">
        <f>SUM(G98:G104)</f>
        <v>67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169</v>
      </c>
      <c r="D103" s="97">
        <f>69+67+33</f>
        <v>169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67</v>
      </c>
      <c r="D104" s="97"/>
      <c r="E104" s="97"/>
      <c r="F104" s="97"/>
      <c r="G104" s="97">
        <v>67</v>
      </c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109</v>
      </c>
      <c r="D107" s="107">
        <f>SUM(D108:D113)</f>
        <v>109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28</v>
      </c>
      <c r="D109" s="97">
        <f>28</f>
        <v>28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81</v>
      </c>
      <c r="D112" s="97">
        <f>46+22+13</f>
        <v>81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2420</v>
      </c>
      <c r="D127" s="97">
        <f>929+955+170</f>
        <v>2054</v>
      </c>
      <c r="E127" s="97"/>
      <c r="F127" s="97"/>
      <c r="G127" s="97">
        <v>366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250</v>
      </c>
      <c r="D128" s="104">
        <f>SUM(D129,D130,D131)</f>
        <v>250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250</v>
      </c>
      <c r="D130" s="97">
        <v>250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684</v>
      </c>
      <c r="D141" s="121">
        <f>SUM(D142,D154,D155)</f>
        <v>684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684</v>
      </c>
      <c r="D142" s="125">
        <f>SUM(D143,D149,D150,D151,D152,D153)</f>
        <v>684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684</v>
      </c>
      <c r="D149" s="53">
        <f>86+374+224</f>
        <v>684</v>
      </c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8928</v>
      </c>
      <c r="D159" s="138">
        <f t="shared" si="6"/>
        <v>7495</v>
      </c>
      <c r="E159" s="138">
        <f t="shared" si="6"/>
        <v>0</v>
      </c>
      <c r="F159" s="138">
        <f t="shared" si="6"/>
        <v>0</v>
      </c>
      <c r="G159" s="138">
        <f t="shared" si="6"/>
        <v>1433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Nr.8.8.2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221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222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223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184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21982</v>
      </c>
      <c r="D15" s="42">
        <f>SUM(D16,D19,D20,)</f>
        <v>18817</v>
      </c>
      <c r="E15" s="42">
        <f>SUM(E16,E19,E20,)</f>
        <v>0</v>
      </c>
      <c r="F15" s="43">
        <f>SUM(F16,F19,F20,)</f>
        <v>0</v>
      </c>
      <c r="G15" s="42">
        <f>SUM(G16,G19,G20,)</f>
        <v>3165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18817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3165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3165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659</v>
      </c>
      <c r="D23" s="68" t="s">
        <v>23</v>
      </c>
      <c r="E23" s="68" t="s">
        <v>23</v>
      </c>
      <c r="F23" s="68" t="s">
        <v>23</v>
      </c>
      <c r="G23" s="69">
        <v>659</v>
      </c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185</v>
      </c>
      <c r="C26" s="73">
        <f t="shared" si="0"/>
        <v>2506</v>
      </c>
      <c r="D26" s="71"/>
      <c r="E26" s="71"/>
      <c r="F26" s="71"/>
      <c r="G26" s="69">
        <v>2506</v>
      </c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21982</v>
      </c>
      <c r="D30" s="42">
        <f>SUM(D31,D156)</f>
        <v>18817</v>
      </c>
      <c r="E30" s="42">
        <f>SUM(E31,E156)</f>
        <v>0</v>
      </c>
      <c r="F30" s="43">
        <f>SUM(F31,F156)</f>
        <v>0</v>
      </c>
      <c r="G30" s="42">
        <f>SUM(G31,G156)</f>
        <v>3165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21982</v>
      </c>
      <c r="D31" s="80">
        <f>SUM(D141,D32)</f>
        <v>18817</v>
      </c>
      <c r="E31" s="80">
        <f>SUM(E141,E32)</f>
        <v>0</v>
      </c>
      <c r="F31" s="81">
        <f>SUM(F141,F32)</f>
        <v>0</v>
      </c>
      <c r="G31" s="80">
        <f>SUM(G141,G32)</f>
        <v>3165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21182</v>
      </c>
      <c r="D32" s="63">
        <f>SUM(D33,D132,D133)</f>
        <v>18017</v>
      </c>
      <c r="E32" s="63">
        <f>SUM(E33,E132,E133)</f>
        <v>0</v>
      </c>
      <c r="F32" s="64">
        <f>SUM(F33,F132,F133)</f>
        <v>0</v>
      </c>
      <c r="G32" s="63">
        <f>SUM(G33,G132,G133)</f>
        <v>3165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21182</v>
      </c>
      <c r="D33" s="63">
        <f>SUM(D34,D41,D42,D45,D92,D128)</f>
        <v>18017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3165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10038</v>
      </c>
      <c r="D34" s="90">
        <f>SUM(D35,D38:D40)</f>
        <v>9108</v>
      </c>
      <c r="E34" s="90">
        <f>SUM(E35,E38:E40)</f>
        <v>0</v>
      </c>
      <c r="F34" s="90">
        <f>SUM(F35,F38:F40)</f>
        <v>0</v>
      </c>
      <c r="G34" s="90">
        <f>SUM(G35,G38:G40)</f>
        <v>930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9828</v>
      </c>
      <c r="D35" s="97">
        <v>9108</v>
      </c>
      <c r="E35" s="97"/>
      <c r="F35" s="97"/>
      <c r="G35" s="97">
        <v>720</v>
      </c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>
        <v>21</v>
      </c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>
        <v>5</v>
      </c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210</v>
      </c>
      <c r="D40" s="97"/>
      <c r="E40" s="97"/>
      <c r="F40" s="97"/>
      <c r="G40" s="97">
        <v>210</v>
      </c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2418</v>
      </c>
      <c r="D41" s="103">
        <v>2194</v>
      </c>
      <c r="E41" s="103"/>
      <c r="F41" s="103"/>
      <c r="G41" s="103">
        <v>224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3825</v>
      </c>
      <c r="D45" s="104">
        <f>SUM(D46,D52,D53,D61,D71,D75,D79,D87)</f>
        <v>1925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1900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69</v>
      </c>
      <c r="D46" s="107">
        <f>SUM(D47:D51)</f>
        <v>69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69</v>
      </c>
      <c r="D50" s="97">
        <v>69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200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200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200</v>
      </c>
      <c r="D54" s="97"/>
      <c r="E54" s="97"/>
      <c r="F54" s="97"/>
      <c r="G54" s="97">
        <v>200</v>
      </c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150</v>
      </c>
      <c r="D61" s="107">
        <f>SUM(D65:D70,D62)</f>
        <v>150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150</v>
      </c>
      <c r="D66" s="97">
        <v>150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2300</v>
      </c>
      <c r="D75" s="107">
        <f>SUM(D76:D78)</f>
        <v>800</v>
      </c>
      <c r="E75" s="107">
        <f>SUM(E76:E78)</f>
        <v>0</v>
      </c>
      <c r="F75" s="96">
        <f>SUM(F76:F78)</f>
        <v>0</v>
      </c>
      <c r="G75" s="107">
        <f>SUM(G76:G78)</f>
        <v>1500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2300</v>
      </c>
      <c r="D78" s="97">
        <v>800</v>
      </c>
      <c r="E78" s="97"/>
      <c r="F78" s="97"/>
      <c r="G78" s="97">
        <v>1500</v>
      </c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706</v>
      </c>
      <c r="D79" s="107">
        <f>SUM(D80:D86)</f>
        <v>706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600</v>
      </c>
      <c r="D81" s="97">
        <v>600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106</v>
      </c>
      <c r="D85" s="97">
        <v>106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400</v>
      </c>
      <c r="D87" s="107">
        <f>SUM(D88:D91)</f>
        <v>200</v>
      </c>
      <c r="E87" s="107">
        <f>SUM(E88:E91)</f>
        <v>0</v>
      </c>
      <c r="F87" s="96">
        <f>SUM(F88:F91)</f>
        <v>0</v>
      </c>
      <c r="G87" s="107">
        <f>SUM(G88:G91)</f>
        <v>200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400</v>
      </c>
      <c r="D89" s="97">
        <v>200</v>
      </c>
      <c r="E89" s="97"/>
      <c r="F89" s="97"/>
      <c r="G89" s="97">
        <v>200</v>
      </c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4901</v>
      </c>
      <c r="D92" s="104">
        <f>SUM(D93,D97,D105,D106,D107,D114,D123,D124,D127)</f>
        <v>4790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111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280</v>
      </c>
      <c r="D93" s="107">
        <f>SUM(D94:D96)</f>
        <v>280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30</v>
      </c>
      <c r="D94" s="97">
        <v>30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250</v>
      </c>
      <c r="D95" s="97">
        <v>250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2448</v>
      </c>
      <c r="D97" s="107">
        <f>SUM(D98:D104)</f>
        <v>2337</v>
      </c>
      <c r="E97" s="107">
        <f>SUM(E98:E104)</f>
        <v>0</v>
      </c>
      <c r="F97" s="96">
        <f>SUM(F98:F104)</f>
        <v>0</v>
      </c>
      <c r="G97" s="107">
        <f>SUM(G98:G104)</f>
        <v>111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557</v>
      </c>
      <c r="D100" s="97">
        <v>557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439</v>
      </c>
      <c r="D103" s="97">
        <v>328</v>
      </c>
      <c r="E103" s="97"/>
      <c r="F103" s="97"/>
      <c r="G103" s="97">
        <v>111</v>
      </c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1452</v>
      </c>
      <c r="D104" s="97">
        <v>1452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2173</v>
      </c>
      <c r="D107" s="107">
        <f>SUM(D108:D113)</f>
        <v>2173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1973</v>
      </c>
      <c r="D109" s="97">
        <v>1973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200</v>
      </c>
      <c r="D111" s="97">
        <v>200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0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800</v>
      </c>
      <c r="D141" s="121">
        <f>SUM(D142,D154,D155)</f>
        <v>800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800</v>
      </c>
      <c r="D142" s="125">
        <f>SUM(D143,D149,D150,D151,D152,D153)</f>
        <v>800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800</v>
      </c>
      <c r="D143" s="67">
        <f>SUM(D144:D148)</f>
        <v>800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800</v>
      </c>
      <c r="D148" s="97">
        <v>800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21982</v>
      </c>
      <c r="D159" s="138">
        <f t="shared" si="6"/>
        <v>18817</v>
      </c>
      <c r="E159" s="138">
        <f t="shared" si="6"/>
        <v>0</v>
      </c>
      <c r="F159" s="138">
        <f t="shared" si="6"/>
        <v>0</v>
      </c>
      <c r="G159" s="138">
        <f t="shared" si="6"/>
        <v>3165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Nr.8.9.1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226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227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210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46373</v>
      </c>
      <c r="D15" s="42">
        <f>SUM(D16,D19,D20,)</f>
        <v>44472</v>
      </c>
      <c r="E15" s="42">
        <f>SUM(E16,E19,E20,)</f>
        <v>0</v>
      </c>
      <c r="F15" s="43">
        <f>SUM(F16,F19,F20,)</f>
        <v>0</v>
      </c>
      <c r="G15" s="42">
        <f>SUM(G16,G19,G20,)</f>
        <v>1901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44472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1901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1901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1241</v>
      </c>
      <c r="D25" s="68" t="s">
        <v>23</v>
      </c>
      <c r="E25" s="68" t="s">
        <v>23</v>
      </c>
      <c r="F25" s="68" t="s">
        <v>23</v>
      </c>
      <c r="G25" s="69">
        <v>1241</v>
      </c>
      <c r="H25" s="70" t="s">
        <v>23</v>
      </c>
    </row>
    <row r="26" spans="1:8" s="51" customFormat="1" ht="11.25">
      <c r="A26" s="46"/>
      <c r="B26" s="66" t="s">
        <v>188</v>
      </c>
      <c r="C26" s="73">
        <f t="shared" si="0"/>
        <v>660</v>
      </c>
      <c r="D26" s="71"/>
      <c r="E26" s="71"/>
      <c r="F26" s="71"/>
      <c r="G26" s="69">
        <v>660</v>
      </c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46373</v>
      </c>
      <c r="D30" s="42">
        <f>SUM(D31,D156)</f>
        <v>44472</v>
      </c>
      <c r="E30" s="42">
        <f>SUM(E31,E156)</f>
        <v>0</v>
      </c>
      <c r="F30" s="43">
        <f>SUM(F31,F156)</f>
        <v>0</v>
      </c>
      <c r="G30" s="42">
        <f>SUM(G31,G156)</f>
        <v>1901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46373</v>
      </c>
      <c r="D31" s="80">
        <f>SUM(D141,D32)</f>
        <v>44472</v>
      </c>
      <c r="E31" s="80">
        <f>SUM(E141,E32)</f>
        <v>0</v>
      </c>
      <c r="F31" s="81">
        <f>SUM(F141,F32)</f>
        <v>0</v>
      </c>
      <c r="G31" s="80">
        <f>SUM(G141,G32)</f>
        <v>1901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41243</v>
      </c>
      <c r="D32" s="63">
        <f>SUM(D33,D132,D133)</f>
        <v>39342</v>
      </c>
      <c r="E32" s="63">
        <f>SUM(E33,E132,E133)</f>
        <v>0</v>
      </c>
      <c r="F32" s="64">
        <f>SUM(F33,F132,F133)</f>
        <v>0</v>
      </c>
      <c r="G32" s="63">
        <f>SUM(G33,G132,G133)</f>
        <v>1901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41243</v>
      </c>
      <c r="D33" s="63">
        <f>SUM(D34,D41,D42,D45,D92,D128)</f>
        <v>39342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1901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24247</v>
      </c>
      <c r="D34" s="90">
        <f>SUM(D35,D38:D40)</f>
        <v>23247</v>
      </c>
      <c r="E34" s="90">
        <f>SUM(E35,E38:E40)</f>
        <v>0</v>
      </c>
      <c r="F34" s="90">
        <f>SUM(F35,F38:F40)</f>
        <v>0</v>
      </c>
      <c r="G34" s="90">
        <f>SUM(G35,G38:G40)</f>
        <v>1000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21564</v>
      </c>
      <c r="D35" s="97">
        <v>20844</v>
      </c>
      <c r="E35" s="97"/>
      <c r="F35" s="97"/>
      <c r="G35" s="97">
        <v>720</v>
      </c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2683</v>
      </c>
      <c r="D38" s="97">
        <v>2403</v>
      </c>
      <c r="E38" s="97"/>
      <c r="F38" s="97"/>
      <c r="G38" s="97">
        <v>280</v>
      </c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5841</v>
      </c>
      <c r="D41" s="103">
        <v>5600</v>
      </c>
      <c r="E41" s="103"/>
      <c r="F41" s="103"/>
      <c r="G41" s="103">
        <v>241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2442</v>
      </c>
      <c r="D45" s="104">
        <f>SUM(D46,D52,D53,D61,D71,D75,D79,D87)</f>
        <v>2442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822</v>
      </c>
      <c r="D46" s="107">
        <f>SUM(D47:D51)</f>
        <v>822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432</v>
      </c>
      <c r="D47" s="97">
        <v>432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15</v>
      </c>
      <c r="D49" s="97">
        <v>15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375</v>
      </c>
      <c r="D50" s="97">
        <v>375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220</v>
      </c>
      <c r="D53" s="107">
        <f>SUM(D54:D60)</f>
        <v>220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120</v>
      </c>
      <c r="D56" s="97">
        <v>120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100</v>
      </c>
      <c r="D58" s="97">
        <v>100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555</v>
      </c>
      <c r="D61" s="107">
        <f>SUM(D65:D70,D62)</f>
        <v>555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55</v>
      </c>
      <c r="D66" s="97">
        <v>55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400</v>
      </c>
      <c r="D67" s="97">
        <v>400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100</v>
      </c>
      <c r="D70" s="97">
        <v>100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360</v>
      </c>
      <c r="D75" s="107">
        <f>SUM(D76:D78)</f>
        <v>360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360</v>
      </c>
      <c r="D77" s="97">
        <v>360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485</v>
      </c>
      <c r="D79" s="107">
        <f>SUM(D80:D86)</f>
        <v>485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335</v>
      </c>
      <c r="D81" s="97">
        <f>185+150</f>
        <v>335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150</v>
      </c>
      <c r="D85" s="97">
        <v>150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8713</v>
      </c>
      <c r="D92" s="104">
        <f>SUM(D93,D97,D105,D106,D107,D114,D123,D124,D127)</f>
        <v>8053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660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646</v>
      </c>
      <c r="D93" s="107">
        <f>SUM(D94:D96)</f>
        <v>646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281</v>
      </c>
      <c r="D94" s="97">
        <v>281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365</v>
      </c>
      <c r="D95" s="97">
        <v>365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5009</v>
      </c>
      <c r="D97" s="107">
        <f>SUM(D98:D104)</f>
        <v>5009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3676</v>
      </c>
      <c r="D98" s="97">
        <v>3676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1100</v>
      </c>
      <c r="D100" s="97">
        <v>1100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233</v>
      </c>
      <c r="D104" s="97">
        <v>233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660</v>
      </c>
      <c r="D105" s="97"/>
      <c r="E105" s="97"/>
      <c r="F105" s="97"/>
      <c r="G105" s="97">
        <v>660</v>
      </c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2248</v>
      </c>
      <c r="D107" s="107">
        <f>SUM(D108:D113)</f>
        <v>2248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200</v>
      </c>
      <c r="D109" s="97">
        <v>200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1948</v>
      </c>
      <c r="D110" s="97">
        <f>348+1600</f>
        <v>1948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100</v>
      </c>
      <c r="D112" s="97">
        <v>100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150</v>
      </c>
      <c r="D127" s="97">
        <v>150</v>
      </c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5130</v>
      </c>
      <c r="D141" s="121">
        <f>SUM(D142,D154,D155)</f>
        <v>5130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5130</v>
      </c>
      <c r="D142" s="125">
        <f>SUM(D143,D149,D150,D151,D152,D153)</f>
        <v>5130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4200</v>
      </c>
      <c r="D143" s="67">
        <f>SUM(D144:D148)</f>
        <v>4200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500</v>
      </c>
      <c r="D144" s="97">
        <v>500</v>
      </c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3700</v>
      </c>
      <c r="D148" s="97">
        <f>200+3500</f>
        <v>3700</v>
      </c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930</v>
      </c>
      <c r="D150" s="53">
        <f>330+600</f>
        <v>930</v>
      </c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46373</v>
      </c>
      <c r="D159" s="138">
        <f t="shared" si="6"/>
        <v>44472</v>
      </c>
      <c r="E159" s="138">
        <f t="shared" si="6"/>
        <v>0</v>
      </c>
      <c r="F159" s="138">
        <f t="shared" si="6"/>
        <v>0</v>
      </c>
      <c r="G159" s="138">
        <f t="shared" si="6"/>
        <v>1901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Nr.8.10.1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224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225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216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15467</v>
      </c>
      <c r="D15" s="42">
        <f>SUM(D16,D19,D20,)</f>
        <v>8327</v>
      </c>
      <c r="E15" s="42">
        <f>SUM(E16,E19,E20,)</f>
        <v>0</v>
      </c>
      <c r="F15" s="43">
        <f>SUM(F16,F19,F20,)</f>
        <v>0</v>
      </c>
      <c r="G15" s="42">
        <f>SUM(G16,G19,G20,)</f>
        <v>4140</v>
      </c>
      <c r="H15" s="44">
        <f>SUM(H16,H19,H20,)</f>
        <v>3000</v>
      </c>
    </row>
    <row r="16" spans="1:8" s="51" customFormat="1" ht="21.75" customHeight="1" thickTop="1">
      <c r="A16" s="46"/>
      <c r="B16" s="47" t="s">
        <v>19</v>
      </c>
      <c r="C16" s="50">
        <f>SUM(D16:H16)</f>
        <v>530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530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530</v>
      </c>
      <c r="D18" s="53"/>
      <c r="E18" s="53"/>
      <c r="F18" s="53"/>
      <c r="G18" s="53">
        <v>530</v>
      </c>
      <c r="H18" s="54"/>
    </row>
    <row r="19" spans="1:8" s="61" customFormat="1" ht="15.75" customHeight="1">
      <c r="A19" s="55"/>
      <c r="B19" s="56" t="s">
        <v>22</v>
      </c>
      <c r="C19" s="57"/>
      <c r="D19" s="58">
        <v>8327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6610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3610</v>
      </c>
      <c r="H20" s="65">
        <f>SUM(H21:H28)</f>
        <v>3000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3610</v>
      </c>
      <c r="D25" s="68" t="s">
        <v>23</v>
      </c>
      <c r="E25" s="68" t="s">
        <v>23</v>
      </c>
      <c r="F25" s="68" t="s">
        <v>23</v>
      </c>
      <c r="G25" s="69">
        <v>3610</v>
      </c>
      <c r="H25" s="70" t="s">
        <v>23</v>
      </c>
    </row>
    <row r="26" spans="1:8" s="51" customFormat="1" ht="11.25">
      <c r="A26" s="46"/>
      <c r="B26" s="66" t="s">
        <v>186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187</v>
      </c>
      <c r="C27" s="73">
        <f t="shared" si="0"/>
        <v>3000</v>
      </c>
      <c r="D27" s="71"/>
      <c r="E27" s="71"/>
      <c r="F27" s="71"/>
      <c r="G27" s="69"/>
      <c r="H27" s="72">
        <v>3000</v>
      </c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15467</v>
      </c>
      <c r="D30" s="42">
        <f>SUM(D31,D156)</f>
        <v>8327</v>
      </c>
      <c r="E30" s="42">
        <f>SUM(E31,E156)</f>
        <v>0</v>
      </c>
      <c r="F30" s="43">
        <f>SUM(F31,F156)</f>
        <v>0</v>
      </c>
      <c r="G30" s="42">
        <f>SUM(G31,G156)</f>
        <v>4140</v>
      </c>
      <c r="H30" s="44">
        <f>SUM(H31,H156)</f>
        <v>3000</v>
      </c>
    </row>
    <row r="31" spans="1:8" s="83" customFormat="1" ht="36.75" thickTop="1">
      <c r="A31" s="78"/>
      <c r="B31" s="79" t="s">
        <v>33</v>
      </c>
      <c r="C31" s="82">
        <f t="shared" si="1"/>
        <v>14937</v>
      </c>
      <c r="D31" s="80">
        <f>SUM(D141,D32)</f>
        <v>8327</v>
      </c>
      <c r="E31" s="80">
        <f>SUM(E141,E32)</f>
        <v>0</v>
      </c>
      <c r="F31" s="81">
        <f>SUM(F141,F32)</f>
        <v>0</v>
      </c>
      <c r="G31" s="80">
        <f>SUM(G141,G32)</f>
        <v>3610</v>
      </c>
      <c r="H31" s="65">
        <f>SUM(H141,H32)</f>
        <v>3000</v>
      </c>
    </row>
    <row r="32" spans="1:8" s="86" customFormat="1" ht="22.5">
      <c r="A32" s="84"/>
      <c r="B32" s="35" t="s">
        <v>34</v>
      </c>
      <c r="C32" s="85">
        <f t="shared" si="1"/>
        <v>14937</v>
      </c>
      <c r="D32" s="63">
        <f>SUM(D33,D132,D133)</f>
        <v>8327</v>
      </c>
      <c r="E32" s="63">
        <f>SUM(E33,E132,E133)</f>
        <v>0</v>
      </c>
      <c r="F32" s="64">
        <f>SUM(F33,F132,F133)</f>
        <v>0</v>
      </c>
      <c r="G32" s="63">
        <f>SUM(G33,G132,G133)</f>
        <v>3610</v>
      </c>
      <c r="H32" s="65">
        <f>SUM(H33,H132,H133)</f>
        <v>3000</v>
      </c>
    </row>
    <row r="33" spans="1:8" s="36" customFormat="1" ht="11.25">
      <c r="A33" s="87">
        <v>1000</v>
      </c>
      <c r="B33" s="35" t="s">
        <v>35</v>
      </c>
      <c r="C33" s="85">
        <f t="shared" si="1"/>
        <v>14937</v>
      </c>
      <c r="D33" s="63">
        <f>SUM(D34,D41,D42,D45,D92,D128)</f>
        <v>8327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3610</v>
      </c>
      <c r="H33" s="65">
        <f>SUM(H34,H41,H42,H45,H92,H128)</f>
        <v>3000</v>
      </c>
    </row>
    <row r="34" spans="1:8" s="61" customFormat="1" ht="11.25">
      <c r="A34" s="88">
        <v>1100</v>
      </c>
      <c r="B34" s="89" t="s">
        <v>36</v>
      </c>
      <c r="C34" s="91">
        <f t="shared" si="1"/>
        <v>3135</v>
      </c>
      <c r="D34" s="90">
        <f>SUM(D35,D38:D40)</f>
        <v>1035</v>
      </c>
      <c r="E34" s="90">
        <f>SUM(E35,E38:E40)</f>
        <v>0</v>
      </c>
      <c r="F34" s="90">
        <f>SUM(F35,F38:F40)</f>
        <v>0</v>
      </c>
      <c r="G34" s="90">
        <f>SUM(G35,G38:G40)</f>
        <v>600</v>
      </c>
      <c r="H34" s="90">
        <f>SUM(H35,H38:H40)</f>
        <v>1500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3135</v>
      </c>
      <c r="D40" s="97">
        <v>1035</v>
      </c>
      <c r="E40" s="97"/>
      <c r="F40" s="97"/>
      <c r="G40" s="97">
        <v>600</v>
      </c>
      <c r="H40" s="101">
        <v>1500</v>
      </c>
    </row>
    <row r="41" spans="1:8" s="61" customFormat="1" ht="22.5">
      <c r="A41" s="102">
        <v>1200</v>
      </c>
      <c r="B41" s="89" t="s">
        <v>45</v>
      </c>
      <c r="C41" s="91">
        <f t="shared" si="2"/>
        <v>102</v>
      </c>
      <c r="D41" s="103"/>
      <c r="E41" s="103"/>
      <c r="F41" s="103"/>
      <c r="G41" s="103">
        <v>102</v>
      </c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70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70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70</v>
      </c>
      <c r="D43" s="97"/>
      <c r="E43" s="97"/>
      <c r="F43" s="97"/>
      <c r="G43" s="97">
        <v>70</v>
      </c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7777</v>
      </c>
      <c r="D45" s="104">
        <f>SUM(D46,D52,D53,D61,D71,D75,D79,D87)</f>
        <v>4539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1738</v>
      </c>
      <c r="H45" s="105">
        <f>SUM(H46,H52,H53,H61,H71,H75,H79,H87)</f>
        <v>1500</v>
      </c>
    </row>
    <row r="46" spans="1:8" s="99" customFormat="1" ht="19.5">
      <c r="A46" s="94">
        <v>1410</v>
      </c>
      <c r="B46" s="95" t="s">
        <v>50</v>
      </c>
      <c r="C46" s="107">
        <f t="shared" si="2"/>
        <v>30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30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30</v>
      </c>
      <c r="D49" s="97"/>
      <c r="E49" s="97"/>
      <c r="F49" s="97"/>
      <c r="G49" s="97">
        <v>30</v>
      </c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919</v>
      </c>
      <c r="D53" s="107">
        <f>SUM(D54:D60)</f>
        <v>569</v>
      </c>
      <c r="E53" s="107">
        <f>SUM(E54:E60)</f>
        <v>0</v>
      </c>
      <c r="F53" s="96">
        <f>SUM(F54:F60)</f>
        <v>0</v>
      </c>
      <c r="G53" s="107">
        <f>SUM(G54:G60)</f>
        <v>350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919</v>
      </c>
      <c r="D54" s="97">
        <v>569</v>
      </c>
      <c r="E54" s="97"/>
      <c r="F54" s="97"/>
      <c r="G54" s="97">
        <v>350</v>
      </c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6268</v>
      </c>
      <c r="D75" s="107">
        <f>SUM(D76:D78)</f>
        <v>3970</v>
      </c>
      <c r="E75" s="107">
        <f>SUM(E76:E78)</f>
        <v>0</v>
      </c>
      <c r="F75" s="96">
        <f>SUM(F76:F78)</f>
        <v>0</v>
      </c>
      <c r="G75" s="107">
        <f>SUM(G76:G78)</f>
        <v>798</v>
      </c>
      <c r="H75" s="109">
        <f>SUM(H76:H78)</f>
        <v>1500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620</v>
      </c>
      <c r="D77" s="97">
        <v>120</v>
      </c>
      <c r="E77" s="97"/>
      <c r="F77" s="97"/>
      <c r="G77" s="97">
        <v>500</v>
      </c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5648</v>
      </c>
      <c r="D78" s="97">
        <v>3850</v>
      </c>
      <c r="E78" s="97"/>
      <c r="F78" s="97"/>
      <c r="G78" s="97">
        <v>298</v>
      </c>
      <c r="H78" s="101">
        <v>1500</v>
      </c>
    </row>
    <row r="79" spans="1:8" s="99" customFormat="1" ht="9.75">
      <c r="A79" s="94">
        <v>1480</v>
      </c>
      <c r="B79" s="95" t="s">
        <v>83</v>
      </c>
      <c r="C79" s="107">
        <f t="shared" si="3"/>
        <v>560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560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560</v>
      </c>
      <c r="D81" s="97"/>
      <c r="E81" s="97"/>
      <c r="F81" s="97"/>
      <c r="G81" s="97">
        <v>560</v>
      </c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3853</v>
      </c>
      <c r="D92" s="104">
        <f>SUM(D93,D97,D105,D106,D107,D114,D123,D124,D127)</f>
        <v>2753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1100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150</v>
      </c>
      <c r="D93" s="107">
        <f>SUM(D94:D96)</f>
        <v>150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150</v>
      </c>
      <c r="D95" s="97">
        <v>150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100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100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100</v>
      </c>
      <c r="D100" s="97"/>
      <c r="E100" s="97"/>
      <c r="F100" s="97"/>
      <c r="G100" s="97">
        <v>100</v>
      </c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3603</v>
      </c>
      <c r="D127" s="97">
        <v>2603</v>
      </c>
      <c r="E127" s="97"/>
      <c r="F127" s="97"/>
      <c r="G127" s="97">
        <v>1000</v>
      </c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0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530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530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530</v>
      </c>
      <c r="D158" s="103"/>
      <c r="E158" s="103"/>
      <c r="F158" s="103"/>
      <c r="G158" s="103">
        <v>530</v>
      </c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15467</v>
      </c>
      <c r="D159" s="138">
        <f t="shared" si="6"/>
        <v>8327</v>
      </c>
      <c r="E159" s="138">
        <f t="shared" si="6"/>
        <v>0</v>
      </c>
      <c r="F159" s="138">
        <f t="shared" si="6"/>
        <v>0</v>
      </c>
      <c r="G159" s="138">
        <f t="shared" si="6"/>
        <v>4140</v>
      </c>
      <c r="H159" s="139">
        <f t="shared" si="6"/>
        <v>3000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Nr.8.10.2
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3"/>
  <sheetViews>
    <sheetView workbookViewId="0" topLeftCell="A1">
      <selection activeCell="A150" sqref="A150:IV152"/>
    </sheetView>
  </sheetViews>
  <sheetFormatPr defaultColWidth="9.140625" defaultRowHeight="12.75"/>
  <cols>
    <col min="1" max="1" width="6.7109375" style="226" customWidth="1"/>
    <col min="2" max="2" width="27.421875" style="0" customWidth="1"/>
    <col min="3" max="3" width="11.7109375" style="0" customWidth="1"/>
    <col min="4" max="4" width="10.28125" style="0" customWidth="1"/>
    <col min="5" max="5" width="9.28125" style="0" customWidth="1"/>
    <col min="6" max="6" width="9.421875" style="0" customWidth="1"/>
    <col min="7" max="7" width="0.13671875" style="0" customWidth="1"/>
    <col min="8" max="9" width="9.140625" style="260" customWidth="1"/>
  </cols>
  <sheetData>
    <row r="1" spans="1:9" s="148" customFormat="1" ht="12.75">
      <c r="A1" s="146"/>
      <c r="B1" s="147"/>
      <c r="C1" s="147"/>
      <c r="D1" s="147"/>
      <c r="E1" s="147"/>
      <c r="F1" s="147"/>
      <c r="H1" s="242"/>
      <c r="I1" s="242"/>
    </row>
    <row r="2" spans="1:9" s="148" customFormat="1" ht="18">
      <c r="A2" s="146"/>
      <c r="B2" s="243"/>
      <c r="C2" s="147"/>
      <c r="D2" s="147"/>
      <c r="E2" s="147"/>
      <c r="F2" s="147"/>
      <c r="H2" s="242"/>
      <c r="I2" s="242"/>
    </row>
    <row r="3" spans="1:10" s="148" customFormat="1" ht="18" customHeight="1">
      <c r="A3" s="244" t="s">
        <v>229</v>
      </c>
      <c r="B3" s="244"/>
      <c r="C3" s="244"/>
      <c r="D3" s="244"/>
      <c r="E3" s="244"/>
      <c r="F3" s="244"/>
      <c r="G3" s="244"/>
      <c r="H3" s="244"/>
      <c r="I3" s="245"/>
      <c r="J3" s="246"/>
    </row>
    <row r="4" spans="1:10" s="148" customFormat="1" ht="18" customHeight="1">
      <c r="A4" s="241" t="s">
        <v>230</v>
      </c>
      <c r="B4" s="241"/>
      <c r="C4" s="241"/>
      <c r="D4" s="241"/>
      <c r="E4" s="241"/>
      <c r="F4" s="241"/>
      <c r="G4" s="241"/>
      <c r="H4" s="241"/>
      <c r="I4" s="247"/>
      <c r="J4" s="248"/>
    </row>
    <row r="5" spans="1:9" s="148" customFormat="1" ht="12.75">
      <c r="A5" s="146" t="s">
        <v>231</v>
      </c>
      <c r="B5" s="151" t="s">
        <v>232</v>
      </c>
      <c r="C5" s="151"/>
      <c r="D5" s="151"/>
      <c r="E5" s="151"/>
      <c r="F5" s="151"/>
      <c r="H5" s="242"/>
      <c r="I5" s="242"/>
    </row>
    <row r="6" spans="1:9" s="148" customFormat="1" ht="12.75">
      <c r="A6" s="146" t="s">
        <v>233</v>
      </c>
      <c r="B6" s="147" t="s">
        <v>234</v>
      </c>
      <c r="C6" s="147"/>
      <c r="D6" s="147"/>
      <c r="E6" s="147"/>
      <c r="F6" s="147"/>
      <c r="H6" s="242"/>
      <c r="I6" s="242"/>
    </row>
    <row r="7" spans="1:9" s="148" customFormat="1" ht="12.75">
      <c r="A7" s="146" t="s">
        <v>228</v>
      </c>
      <c r="B7" s="147"/>
      <c r="C7" s="147"/>
      <c r="D7" s="147"/>
      <c r="E7" s="147"/>
      <c r="F7" s="147"/>
      <c r="H7" s="242"/>
      <c r="I7" s="242"/>
    </row>
    <row r="8" spans="1:9" s="148" customFormat="1" ht="13.5" thickBot="1">
      <c r="A8" s="1" t="s">
        <v>164</v>
      </c>
      <c r="B8" s="152"/>
      <c r="C8" s="147"/>
      <c r="D8" s="147"/>
      <c r="E8" s="147"/>
      <c r="F8" s="147"/>
      <c r="H8" s="242"/>
      <c r="I8" s="242"/>
    </row>
    <row r="9" spans="1:9" s="155" customFormat="1" ht="12.75" customHeight="1">
      <c r="A9" s="153"/>
      <c r="B9" s="154"/>
      <c r="C9" s="235" t="s">
        <v>6</v>
      </c>
      <c r="D9" s="236"/>
      <c r="E9" s="236"/>
      <c r="F9" s="237"/>
      <c r="H9" s="249"/>
      <c r="I9" s="249"/>
    </row>
    <row r="10" spans="1:9" s="158" customFormat="1" ht="12.75" customHeight="1">
      <c r="A10" s="156" t="s">
        <v>7</v>
      </c>
      <c r="B10" s="157" t="s">
        <v>5</v>
      </c>
      <c r="C10" s="238" t="s">
        <v>8</v>
      </c>
      <c r="D10" s="239"/>
      <c r="E10" s="239"/>
      <c r="F10" s="240"/>
      <c r="H10" s="249"/>
      <c r="I10" s="249"/>
    </row>
    <row r="11" spans="1:9" s="161" customFormat="1" ht="51" customHeight="1" thickBot="1">
      <c r="A11" s="159" t="s">
        <v>9</v>
      </c>
      <c r="B11" s="160"/>
      <c r="C11" s="161" t="s">
        <v>10</v>
      </c>
      <c r="D11" s="250" t="s">
        <v>235</v>
      </c>
      <c r="E11" s="162"/>
      <c r="F11" s="163"/>
      <c r="H11" s="165"/>
      <c r="I11" s="165"/>
    </row>
    <row r="12" spans="1:6" s="165" customFormat="1" ht="17.25" customHeight="1" thickBot="1">
      <c r="A12" s="164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9" s="168" customFormat="1" ht="16.5">
      <c r="A13" s="166"/>
      <c r="B13" s="167" t="s">
        <v>17</v>
      </c>
      <c r="D13" s="169"/>
      <c r="E13" s="169"/>
      <c r="F13" s="170"/>
      <c r="H13" s="251"/>
      <c r="I13" s="251"/>
    </row>
    <row r="14" spans="1:9" s="173" customFormat="1" ht="9.75" customHeight="1">
      <c r="A14" s="171"/>
      <c r="B14" s="172"/>
      <c r="F14" s="174"/>
      <c r="H14" s="252"/>
      <c r="I14" s="252"/>
    </row>
    <row r="15" spans="1:9" s="176" customFormat="1" ht="30.75" customHeight="1" thickBot="1">
      <c r="A15" s="175"/>
      <c r="B15" s="40" t="s">
        <v>18</v>
      </c>
      <c r="C15" s="42">
        <f>SUM(D15:F15)</f>
        <v>3000</v>
      </c>
      <c r="D15" s="42">
        <f>SUM(D16,D19,)</f>
        <v>3000</v>
      </c>
      <c r="E15" s="42">
        <f>SUM(E16,E19,)</f>
        <v>0</v>
      </c>
      <c r="F15" s="44">
        <f>SUM(F16,F19,)</f>
        <v>0</v>
      </c>
      <c r="H15" s="253"/>
      <c r="I15" s="253"/>
    </row>
    <row r="16" spans="1:9" s="181" customFormat="1" ht="12" thickTop="1">
      <c r="A16" s="177"/>
      <c r="B16" s="178" t="s">
        <v>19</v>
      </c>
      <c r="C16" s="179">
        <f>SUM(D16:F16)</f>
        <v>0</v>
      </c>
      <c r="D16" s="179">
        <f>SUM(D17:D18)</f>
        <v>0</v>
      </c>
      <c r="E16" s="179">
        <f>SUM(E17:E18)</f>
        <v>0</v>
      </c>
      <c r="F16" s="180">
        <f>SUM(F17:F18)</f>
        <v>0</v>
      </c>
      <c r="H16" s="254"/>
      <c r="I16" s="254"/>
    </row>
    <row r="17" spans="1:9" s="181" customFormat="1" ht="11.25">
      <c r="A17" s="177"/>
      <c r="B17" s="182" t="s">
        <v>20</v>
      </c>
      <c r="C17" s="179">
        <f>SUM(D17:F17)</f>
        <v>0</v>
      </c>
      <c r="D17" s="183"/>
      <c r="E17" s="183"/>
      <c r="F17" s="184"/>
      <c r="H17" s="254"/>
      <c r="I17" s="254"/>
    </row>
    <row r="18" spans="1:9" s="181" customFormat="1" ht="11.25">
      <c r="A18" s="177"/>
      <c r="B18" s="182" t="s">
        <v>21</v>
      </c>
      <c r="C18" s="179">
        <f>SUM(D18:F18)</f>
        <v>0</v>
      </c>
      <c r="D18" s="183"/>
      <c r="E18" s="183"/>
      <c r="F18" s="184"/>
      <c r="H18" s="254"/>
      <c r="I18" s="254"/>
    </row>
    <row r="19" spans="1:9" s="189" customFormat="1" ht="13.5" customHeight="1">
      <c r="A19" s="185"/>
      <c r="B19" s="56" t="s">
        <v>22</v>
      </c>
      <c r="C19" s="186">
        <f>SUM(D19:F19)</f>
        <v>3000</v>
      </c>
      <c r="D19" s="187">
        <v>3000</v>
      </c>
      <c r="E19" s="187"/>
      <c r="F19" s="188"/>
      <c r="H19" s="254"/>
      <c r="I19" s="254"/>
    </row>
    <row r="20" spans="1:9" s="181" customFormat="1" ht="11.25">
      <c r="A20" s="177"/>
      <c r="B20" s="178"/>
      <c r="C20" s="190"/>
      <c r="D20" s="190"/>
      <c r="E20" s="190"/>
      <c r="F20" s="191"/>
      <c r="H20" s="254"/>
      <c r="I20" s="254"/>
    </row>
    <row r="21" spans="1:9" s="168" customFormat="1" ht="16.5">
      <c r="A21" s="166"/>
      <c r="B21" s="167" t="s">
        <v>31</v>
      </c>
      <c r="C21" s="192"/>
      <c r="D21" s="192"/>
      <c r="E21" s="192"/>
      <c r="F21" s="193"/>
      <c r="H21" s="251"/>
      <c r="I21" s="251"/>
    </row>
    <row r="22" spans="1:9" s="195" customFormat="1" ht="26.25" thickBot="1">
      <c r="A22" s="194"/>
      <c r="B22" s="76" t="s">
        <v>32</v>
      </c>
      <c r="C22" s="42">
        <f aca="true" t="shared" si="0" ref="C22:C53">SUM(D22:F22)</f>
        <v>3000</v>
      </c>
      <c r="D22" s="42">
        <f>SUM(D23,D146)</f>
        <v>3000</v>
      </c>
      <c r="E22" s="42">
        <f>SUM(E23,E146)</f>
        <v>0</v>
      </c>
      <c r="F22" s="44">
        <f>SUM(F23,F146)</f>
        <v>0</v>
      </c>
      <c r="H22" s="255"/>
      <c r="I22" s="255"/>
    </row>
    <row r="23" spans="1:6" s="197" customFormat="1" ht="36.75" thickTop="1">
      <c r="A23" s="196"/>
      <c r="B23" s="79" t="s">
        <v>33</v>
      </c>
      <c r="C23" s="63">
        <f t="shared" si="0"/>
        <v>3000</v>
      </c>
      <c r="D23" s="80">
        <f>SUM(D131,D24)</f>
        <v>3000</v>
      </c>
      <c r="E23" s="80">
        <f>SUM(E131,E24)</f>
        <v>0</v>
      </c>
      <c r="F23" s="65">
        <f>SUM(F131,F24)</f>
        <v>0</v>
      </c>
    </row>
    <row r="24" spans="1:9" s="200" customFormat="1" ht="24">
      <c r="A24" s="198"/>
      <c r="B24" s="199" t="s">
        <v>34</v>
      </c>
      <c r="C24" s="63">
        <f t="shared" si="0"/>
        <v>3000</v>
      </c>
      <c r="D24" s="63">
        <f>SUM(D25,D122,D123)</f>
        <v>3000</v>
      </c>
      <c r="E24" s="63">
        <f>SUM(E25,E122,E123)</f>
        <v>0</v>
      </c>
      <c r="F24" s="65">
        <f>SUM(F25,F122,F123)</f>
        <v>0</v>
      </c>
      <c r="H24" s="256"/>
      <c r="I24" s="256"/>
    </row>
    <row r="25" spans="1:9" s="173" customFormat="1" ht="11.25">
      <c r="A25" s="201">
        <v>1000</v>
      </c>
      <c r="B25" s="172" t="s">
        <v>35</v>
      </c>
      <c r="C25" s="202">
        <f t="shared" si="0"/>
        <v>3000</v>
      </c>
      <c r="D25" s="202">
        <f>SUM(D26,D31,D32,D35,D82,D118)</f>
        <v>3000</v>
      </c>
      <c r="E25" s="202">
        <f>SUM(E26,E31,E32,E35,E82,E118)</f>
        <v>0</v>
      </c>
      <c r="F25" s="203">
        <f>SUM(F26,F31,F32,F35,F82,F118)</f>
        <v>0</v>
      </c>
      <c r="H25" s="252"/>
      <c r="I25" s="252"/>
    </row>
    <row r="26" spans="1:9" s="189" customFormat="1" ht="11.25">
      <c r="A26" s="88">
        <v>1100</v>
      </c>
      <c r="B26" s="204" t="s">
        <v>36</v>
      </c>
      <c r="C26" s="186">
        <f t="shared" si="0"/>
        <v>1500</v>
      </c>
      <c r="D26" s="186">
        <f>SUM(D28:D30,D27)</f>
        <v>1500</v>
      </c>
      <c r="E26" s="186">
        <f>SUM(E28:E30,E27)</f>
        <v>0</v>
      </c>
      <c r="F26" s="205">
        <f>SUM(F28:F30,F27)</f>
        <v>0</v>
      </c>
      <c r="H26" s="254"/>
      <c r="I26" s="254"/>
    </row>
    <row r="27" spans="1:9" s="211" customFormat="1" ht="9.75">
      <c r="A27" s="206">
        <v>1110</v>
      </c>
      <c r="B27" s="207" t="s">
        <v>37</v>
      </c>
      <c r="C27" s="208">
        <f t="shared" si="0"/>
        <v>0</v>
      </c>
      <c r="D27" s="209"/>
      <c r="E27" s="209"/>
      <c r="F27" s="210"/>
      <c r="H27" s="257"/>
      <c r="I27" s="257"/>
    </row>
    <row r="28" spans="1:9" s="211" customFormat="1" ht="9.75">
      <c r="A28" s="206">
        <v>1140</v>
      </c>
      <c r="B28" s="207" t="s">
        <v>42</v>
      </c>
      <c r="C28" s="208">
        <f t="shared" si="0"/>
        <v>0</v>
      </c>
      <c r="D28" s="209"/>
      <c r="E28" s="209"/>
      <c r="F28" s="210"/>
      <c r="H28" s="257"/>
      <c r="I28" s="257"/>
    </row>
    <row r="29" spans="1:9" s="211" customFormat="1" ht="9.75">
      <c r="A29" s="206">
        <v>1150</v>
      </c>
      <c r="B29" s="95" t="s">
        <v>43</v>
      </c>
      <c r="C29" s="208">
        <f t="shared" si="0"/>
        <v>0</v>
      </c>
      <c r="D29" s="209"/>
      <c r="E29" s="209"/>
      <c r="F29" s="210"/>
      <c r="H29" s="257"/>
      <c r="I29" s="257"/>
    </row>
    <row r="30" spans="1:9" s="211" customFormat="1" ht="9.75">
      <c r="A30" s="206">
        <v>1170</v>
      </c>
      <c r="B30" s="207" t="s">
        <v>44</v>
      </c>
      <c r="C30" s="208">
        <f t="shared" si="0"/>
        <v>1500</v>
      </c>
      <c r="D30" s="209">
        <v>1500</v>
      </c>
      <c r="E30" s="209"/>
      <c r="F30" s="210"/>
      <c r="H30" s="257"/>
      <c r="I30" s="257"/>
    </row>
    <row r="31" spans="1:9" s="189" customFormat="1" ht="22.5">
      <c r="A31" s="102">
        <v>1200</v>
      </c>
      <c r="B31" s="89" t="s">
        <v>45</v>
      </c>
      <c r="C31" s="186">
        <f t="shared" si="0"/>
        <v>0</v>
      </c>
      <c r="D31" s="187"/>
      <c r="E31" s="187"/>
      <c r="F31" s="188"/>
      <c r="H31" s="254"/>
      <c r="I31" s="254"/>
    </row>
    <row r="32" spans="1:9" s="189" customFormat="1" ht="11.25">
      <c r="A32" s="88">
        <v>1300</v>
      </c>
      <c r="B32" s="89" t="s">
        <v>46</v>
      </c>
      <c r="C32" s="186">
        <f t="shared" si="0"/>
        <v>0</v>
      </c>
      <c r="D32" s="186">
        <f>SUM(D33:D34)</f>
        <v>0</v>
      </c>
      <c r="E32" s="186">
        <f>SUM(E33:E34)</f>
        <v>0</v>
      </c>
      <c r="F32" s="205">
        <f>SUM(F33:F34)</f>
        <v>0</v>
      </c>
      <c r="H32" s="254"/>
      <c r="I32" s="254"/>
    </row>
    <row r="33" spans="1:9" s="211" customFormat="1" ht="19.5">
      <c r="A33" s="94">
        <v>1310</v>
      </c>
      <c r="B33" s="95" t="s">
        <v>47</v>
      </c>
      <c r="C33" s="208">
        <f t="shared" si="0"/>
        <v>0</v>
      </c>
      <c r="D33" s="209"/>
      <c r="E33" s="209"/>
      <c r="F33" s="210"/>
      <c r="H33" s="257"/>
      <c r="I33" s="257"/>
    </row>
    <row r="34" spans="1:9" s="211" customFormat="1" ht="9.75">
      <c r="A34" s="108">
        <v>1330</v>
      </c>
      <c r="B34" s="95" t="s">
        <v>48</v>
      </c>
      <c r="C34" s="208">
        <f t="shared" si="0"/>
        <v>0</v>
      </c>
      <c r="D34" s="209"/>
      <c r="E34" s="209"/>
      <c r="F34" s="210"/>
      <c r="H34" s="257"/>
      <c r="I34" s="257"/>
    </row>
    <row r="35" spans="1:9" s="189" customFormat="1" ht="11.25">
      <c r="A35" s="102">
        <v>1400</v>
      </c>
      <c r="B35" s="89" t="s">
        <v>49</v>
      </c>
      <c r="C35" s="125">
        <f t="shared" si="0"/>
        <v>1500</v>
      </c>
      <c r="D35" s="125">
        <f>SUM(D36,D42,D43,D51,D61,D65,D69,D77)</f>
        <v>1500</v>
      </c>
      <c r="E35" s="125">
        <f>SUM(E36,E42,E43,E51,E61,E65,E69,E77)</f>
        <v>0</v>
      </c>
      <c r="F35" s="126">
        <f>SUM(F36,F42,F43,F51,F61,F65,F69,F77)</f>
        <v>0</v>
      </c>
      <c r="H35" s="254"/>
      <c r="I35" s="254"/>
    </row>
    <row r="36" spans="1:9" s="211" customFormat="1" ht="19.5">
      <c r="A36" s="94">
        <v>1410</v>
      </c>
      <c r="B36" s="95" t="s">
        <v>50</v>
      </c>
      <c r="C36" s="208">
        <f t="shared" si="0"/>
        <v>0</v>
      </c>
      <c r="D36" s="208">
        <f>SUM(D37:D41)</f>
        <v>0</v>
      </c>
      <c r="E36" s="208">
        <f>SUM(E37:E41)</f>
        <v>0</v>
      </c>
      <c r="F36" s="212">
        <f>SUM(F37:F41)</f>
        <v>0</v>
      </c>
      <c r="H36" s="257"/>
      <c r="I36" s="257"/>
    </row>
    <row r="37" spans="1:9" s="211" customFormat="1" ht="19.5">
      <c r="A37" s="110">
        <v>1411</v>
      </c>
      <c r="B37" s="95" t="s">
        <v>51</v>
      </c>
      <c r="C37" s="208">
        <f t="shared" si="0"/>
        <v>0</v>
      </c>
      <c r="D37" s="209"/>
      <c r="E37" s="209"/>
      <c r="F37" s="210"/>
      <c r="H37" s="257"/>
      <c r="I37" s="257"/>
    </row>
    <row r="38" spans="1:9" s="211" customFormat="1" ht="19.5">
      <c r="A38" s="110">
        <v>1412</v>
      </c>
      <c r="B38" s="95" t="s">
        <v>52</v>
      </c>
      <c r="C38" s="208">
        <f t="shared" si="0"/>
        <v>0</v>
      </c>
      <c r="D38" s="209"/>
      <c r="E38" s="209"/>
      <c r="F38" s="210"/>
      <c r="H38" s="257"/>
      <c r="I38" s="257"/>
    </row>
    <row r="39" spans="1:9" s="211" customFormat="1" ht="9.75">
      <c r="A39" s="110">
        <v>1413</v>
      </c>
      <c r="B39" s="95" t="s">
        <v>53</v>
      </c>
      <c r="C39" s="208">
        <f t="shared" si="0"/>
        <v>0</v>
      </c>
      <c r="D39" s="209"/>
      <c r="E39" s="209"/>
      <c r="F39" s="210"/>
      <c r="H39" s="257"/>
      <c r="I39" s="257"/>
    </row>
    <row r="40" spans="1:9" s="211" customFormat="1" ht="19.5">
      <c r="A40" s="110">
        <v>1414</v>
      </c>
      <c r="B40" s="95" t="s">
        <v>54</v>
      </c>
      <c r="C40" s="208">
        <f t="shared" si="0"/>
        <v>0</v>
      </c>
      <c r="D40" s="209"/>
      <c r="E40" s="209"/>
      <c r="F40" s="210"/>
      <c r="H40" s="257"/>
      <c r="I40" s="257"/>
    </row>
    <row r="41" spans="1:9" s="211" customFormat="1" ht="9.75">
      <c r="A41" s="110">
        <v>1415</v>
      </c>
      <c r="B41" s="95" t="s">
        <v>55</v>
      </c>
      <c r="C41" s="208">
        <f t="shared" si="0"/>
        <v>0</v>
      </c>
      <c r="D41" s="209"/>
      <c r="E41" s="209"/>
      <c r="F41" s="210"/>
      <c r="H41" s="257"/>
      <c r="I41" s="257"/>
    </row>
    <row r="42" spans="1:9" s="211" customFormat="1" ht="19.5">
      <c r="A42" s="94">
        <v>1420</v>
      </c>
      <c r="B42" s="95" t="s">
        <v>56</v>
      </c>
      <c r="C42" s="208">
        <f t="shared" si="0"/>
        <v>0</v>
      </c>
      <c r="D42" s="209"/>
      <c r="E42" s="209"/>
      <c r="F42" s="210"/>
      <c r="H42" s="257"/>
      <c r="I42" s="257"/>
    </row>
    <row r="43" spans="1:9" s="211" customFormat="1" ht="19.5">
      <c r="A43" s="94">
        <v>1440</v>
      </c>
      <c r="B43" s="95" t="s">
        <v>57</v>
      </c>
      <c r="C43" s="208">
        <f t="shared" si="0"/>
        <v>0</v>
      </c>
      <c r="D43" s="208">
        <f>SUM(D44:D50)</f>
        <v>0</v>
      </c>
      <c r="E43" s="208">
        <f>SUM(E44:E50)</f>
        <v>0</v>
      </c>
      <c r="F43" s="212">
        <f>SUM(F44:F50)</f>
        <v>0</v>
      </c>
      <c r="H43" s="257"/>
      <c r="I43" s="257"/>
    </row>
    <row r="44" spans="1:9" s="211" customFormat="1" ht="9.75">
      <c r="A44" s="110">
        <v>1441</v>
      </c>
      <c r="B44" s="95" t="s">
        <v>58</v>
      </c>
      <c r="C44" s="208">
        <f t="shared" si="0"/>
        <v>0</v>
      </c>
      <c r="D44" s="209"/>
      <c r="E44" s="209"/>
      <c r="F44" s="210"/>
      <c r="H44" s="257"/>
      <c r="I44" s="257"/>
    </row>
    <row r="45" spans="1:9" s="211" customFormat="1" ht="19.5">
      <c r="A45" s="110">
        <v>1442</v>
      </c>
      <c r="B45" s="95" t="s">
        <v>59</v>
      </c>
      <c r="C45" s="208">
        <f t="shared" si="0"/>
        <v>0</v>
      </c>
      <c r="D45" s="209"/>
      <c r="E45" s="209"/>
      <c r="F45" s="210"/>
      <c r="H45" s="257"/>
      <c r="I45" s="257"/>
    </row>
    <row r="46" spans="1:9" s="211" customFormat="1" ht="19.5">
      <c r="A46" s="110">
        <v>1443</v>
      </c>
      <c r="B46" s="95" t="s">
        <v>60</v>
      </c>
      <c r="C46" s="208">
        <f t="shared" si="0"/>
        <v>0</v>
      </c>
      <c r="D46" s="209"/>
      <c r="E46" s="209"/>
      <c r="F46" s="210"/>
      <c r="H46" s="257"/>
      <c r="I46" s="257"/>
    </row>
    <row r="47" spans="1:9" s="211" customFormat="1" ht="9.75">
      <c r="A47" s="110">
        <v>1444</v>
      </c>
      <c r="B47" s="95" t="s">
        <v>61</v>
      </c>
      <c r="C47" s="208">
        <f t="shared" si="0"/>
        <v>0</v>
      </c>
      <c r="D47" s="209"/>
      <c r="E47" s="209"/>
      <c r="F47" s="210"/>
      <c r="H47" s="257"/>
      <c r="I47" s="257"/>
    </row>
    <row r="48" spans="1:9" s="211" customFormat="1" ht="9.75">
      <c r="A48" s="110">
        <v>1445</v>
      </c>
      <c r="B48" s="95" t="s">
        <v>62</v>
      </c>
      <c r="C48" s="208">
        <f t="shared" si="0"/>
        <v>0</v>
      </c>
      <c r="D48" s="209"/>
      <c r="E48" s="209"/>
      <c r="F48" s="210"/>
      <c r="H48" s="257"/>
      <c r="I48" s="257"/>
    </row>
    <row r="49" spans="1:9" s="211" customFormat="1" ht="19.5">
      <c r="A49" s="110">
        <v>1447</v>
      </c>
      <c r="B49" s="95" t="s">
        <v>63</v>
      </c>
      <c r="C49" s="208">
        <f t="shared" si="0"/>
        <v>0</v>
      </c>
      <c r="D49" s="209"/>
      <c r="E49" s="209"/>
      <c r="F49" s="210"/>
      <c r="H49" s="257"/>
      <c r="I49" s="257"/>
    </row>
    <row r="50" spans="1:9" s="211" customFormat="1" ht="19.5">
      <c r="A50" s="110">
        <v>1449</v>
      </c>
      <c r="B50" s="95" t="s">
        <v>64</v>
      </c>
      <c r="C50" s="208">
        <f t="shared" si="0"/>
        <v>0</v>
      </c>
      <c r="D50" s="209"/>
      <c r="E50" s="209"/>
      <c r="F50" s="210"/>
      <c r="H50" s="257"/>
      <c r="I50" s="257"/>
    </row>
    <row r="51" spans="1:9" s="211" customFormat="1" ht="29.25">
      <c r="A51" s="94">
        <v>1450</v>
      </c>
      <c r="B51" s="95" t="s">
        <v>65</v>
      </c>
      <c r="C51" s="208">
        <f t="shared" si="0"/>
        <v>0</v>
      </c>
      <c r="D51" s="208">
        <f>SUM(D55:D60,D52)</f>
        <v>0</v>
      </c>
      <c r="E51" s="208">
        <f>SUM(E55:E60,E52)</f>
        <v>0</v>
      </c>
      <c r="F51" s="212">
        <f>SUM(F55:F60,F52)</f>
        <v>0</v>
      </c>
      <c r="H51" s="257"/>
      <c r="I51" s="257"/>
    </row>
    <row r="52" spans="1:9" s="211" customFormat="1" ht="9.75">
      <c r="A52" s="111">
        <v>1451</v>
      </c>
      <c r="B52" s="112" t="s">
        <v>66</v>
      </c>
      <c r="C52" s="208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  <c r="H52" s="257"/>
      <c r="I52" s="257"/>
    </row>
    <row r="53" spans="1:9" s="211" customFormat="1" ht="9.75">
      <c r="A53" s="110"/>
      <c r="B53" s="95" t="s">
        <v>67</v>
      </c>
      <c r="C53" s="208">
        <f t="shared" si="0"/>
        <v>0</v>
      </c>
      <c r="D53" s="209"/>
      <c r="E53" s="209"/>
      <c r="F53" s="210"/>
      <c r="H53" s="257"/>
      <c r="I53" s="257"/>
    </row>
    <row r="54" spans="1:9" s="211" customFormat="1" ht="9.75">
      <c r="A54" s="110"/>
      <c r="B54" s="95" t="s">
        <v>68</v>
      </c>
      <c r="C54" s="208">
        <f aca="true" t="shared" si="1" ref="C54:C85">SUM(D54:F54)</f>
        <v>0</v>
      </c>
      <c r="D54" s="209"/>
      <c r="E54" s="209"/>
      <c r="F54" s="210"/>
      <c r="H54" s="257"/>
      <c r="I54" s="257"/>
    </row>
    <row r="55" spans="1:9" s="211" customFormat="1" ht="9.75">
      <c r="A55" s="110">
        <v>1452</v>
      </c>
      <c r="B55" s="95" t="s">
        <v>69</v>
      </c>
      <c r="C55" s="208">
        <f t="shared" si="1"/>
        <v>0</v>
      </c>
      <c r="D55" s="209"/>
      <c r="E55" s="209"/>
      <c r="F55" s="210"/>
      <c r="H55" s="257"/>
      <c r="I55" s="257"/>
    </row>
    <row r="56" spans="1:9" s="211" customFormat="1" ht="19.5">
      <c r="A56" s="110">
        <v>1453</v>
      </c>
      <c r="B56" s="95" t="s">
        <v>70</v>
      </c>
      <c r="C56" s="208">
        <f t="shared" si="1"/>
        <v>0</v>
      </c>
      <c r="D56" s="209"/>
      <c r="E56" s="209"/>
      <c r="F56" s="210"/>
      <c r="H56" s="257"/>
      <c r="I56" s="257"/>
    </row>
    <row r="57" spans="1:9" s="211" customFormat="1" ht="29.25">
      <c r="A57" s="110">
        <v>1454</v>
      </c>
      <c r="B57" s="95" t="s">
        <v>71</v>
      </c>
      <c r="C57" s="208">
        <f t="shared" si="1"/>
        <v>0</v>
      </c>
      <c r="D57" s="209"/>
      <c r="E57" s="209"/>
      <c r="F57" s="210"/>
      <c r="H57" s="257"/>
      <c r="I57" s="257"/>
    </row>
    <row r="58" spans="1:9" s="211" customFormat="1" ht="19.5">
      <c r="A58" s="110">
        <v>1455</v>
      </c>
      <c r="B58" s="95" t="s">
        <v>72</v>
      </c>
      <c r="C58" s="208">
        <f t="shared" si="1"/>
        <v>0</v>
      </c>
      <c r="D58" s="209"/>
      <c r="E58" s="209"/>
      <c r="F58" s="210"/>
      <c r="H58" s="257"/>
      <c r="I58" s="257"/>
    </row>
    <row r="59" spans="1:9" s="211" customFormat="1" ht="48.75">
      <c r="A59" s="110">
        <v>1456</v>
      </c>
      <c r="B59" s="95" t="s">
        <v>73</v>
      </c>
      <c r="C59" s="208">
        <f t="shared" si="1"/>
        <v>0</v>
      </c>
      <c r="D59" s="209"/>
      <c r="E59" s="209"/>
      <c r="F59" s="210"/>
      <c r="H59" s="257"/>
      <c r="I59" s="257"/>
    </row>
    <row r="60" spans="1:9" s="211" customFormat="1" ht="19.5">
      <c r="A60" s="110">
        <v>1459</v>
      </c>
      <c r="B60" s="95" t="s">
        <v>74</v>
      </c>
      <c r="C60" s="208">
        <f t="shared" si="1"/>
        <v>0</v>
      </c>
      <c r="D60" s="209"/>
      <c r="E60" s="209"/>
      <c r="F60" s="210"/>
      <c r="H60" s="257"/>
      <c r="I60" s="257"/>
    </row>
    <row r="61" spans="1:9" s="211" customFormat="1" ht="19.5">
      <c r="A61" s="94">
        <v>1460</v>
      </c>
      <c r="B61" s="95" t="s">
        <v>75</v>
      </c>
      <c r="C61" s="208">
        <f t="shared" si="1"/>
        <v>0</v>
      </c>
      <c r="D61" s="208">
        <f>SUM(D62:D64)</f>
        <v>0</v>
      </c>
      <c r="E61" s="208">
        <f>SUM(E62:E64)</f>
        <v>0</v>
      </c>
      <c r="F61" s="212">
        <f>SUM(F62:F64)</f>
        <v>0</v>
      </c>
      <c r="H61" s="257"/>
      <c r="I61" s="257"/>
    </row>
    <row r="62" spans="1:9" s="211" customFormat="1" ht="19.5">
      <c r="A62" s="110">
        <v>1461</v>
      </c>
      <c r="B62" s="95" t="s">
        <v>76</v>
      </c>
      <c r="C62" s="208">
        <f t="shared" si="1"/>
        <v>0</v>
      </c>
      <c r="D62" s="209"/>
      <c r="E62" s="209"/>
      <c r="F62" s="210"/>
      <c r="H62" s="257"/>
      <c r="I62" s="257"/>
    </row>
    <row r="63" spans="1:9" s="211" customFormat="1" ht="19.5">
      <c r="A63" s="110">
        <v>1462</v>
      </c>
      <c r="B63" s="95" t="s">
        <v>77</v>
      </c>
      <c r="C63" s="208">
        <f t="shared" si="1"/>
        <v>0</v>
      </c>
      <c r="D63" s="209"/>
      <c r="E63" s="209"/>
      <c r="F63" s="210"/>
      <c r="H63" s="257"/>
      <c r="I63" s="257"/>
    </row>
    <row r="64" spans="1:9" s="211" customFormat="1" ht="19.5">
      <c r="A64" s="110">
        <v>1469</v>
      </c>
      <c r="B64" s="95" t="s">
        <v>78</v>
      </c>
      <c r="C64" s="208">
        <f t="shared" si="1"/>
        <v>0</v>
      </c>
      <c r="D64" s="209"/>
      <c r="E64" s="209"/>
      <c r="F64" s="210"/>
      <c r="H64" s="257"/>
      <c r="I64" s="257"/>
    </row>
    <row r="65" spans="1:9" s="211" customFormat="1" ht="19.5">
      <c r="A65" s="94">
        <v>1470</v>
      </c>
      <c r="B65" s="95" t="s">
        <v>79</v>
      </c>
      <c r="C65" s="208">
        <f t="shared" si="1"/>
        <v>1500</v>
      </c>
      <c r="D65" s="208">
        <f>SUM(D66:D68)</f>
        <v>1500</v>
      </c>
      <c r="E65" s="208">
        <f>SUM(E66:E68)</f>
        <v>0</v>
      </c>
      <c r="F65" s="212">
        <f>SUM(F66:F68)</f>
        <v>0</v>
      </c>
      <c r="H65" s="257"/>
      <c r="I65" s="257"/>
    </row>
    <row r="66" spans="1:9" s="211" customFormat="1" ht="9.75">
      <c r="A66" s="110">
        <v>1471</v>
      </c>
      <c r="B66" s="95" t="s">
        <v>80</v>
      </c>
      <c r="C66" s="208">
        <f t="shared" si="1"/>
        <v>0</v>
      </c>
      <c r="D66" s="209"/>
      <c r="E66" s="209"/>
      <c r="F66" s="210"/>
      <c r="H66" s="257"/>
      <c r="I66" s="257"/>
    </row>
    <row r="67" spans="1:9" s="211" customFormat="1" ht="9.75">
      <c r="A67" s="110">
        <v>1472</v>
      </c>
      <c r="B67" s="95" t="s">
        <v>81</v>
      </c>
      <c r="C67" s="208">
        <f t="shared" si="1"/>
        <v>0</v>
      </c>
      <c r="D67" s="209"/>
      <c r="E67" s="209"/>
      <c r="F67" s="210"/>
      <c r="H67" s="257"/>
      <c r="I67" s="257"/>
    </row>
    <row r="68" spans="1:9" s="211" customFormat="1" ht="9.75">
      <c r="A68" s="110">
        <v>1479</v>
      </c>
      <c r="B68" s="95" t="s">
        <v>82</v>
      </c>
      <c r="C68" s="208">
        <f t="shared" si="1"/>
        <v>1500</v>
      </c>
      <c r="D68" s="209">
        <v>1500</v>
      </c>
      <c r="E68" s="209"/>
      <c r="F68" s="210"/>
      <c r="H68" s="257"/>
      <c r="I68" s="257"/>
    </row>
    <row r="69" spans="1:9" s="211" customFormat="1" ht="9.75">
      <c r="A69" s="94">
        <v>1480</v>
      </c>
      <c r="B69" s="95" t="s">
        <v>83</v>
      </c>
      <c r="C69" s="208">
        <f t="shared" si="1"/>
        <v>0</v>
      </c>
      <c r="D69" s="208">
        <f>SUM(D70:D76)</f>
        <v>0</v>
      </c>
      <c r="E69" s="208">
        <f>SUM(E70:E76)</f>
        <v>0</v>
      </c>
      <c r="F69" s="212">
        <f>SUM(F70:F76)</f>
        <v>0</v>
      </c>
      <c r="H69" s="257"/>
      <c r="I69" s="257"/>
    </row>
    <row r="70" spans="1:9" s="211" customFormat="1" ht="9.75">
      <c r="A70" s="110">
        <v>1481</v>
      </c>
      <c r="B70" s="95" t="s">
        <v>84</v>
      </c>
      <c r="C70" s="208">
        <f t="shared" si="1"/>
        <v>0</v>
      </c>
      <c r="D70" s="209"/>
      <c r="E70" s="209"/>
      <c r="F70" s="210"/>
      <c r="H70" s="257"/>
      <c r="I70" s="257"/>
    </row>
    <row r="71" spans="1:9" s="211" customFormat="1" ht="19.5">
      <c r="A71" s="110">
        <v>1482</v>
      </c>
      <c r="B71" s="95" t="s">
        <v>85</v>
      </c>
      <c r="C71" s="208">
        <f t="shared" si="1"/>
        <v>0</v>
      </c>
      <c r="D71" s="209"/>
      <c r="E71" s="209"/>
      <c r="F71" s="210"/>
      <c r="H71" s="257"/>
      <c r="I71" s="257"/>
    </row>
    <row r="72" spans="1:9" s="211" customFormat="1" ht="9.75">
      <c r="A72" s="110">
        <v>1483</v>
      </c>
      <c r="B72" s="95" t="s">
        <v>86</v>
      </c>
      <c r="C72" s="208">
        <f t="shared" si="1"/>
        <v>0</v>
      </c>
      <c r="D72" s="209"/>
      <c r="E72" s="209"/>
      <c r="F72" s="210"/>
      <c r="H72" s="257"/>
      <c r="I72" s="257"/>
    </row>
    <row r="73" spans="1:9" s="211" customFormat="1" ht="19.5">
      <c r="A73" s="110">
        <v>1484</v>
      </c>
      <c r="B73" s="95" t="s">
        <v>87</v>
      </c>
      <c r="C73" s="208">
        <f t="shared" si="1"/>
        <v>0</v>
      </c>
      <c r="D73" s="209"/>
      <c r="E73" s="209"/>
      <c r="F73" s="210"/>
      <c r="H73" s="257"/>
      <c r="I73" s="257"/>
    </row>
    <row r="74" spans="1:9" s="211" customFormat="1" ht="9.75">
      <c r="A74" s="110">
        <v>1485</v>
      </c>
      <c r="B74" s="95" t="s">
        <v>88</v>
      </c>
      <c r="C74" s="208">
        <f t="shared" si="1"/>
        <v>0</v>
      </c>
      <c r="D74" s="209"/>
      <c r="E74" s="209"/>
      <c r="F74" s="210"/>
      <c r="H74" s="257"/>
      <c r="I74" s="257"/>
    </row>
    <row r="75" spans="1:9" s="211" customFormat="1" ht="9.75">
      <c r="A75" s="110">
        <v>1486</v>
      </c>
      <c r="B75" s="95" t="s">
        <v>89</v>
      </c>
      <c r="C75" s="208">
        <f t="shared" si="1"/>
        <v>0</v>
      </c>
      <c r="D75" s="209"/>
      <c r="E75" s="209"/>
      <c r="F75" s="210"/>
      <c r="H75" s="257"/>
      <c r="I75" s="257"/>
    </row>
    <row r="76" spans="1:9" s="211" customFormat="1" ht="19.5">
      <c r="A76" s="110">
        <v>1489</v>
      </c>
      <c r="B76" s="95" t="s">
        <v>90</v>
      </c>
      <c r="C76" s="208">
        <f t="shared" si="1"/>
        <v>0</v>
      </c>
      <c r="D76" s="209"/>
      <c r="E76" s="209"/>
      <c r="F76" s="210"/>
      <c r="H76" s="257"/>
      <c r="I76" s="257"/>
    </row>
    <row r="77" spans="1:9" s="211" customFormat="1" ht="9.75">
      <c r="A77" s="94">
        <v>1490</v>
      </c>
      <c r="B77" s="95" t="s">
        <v>91</v>
      </c>
      <c r="C77" s="208">
        <f t="shared" si="1"/>
        <v>0</v>
      </c>
      <c r="D77" s="208">
        <f>SUM(D78:D81)</f>
        <v>0</v>
      </c>
      <c r="E77" s="208">
        <f>SUM(E78:E81)</f>
        <v>0</v>
      </c>
      <c r="F77" s="212">
        <f>SUM(F78:F81)</f>
        <v>0</v>
      </c>
      <c r="H77" s="257"/>
      <c r="I77" s="257"/>
    </row>
    <row r="78" spans="1:9" s="211" customFormat="1" ht="9.75">
      <c r="A78" s="110">
        <v>1491</v>
      </c>
      <c r="B78" s="95" t="s">
        <v>92</v>
      </c>
      <c r="C78" s="208">
        <f t="shared" si="1"/>
        <v>0</v>
      </c>
      <c r="D78" s="209"/>
      <c r="E78" s="209"/>
      <c r="F78" s="210"/>
      <c r="H78" s="257"/>
      <c r="I78" s="257"/>
    </row>
    <row r="79" spans="1:9" s="211" customFormat="1" ht="9.75">
      <c r="A79" s="110">
        <v>1492</v>
      </c>
      <c r="B79" s="95" t="s">
        <v>93</v>
      </c>
      <c r="C79" s="208">
        <f t="shared" si="1"/>
        <v>0</v>
      </c>
      <c r="D79" s="209"/>
      <c r="E79" s="209"/>
      <c r="F79" s="210"/>
      <c r="H79" s="257"/>
      <c r="I79" s="257"/>
    </row>
    <row r="80" spans="1:9" s="211" customFormat="1" ht="9.75">
      <c r="A80" s="110">
        <v>1493</v>
      </c>
      <c r="B80" s="95" t="s">
        <v>94</v>
      </c>
      <c r="C80" s="208">
        <f t="shared" si="1"/>
        <v>0</v>
      </c>
      <c r="D80" s="209"/>
      <c r="E80" s="209"/>
      <c r="F80" s="210"/>
      <c r="H80" s="257"/>
      <c r="I80" s="257"/>
    </row>
    <row r="81" spans="1:9" s="211" customFormat="1" ht="9.75">
      <c r="A81" s="110">
        <v>1499</v>
      </c>
      <c r="B81" s="95" t="s">
        <v>95</v>
      </c>
      <c r="C81" s="208">
        <f t="shared" si="1"/>
        <v>0</v>
      </c>
      <c r="D81" s="209"/>
      <c r="E81" s="209"/>
      <c r="F81" s="210"/>
      <c r="H81" s="257"/>
      <c r="I81" s="257"/>
    </row>
    <row r="82" spans="1:9" s="189" customFormat="1" ht="33.75">
      <c r="A82" s="102">
        <v>1500</v>
      </c>
      <c r="B82" s="89" t="s">
        <v>96</v>
      </c>
      <c r="C82" s="125">
        <f t="shared" si="1"/>
        <v>0</v>
      </c>
      <c r="D82" s="125">
        <f>SUM(D83,D87,D95,D96,D97,D104,D113,D114,D117)</f>
        <v>0</v>
      </c>
      <c r="E82" s="125">
        <f>SUM(E83,E87,E95,E96,E97,E104,E113,E114,E117)</f>
        <v>0</v>
      </c>
      <c r="F82" s="126">
        <f>SUM(F83,F87,F95,F96,F97,F104,F113,F114,F117)</f>
        <v>0</v>
      </c>
      <c r="H82" s="254"/>
      <c r="I82" s="254"/>
    </row>
    <row r="83" spans="1:9" s="211" customFormat="1" ht="19.5">
      <c r="A83" s="94">
        <v>1510</v>
      </c>
      <c r="B83" s="95" t="s">
        <v>97</v>
      </c>
      <c r="C83" s="208">
        <f t="shared" si="1"/>
        <v>0</v>
      </c>
      <c r="D83" s="208">
        <f>SUM(D84:D86)</f>
        <v>0</v>
      </c>
      <c r="E83" s="208">
        <f>SUM(E84:E86)</f>
        <v>0</v>
      </c>
      <c r="F83" s="212">
        <f>SUM(F84:F86)</f>
        <v>0</v>
      </c>
      <c r="H83" s="257"/>
      <c r="I83" s="257"/>
    </row>
    <row r="84" spans="1:9" s="211" customFormat="1" ht="9.75">
      <c r="A84" s="110">
        <v>1511</v>
      </c>
      <c r="B84" s="95" t="s">
        <v>98</v>
      </c>
      <c r="C84" s="208">
        <f t="shared" si="1"/>
        <v>0</v>
      </c>
      <c r="D84" s="209"/>
      <c r="E84" s="209"/>
      <c r="F84" s="210"/>
      <c r="H84" s="257"/>
      <c r="I84" s="257"/>
    </row>
    <row r="85" spans="1:9" s="211" customFormat="1" ht="9.75">
      <c r="A85" s="110">
        <v>1512</v>
      </c>
      <c r="B85" s="95" t="s">
        <v>99</v>
      </c>
      <c r="C85" s="208">
        <f t="shared" si="1"/>
        <v>0</v>
      </c>
      <c r="D85" s="209"/>
      <c r="E85" s="209"/>
      <c r="F85" s="210"/>
      <c r="H85" s="257"/>
      <c r="I85" s="257"/>
    </row>
    <row r="86" spans="1:9" s="211" customFormat="1" ht="9.75">
      <c r="A86" s="110">
        <v>1513</v>
      </c>
      <c r="B86" s="95" t="s">
        <v>100</v>
      </c>
      <c r="C86" s="208">
        <f aca="true" t="shared" si="2" ref="C86:C117">SUM(D86:F86)</f>
        <v>0</v>
      </c>
      <c r="D86" s="209"/>
      <c r="E86" s="209"/>
      <c r="F86" s="210"/>
      <c r="H86" s="257"/>
      <c r="I86" s="257"/>
    </row>
    <row r="87" spans="1:9" s="211" customFormat="1" ht="19.5">
      <c r="A87" s="94">
        <v>1520</v>
      </c>
      <c r="B87" s="95" t="s">
        <v>101</v>
      </c>
      <c r="C87" s="208">
        <f t="shared" si="2"/>
        <v>0</v>
      </c>
      <c r="D87" s="208">
        <f>SUM(D88:D94)</f>
        <v>0</v>
      </c>
      <c r="E87" s="208">
        <f>SUM(E88:E94)</f>
        <v>0</v>
      </c>
      <c r="F87" s="212">
        <f>SUM(F88:F94)</f>
        <v>0</v>
      </c>
      <c r="H87" s="257"/>
      <c r="I87" s="257"/>
    </row>
    <row r="88" spans="1:9" s="211" customFormat="1" ht="9.75">
      <c r="A88" s="110">
        <v>1521</v>
      </c>
      <c r="B88" s="95" t="s">
        <v>102</v>
      </c>
      <c r="C88" s="208">
        <f t="shared" si="2"/>
        <v>0</v>
      </c>
      <c r="D88" s="209"/>
      <c r="E88" s="209"/>
      <c r="F88" s="210"/>
      <c r="H88" s="257"/>
      <c r="I88" s="257"/>
    </row>
    <row r="89" spans="1:9" s="211" customFormat="1" ht="9.75">
      <c r="A89" s="110">
        <v>1522</v>
      </c>
      <c r="B89" s="95" t="s">
        <v>103</v>
      </c>
      <c r="C89" s="208">
        <f t="shared" si="2"/>
        <v>0</v>
      </c>
      <c r="D89" s="209"/>
      <c r="E89" s="209"/>
      <c r="F89" s="210"/>
      <c r="H89" s="257"/>
      <c r="I89" s="257"/>
    </row>
    <row r="90" spans="1:9" s="211" customFormat="1" ht="9.75">
      <c r="A90" s="110">
        <v>1523</v>
      </c>
      <c r="B90" s="95" t="s">
        <v>104</v>
      </c>
      <c r="C90" s="208">
        <f t="shared" si="2"/>
        <v>0</v>
      </c>
      <c r="D90" s="209"/>
      <c r="E90" s="209"/>
      <c r="F90" s="210"/>
      <c r="H90" s="257"/>
      <c r="I90" s="257"/>
    </row>
    <row r="91" spans="1:9" s="211" customFormat="1" ht="9.75">
      <c r="A91" s="110">
        <v>1524</v>
      </c>
      <c r="B91" s="95" t="s">
        <v>105</v>
      </c>
      <c r="C91" s="208">
        <f t="shared" si="2"/>
        <v>0</v>
      </c>
      <c r="D91" s="209"/>
      <c r="E91" s="209"/>
      <c r="F91" s="210"/>
      <c r="H91" s="257"/>
      <c r="I91" s="257"/>
    </row>
    <row r="92" spans="1:9" s="211" customFormat="1" ht="9.75">
      <c r="A92" s="110">
        <v>1525</v>
      </c>
      <c r="B92" s="95" t="s">
        <v>106</v>
      </c>
      <c r="C92" s="208">
        <f t="shared" si="2"/>
        <v>0</v>
      </c>
      <c r="D92" s="209"/>
      <c r="E92" s="209"/>
      <c r="F92" s="210"/>
      <c r="H92" s="257"/>
      <c r="I92" s="257"/>
    </row>
    <row r="93" spans="1:9" s="211" customFormat="1" ht="9.75">
      <c r="A93" s="110">
        <v>1528</v>
      </c>
      <c r="B93" s="95" t="s">
        <v>107</v>
      </c>
      <c r="C93" s="208">
        <f t="shared" si="2"/>
        <v>0</v>
      </c>
      <c r="D93" s="209"/>
      <c r="E93" s="209"/>
      <c r="F93" s="210"/>
      <c r="H93" s="257"/>
      <c r="I93" s="257"/>
    </row>
    <row r="94" spans="1:9" s="211" customFormat="1" ht="19.5">
      <c r="A94" s="110">
        <v>1529</v>
      </c>
      <c r="B94" s="95" t="s">
        <v>108</v>
      </c>
      <c r="C94" s="208">
        <f t="shared" si="2"/>
        <v>0</v>
      </c>
      <c r="D94" s="209"/>
      <c r="E94" s="209"/>
      <c r="F94" s="210"/>
      <c r="H94" s="257"/>
      <c r="I94" s="257"/>
    </row>
    <row r="95" spans="1:9" s="211" customFormat="1" ht="9.75">
      <c r="A95" s="94">
        <v>1530</v>
      </c>
      <c r="B95" s="95" t="s">
        <v>109</v>
      </c>
      <c r="C95" s="208">
        <f t="shared" si="2"/>
        <v>0</v>
      </c>
      <c r="D95" s="209"/>
      <c r="E95" s="209"/>
      <c r="F95" s="210"/>
      <c r="H95" s="257"/>
      <c r="I95" s="257"/>
    </row>
    <row r="96" spans="1:9" s="211" customFormat="1" ht="19.5">
      <c r="A96" s="94">
        <v>1540</v>
      </c>
      <c r="B96" s="95" t="s">
        <v>110</v>
      </c>
      <c r="C96" s="208">
        <f t="shared" si="2"/>
        <v>0</v>
      </c>
      <c r="D96" s="209"/>
      <c r="E96" s="209"/>
      <c r="F96" s="210"/>
      <c r="H96" s="257"/>
      <c r="I96" s="257"/>
    </row>
    <row r="97" spans="1:9" s="211" customFormat="1" ht="19.5">
      <c r="A97" s="94">
        <v>1550</v>
      </c>
      <c r="B97" s="95" t="s">
        <v>111</v>
      </c>
      <c r="C97" s="208">
        <f t="shared" si="2"/>
        <v>0</v>
      </c>
      <c r="D97" s="208">
        <f>SUM(D98:D103)</f>
        <v>0</v>
      </c>
      <c r="E97" s="208">
        <f>SUM(E98:E103)</f>
        <v>0</v>
      </c>
      <c r="F97" s="212">
        <f>SUM(F98:F103)</f>
        <v>0</v>
      </c>
      <c r="H97" s="257"/>
      <c r="I97" s="257"/>
    </row>
    <row r="98" spans="1:9" s="211" customFormat="1" ht="9.75">
      <c r="A98" s="110">
        <v>1551</v>
      </c>
      <c r="B98" s="95" t="s">
        <v>112</v>
      </c>
      <c r="C98" s="208">
        <f t="shared" si="2"/>
        <v>0</v>
      </c>
      <c r="D98" s="209"/>
      <c r="E98" s="209"/>
      <c r="F98" s="210"/>
      <c r="H98" s="257"/>
      <c r="I98" s="257"/>
    </row>
    <row r="99" spans="1:9" s="211" customFormat="1" ht="9.75">
      <c r="A99" s="110">
        <v>1552</v>
      </c>
      <c r="B99" s="95" t="s">
        <v>113</v>
      </c>
      <c r="C99" s="208">
        <f t="shared" si="2"/>
        <v>0</v>
      </c>
      <c r="D99" s="209"/>
      <c r="E99" s="209"/>
      <c r="F99" s="210"/>
      <c r="H99" s="257"/>
      <c r="I99" s="257"/>
    </row>
    <row r="100" spans="1:9" s="211" customFormat="1" ht="19.5">
      <c r="A100" s="110">
        <v>1553</v>
      </c>
      <c r="B100" s="95" t="s">
        <v>114</v>
      </c>
      <c r="C100" s="208">
        <f t="shared" si="2"/>
        <v>0</v>
      </c>
      <c r="D100" s="209"/>
      <c r="E100" s="209"/>
      <c r="F100" s="210"/>
      <c r="H100" s="257"/>
      <c r="I100" s="257"/>
    </row>
    <row r="101" spans="1:9" s="211" customFormat="1" ht="29.25">
      <c r="A101" s="110">
        <v>1554</v>
      </c>
      <c r="B101" s="95" t="s">
        <v>115</v>
      </c>
      <c r="C101" s="208">
        <f t="shared" si="2"/>
        <v>0</v>
      </c>
      <c r="D101" s="209"/>
      <c r="E101" s="209"/>
      <c r="F101" s="210"/>
      <c r="H101" s="257"/>
      <c r="I101" s="257"/>
    </row>
    <row r="102" spans="1:9" s="211" customFormat="1" ht="19.5">
      <c r="A102" s="110">
        <v>1555</v>
      </c>
      <c r="B102" s="95" t="s">
        <v>116</v>
      </c>
      <c r="C102" s="208">
        <f t="shared" si="2"/>
        <v>0</v>
      </c>
      <c r="D102" s="209"/>
      <c r="E102" s="209"/>
      <c r="F102" s="210"/>
      <c r="H102" s="257"/>
      <c r="I102" s="257"/>
    </row>
    <row r="103" spans="1:9" s="211" customFormat="1" ht="19.5">
      <c r="A103" s="110">
        <v>1559</v>
      </c>
      <c r="B103" s="95" t="s">
        <v>117</v>
      </c>
      <c r="C103" s="208">
        <f t="shared" si="2"/>
        <v>0</v>
      </c>
      <c r="D103" s="209"/>
      <c r="E103" s="209"/>
      <c r="F103" s="210"/>
      <c r="H103" s="257"/>
      <c r="I103" s="257"/>
    </row>
    <row r="104" spans="1:9" s="211" customFormat="1" ht="19.5">
      <c r="A104" s="94">
        <v>1560</v>
      </c>
      <c r="B104" s="95" t="s">
        <v>118</v>
      </c>
      <c r="C104" s="208">
        <f t="shared" si="2"/>
        <v>0</v>
      </c>
      <c r="D104" s="208">
        <f>SUM(D105:D112)</f>
        <v>0</v>
      </c>
      <c r="E104" s="208">
        <f>SUM(E105:E112)</f>
        <v>0</v>
      </c>
      <c r="F104" s="212">
        <f>SUM(F105:F112)</f>
        <v>0</v>
      </c>
      <c r="H104" s="257"/>
      <c r="I104" s="257"/>
    </row>
    <row r="105" spans="1:9" s="211" customFormat="1" ht="9.75">
      <c r="A105" s="110">
        <v>1561</v>
      </c>
      <c r="B105" s="95" t="s">
        <v>119</v>
      </c>
      <c r="C105" s="208">
        <f t="shared" si="2"/>
        <v>0</v>
      </c>
      <c r="D105" s="209"/>
      <c r="E105" s="209"/>
      <c r="F105" s="210"/>
      <c r="H105" s="257"/>
      <c r="I105" s="257"/>
    </row>
    <row r="106" spans="1:9" s="211" customFormat="1" ht="19.5">
      <c r="A106" s="110">
        <v>1562</v>
      </c>
      <c r="B106" s="95" t="s">
        <v>120</v>
      </c>
      <c r="C106" s="208">
        <f t="shared" si="2"/>
        <v>0</v>
      </c>
      <c r="D106" s="209"/>
      <c r="E106" s="209"/>
      <c r="F106" s="210"/>
      <c r="H106" s="257"/>
      <c r="I106" s="257"/>
    </row>
    <row r="107" spans="1:9" s="211" customFormat="1" ht="9.75">
      <c r="A107" s="110">
        <v>1563</v>
      </c>
      <c r="B107" s="95" t="s">
        <v>121</v>
      </c>
      <c r="C107" s="208">
        <f t="shared" si="2"/>
        <v>0</v>
      </c>
      <c r="D107" s="209"/>
      <c r="E107" s="209"/>
      <c r="F107" s="210"/>
      <c r="H107" s="257"/>
      <c r="I107" s="257"/>
    </row>
    <row r="108" spans="1:9" s="211" customFormat="1" ht="9.75">
      <c r="A108" s="110">
        <v>1564</v>
      </c>
      <c r="B108" s="95" t="s">
        <v>122</v>
      </c>
      <c r="C108" s="208">
        <f t="shared" si="2"/>
        <v>0</v>
      </c>
      <c r="D108" s="209"/>
      <c r="E108" s="209"/>
      <c r="F108" s="210"/>
      <c r="H108" s="257"/>
      <c r="I108" s="257"/>
    </row>
    <row r="109" spans="1:9" s="211" customFormat="1" ht="9.75" customHeight="1">
      <c r="A109" s="110">
        <v>1565</v>
      </c>
      <c r="B109" s="95" t="s">
        <v>123</v>
      </c>
      <c r="C109" s="208">
        <f t="shared" si="2"/>
        <v>0</v>
      </c>
      <c r="D109" s="209"/>
      <c r="E109" s="209"/>
      <c r="F109" s="210"/>
      <c r="H109" s="257"/>
      <c r="I109" s="257"/>
    </row>
    <row r="110" spans="1:9" s="211" customFormat="1" ht="9.75" customHeight="1">
      <c r="A110" s="110">
        <v>1566</v>
      </c>
      <c r="B110" s="114" t="s">
        <v>124</v>
      </c>
      <c r="C110" s="208">
        <f t="shared" si="2"/>
        <v>0</v>
      </c>
      <c r="D110" s="209"/>
      <c r="E110" s="209"/>
      <c r="F110" s="210"/>
      <c r="H110" s="257"/>
      <c r="I110" s="257"/>
    </row>
    <row r="111" spans="1:9" s="211" customFormat="1" ht="41.25" customHeight="1">
      <c r="A111" s="110">
        <v>1567</v>
      </c>
      <c r="B111" s="114" t="s">
        <v>125</v>
      </c>
      <c r="C111" s="208">
        <f t="shared" si="2"/>
        <v>0</v>
      </c>
      <c r="D111" s="209"/>
      <c r="E111" s="209"/>
      <c r="F111" s="210"/>
      <c r="H111" s="257"/>
      <c r="I111" s="257"/>
    </row>
    <row r="112" spans="1:9" s="211" customFormat="1" ht="9.75" customHeight="1">
      <c r="A112" s="110">
        <v>1568</v>
      </c>
      <c r="B112" s="112" t="s">
        <v>126</v>
      </c>
      <c r="C112" s="208">
        <f t="shared" si="2"/>
        <v>0</v>
      </c>
      <c r="D112" s="209"/>
      <c r="E112" s="209"/>
      <c r="F112" s="210"/>
      <c r="H112" s="257"/>
      <c r="I112" s="257"/>
    </row>
    <row r="113" spans="1:9" s="211" customFormat="1" ht="9.75">
      <c r="A113" s="94">
        <v>1570</v>
      </c>
      <c r="B113" s="95" t="s">
        <v>127</v>
      </c>
      <c r="C113" s="208">
        <f t="shared" si="2"/>
        <v>0</v>
      </c>
      <c r="D113" s="209"/>
      <c r="E113" s="209"/>
      <c r="F113" s="210"/>
      <c r="H113" s="257"/>
      <c r="I113" s="257"/>
    </row>
    <row r="114" spans="1:9" s="211" customFormat="1" ht="9.75">
      <c r="A114" s="94">
        <v>1580</v>
      </c>
      <c r="B114" s="95" t="s">
        <v>128</v>
      </c>
      <c r="C114" s="208">
        <f t="shared" si="2"/>
        <v>0</v>
      </c>
      <c r="D114" s="208">
        <f>SUM(D115:D116)</f>
        <v>0</v>
      </c>
      <c r="E114" s="208">
        <f>SUM(E115:E116)</f>
        <v>0</v>
      </c>
      <c r="F114" s="212">
        <f>SUM(F115:F116)</f>
        <v>0</v>
      </c>
      <c r="H114" s="257"/>
      <c r="I114" s="257"/>
    </row>
    <row r="115" spans="1:9" s="211" customFormat="1" ht="9.75">
      <c r="A115" s="110">
        <v>1581</v>
      </c>
      <c r="B115" s="95" t="s">
        <v>129</v>
      </c>
      <c r="C115" s="208">
        <f t="shared" si="2"/>
        <v>0</v>
      </c>
      <c r="D115" s="209"/>
      <c r="E115" s="209"/>
      <c r="F115" s="210"/>
      <c r="H115" s="257"/>
      <c r="I115" s="257"/>
    </row>
    <row r="116" spans="1:9" s="211" customFormat="1" ht="19.5">
      <c r="A116" s="110">
        <v>1583</v>
      </c>
      <c r="B116" s="95" t="s">
        <v>130</v>
      </c>
      <c r="C116" s="208">
        <f t="shared" si="2"/>
        <v>0</v>
      </c>
      <c r="D116" s="209"/>
      <c r="E116" s="209"/>
      <c r="F116" s="210"/>
      <c r="H116" s="257"/>
      <c r="I116" s="257"/>
    </row>
    <row r="117" spans="1:9" s="211" customFormat="1" ht="9.75">
      <c r="A117" s="94">
        <v>1590</v>
      </c>
      <c r="B117" s="95" t="s">
        <v>131</v>
      </c>
      <c r="C117" s="208">
        <f t="shared" si="2"/>
        <v>0</v>
      </c>
      <c r="D117" s="209"/>
      <c r="E117" s="209"/>
      <c r="F117" s="210"/>
      <c r="H117" s="257"/>
      <c r="I117" s="257"/>
    </row>
    <row r="118" spans="1:9" s="189" customFormat="1" ht="11.25">
      <c r="A118" s="88">
        <v>1600</v>
      </c>
      <c r="B118" s="89" t="s">
        <v>132</v>
      </c>
      <c r="C118" s="125">
        <f aca="true" t="shared" si="3" ref="C118:C148">SUM(D118:F118)</f>
        <v>0</v>
      </c>
      <c r="D118" s="125">
        <f>SUM(D119,D120,D121)</f>
        <v>0</v>
      </c>
      <c r="E118" s="125">
        <f>SUM(E119,E120,E121)</f>
        <v>0</v>
      </c>
      <c r="F118" s="126">
        <f>SUM(F119,F120,F121)</f>
        <v>0</v>
      </c>
      <c r="H118" s="254"/>
      <c r="I118" s="254"/>
    </row>
    <row r="119" spans="1:9" s="211" customFormat="1" ht="9.75">
      <c r="A119" s="94">
        <v>1610</v>
      </c>
      <c r="B119" s="95" t="s">
        <v>133</v>
      </c>
      <c r="C119" s="208">
        <f t="shared" si="3"/>
        <v>0</v>
      </c>
      <c r="D119" s="209"/>
      <c r="E119" s="209"/>
      <c r="F119" s="210"/>
      <c r="H119" s="257"/>
      <c r="I119" s="257"/>
    </row>
    <row r="120" spans="1:9" s="211" customFormat="1" ht="9.75">
      <c r="A120" s="94">
        <v>1620</v>
      </c>
      <c r="B120" s="95" t="s">
        <v>134</v>
      </c>
      <c r="C120" s="208">
        <f t="shared" si="3"/>
        <v>0</v>
      </c>
      <c r="D120" s="209"/>
      <c r="E120" s="209"/>
      <c r="F120" s="210"/>
      <c r="H120" s="257"/>
      <c r="I120" s="257"/>
    </row>
    <row r="121" spans="1:9" s="211" customFormat="1" ht="9.75">
      <c r="A121" s="94">
        <v>1630</v>
      </c>
      <c r="B121" s="95" t="s">
        <v>135</v>
      </c>
      <c r="C121" s="208">
        <f t="shared" si="3"/>
        <v>0</v>
      </c>
      <c r="D121" s="209"/>
      <c r="E121" s="209"/>
      <c r="F121" s="210"/>
      <c r="H121" s="257"/>
      <c r="I121" s="257"/>
    </row>
    <row r="122" spans="1:9" s="189" customFormat="1" ht="22.5">
      <c r="A122" s="88">
        <v>2000</v>
      </c>
      <c r="B122" s="89" t="s">
        <v>136</v>
      </c>
      <c r="C122" s="125">
        <f t="shared" si="3"/>
        <v>0</v>
      </c>
      <c r="D122" s="213"/>
      <c r="E122" s="213"/>
      <c r="F122" s="214"/>
      <c r="H122" s="254"/>
      <c r="I122" s="254"/>
    </row>
    <row r="123" spans="1:9" s="189" customFormat="1" ht="11.25">
      <c r="A123" s="88">
        <v>3000</v>
      </c>
      <c r="B123" s="89" t="s">
        <v>137</v>
      </c>
      <c r="C123" s="125">
        <f t="shared" si="3"/>
        <v>0</v>
      </c>
      <c r="D123" s="125">
        <f>SUM(D124,D125,D126,D127,D128,D129,D130)</f>
        <v>0</v>
      </c>
      <c r="E123" s="125">
        <f>SUM(E124,E125,E126,E127,E128,E129,E130)</f>
        <v>0</v>
      </c>
      <c r="F123" s="126">
        <f>SUM(F124,F125,F126,F127,F128,F129,F130)</f>
        <v>0</v>
      </c>
      <c r="H123" s="254"/>
      <c r="I123" s="254"/>
    </row>
    <row r="124" spans="1:9" s="181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  <c r="H124" s="254"/>
      <c r="I124" s="254"/>
    </row>
    <row r="125" spans="1:9" s="181" customFormat="1" ht="11.2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  <c r="H125" s="254"/>
      <c r="I125" s="254"/>
    </row>
    <row r="126" spans="1:9" s="181" customFormat="1" ht="11.2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  <c r="H126" s="254"/>
      <c r="I126" s="254"/>
    </row>
    <row r="127" spans="1:9" s="181" customFormat="1" ht="11.2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  <c r="H127" s="254"/>
      <c r="I127" s="254"/>
    </row>
    <row r="128" spans="1:9" s="181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  <c r="H128" s="254"/>
      <c r="I128" s="254"/>
    </row>
    <row r="129" spans="1:9" s="181" customFormat="1" ht="11.2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  <c r="H129" s="254"/>
      <c r="I129" s="254"/>
    </row>
    <row r="130" spans="1:9" s="181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  <c r="H130" s="254"/>
      <c r="I130" s="254"/>
    </row>
    <row r="131" spans="1:9" s="217" customFormat="1" ht="38.25">
      <c r="A131" s="119"/>
      <c r="B131" s="120" t="s">
        <v>145</v>
      </c>
      <c r="C131" s="215">
        <f t="shared" si="3"/>
        <v>0</v>
      </c>
      <c r="D131" s="215">
        <f>SUM(D132,D144,D145)</f>
        <v>0</v>
      </c>
      <c r="E131" s="215">
        <f>SUM(E132,E144,E145)</f>
        <v>0</v>
      </c>
      <c r="F131" s="216">
        <f>SUM(F132,F144,F145)</f>
        <v>0</v>
      </c>
      <c r="H131" s="197"/>
      <c r="I131" s="197"/>
    </row>
    <row r="132" spans="1:9" s="189" customFormat="1" ht="11.25">
      <c r="A132" s="124">
        <v>4000</v>
      </c>
      <c r="B132" s="56" t="s">
        <v>146</v>
      </c>
      <c r="C132" s="125">
        <f t="shared" si="3"/>
        <v>0</v>
      </c>
      <c r="D132" s="125">
        <f>SUM(D133,D139,D140,D141,D142,D143)</f>
        <v>0</v>
      </c>
      <c r="E132" s="125">
        <f>SUM(E133,E139,E140,E141,E142,E143)</f>
        <v>0</v>
      </c>
      <c r="F132" s="126">
        <f>SUM(F133,F139,F140,F141,F142,F143)</f>
        <v>0</v>
      </c>
      <c r="H132" s="254"/>
      <c r="I132" s="254"/>
    </row>
    <row r="133" spans="1:9" s="181" customFormat="1" ht="11.25">
      <c r="A133" s="87">
        <v>4100</v>
      </c>
      <c r="B133" s="47" t="s">
        <v>147</v>
      </c>
      <c r="C133" s="67">
        <f t="shared" si="3"/>
        <v>0</v>
      </c>
      <c r="D133" s="67">
        <f>SUM(D134:D138)</f>
        <v>0</v>
      </c>
      <c r="E133" s="67">
        <f>SUM(E134:E138)</f>
        <v>0</v>
      </c>
      <c r="F133" s="127">
        <f>SUM(F134:F138)</f>
        <v>0</v>
      </c>
      <c r="H133" s="254"/>
      <c r="I133" s="254"/>
    </row>
    <row r="134" spans="1:9" s="211" customFormat="1" ht="9.75">
      <c r="A134" s="94">
        <v>4110</v>
      </c>
      <c r="B134" s="95" t="s">
        <v>148</v>
      </c>
      <c r="C134" s="107">
        <f t="shared" si="3"/>
        <v>0</v>
      </c>
      <c r="D134" s="97"/>
      <c r="E134" s="97"/>
      <c r="F134" s="101"/>
      <c r="H134" s="257"/>
      <c r="I134" s="257"/>
    </row>
    <row r="135" spans="1:9" s="211" customFormat="1" ht="9.75">
      <c r="A135" s="94">
        <v>4140</v>
      </c>
      <c r="B135" s="95" t="s">
        <v>149</v>
      </c>
      <c r="C135" s="107">
        <f t="shared" si="3"/>
        <v>0</v>
      </c>
      <c r="D135" s="97"/>
      <c r="E135" s="97"/>
      <c r="F135" s="101"/>
      <c r="H135" s="257"/>
      <c r="I135" s="257"/>
    </row>
    <row r="136" spans="1:9" s="211" customFormat="1" ht="9.75">
      <c r="A136" s="94">
        <v>4150</v>
      </c>
      <c r="B136" s="95" t="s">
        <v>150</v>
      </c>
      <c r="C136" s="107">
        <f t="shared" si="3"/>
        <v>0</v>
      </c>
      <c r="D136" s="97"/>
      <c r="E136" s="97"/>
      <c r="F136" s="101"/>
      <c r="H136" s="257"/>
      <c r="I136" s="257"/>
    </row>
    <row r="137" spans="1:9" s="211" customFormat="1" ht="9.75">
      <c r="A137" s="94">
        <v>4160</v>
      </c>
      <c r="B137" s="95" t="s">
        <v>151</v>
      </c>
      <c r="C137" s="107">
        <f t="shared" si="3"/>
        <v>0</v>
      </c>
      <c r="D137" s="97"/>
      <c r="E137" s="97"/>
      <c r="F137" s="101"/>
      <c r="H137" s="257"/>
      <c r="I137" s="257"/>
    </row>
    <row r="138" spans="1:9" s="211" customFormat="1" ht="9.75">
      <c r="A138" s="94">
        <v>4180</v>
      </c>
      <c r="B138" s="95" t="s">
        <v>152</v>
      </c>
      <c r="C138" s="107">
        <f t="shared" si="3"/>
        <v>0</v>
      </c>
      <c r="D138" s="97"/>
      <c r="E138" s="97"/>
      <c r="F138" s="101"/>
      <c r="H138" s="257"/>
      <c r="I138" s="257"/>
    </row>
    <row r="139" spans="1:9" s="181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  <c r="H139" s="254"/>
      <c r="I139" s="254"/>
    </row>
    <row r="140" spans="1:9" s="181" customFormat="1" ht="11.25">
      <c r="A140" s="87">
        <v>4300</v>
      </c>
      <c r="B140" s="128" t="s">
        <v>154</v>
      </c>
      <c r="C140" s="67">
        <f t="shared" si="3"/>
        <v>0</v>
      </c>
      <c r="D140" s="53"/>
      <c r="E140" s="53"/>
      <c r="F140" s="54"/>
      <c r="H140" s="254"/>
      <c r="I140" s="254"/>
    </row>
    <row r="141" spans="1:9" s="181" customFormat="1" ht="22.5">
      <c r="A141" s="129">
        <v>4400</v>
      </c>
      <c r="B141" s="128" t="s">
        <v>155</v>
      </c>
      <c r="C141" s="67">
        <f t="shared" si="3"/>
        <v>0</v>
      </c>
      <c r="D141" s="53"/>
      <c r="E141" s="53"/>
      <c r="F141" s="54"/>
      <c r="H141" s="254"/>
      <c r="I141" s="254"/>
    </row>
    <row r="142" spans="1:9" s="181" customFormat="1" ht="22.5">
      <c r="A142" s="87">
        <v>4500</v>
      </c>
      <c r="B142" s="128" t="s">
        <v>156</v>
      </c>
      <c r="C142" s="67">
        <f t="shared" si="3"/>
        <v>0</v>
      </c>
      <c r="D142" s="53"/>
      <c r="E142" s="53"/>
      <c r="F142" s="54"/>
      <c r="H142" s="254"/>
      <c r="I142" s="254"/>
    </row>
    <row r="143" spans="1:9" s="181" customFormat="1" ht="11.25">
      <c r="A143" s="87">
        <v>4700</v>
      </c>
      <c r="B143" s="128" t="s">
        <v>157</v>
      </c>
      <c r="C143" s="67">
        <f t="shared" si="3"/>
        <v>0</v>
      </c>
      <c r="D143" s="53"/>
      <c r="E143" s="53"/>
      <c r="F143" s="54"/>
      <c r="H143" s="254"/>
      <c r="I143" s="254"/>
    </row>
    <row r="144" spans="1:9" s="181" customFormat="1" ht="11.25">
      <c r="A144" s="87">
        <v>6000</v>
      </c>
      <c r="B144" s="130" t="s">
        <v>158</v>
      </c>
      <c r="C144" s="63">
        <f t="shared" si="3"/>
        <v>0</v>
      </c>
      <c r="D144" s="218"/>
      <c r="E144" s="218"/>
      <c r="F144" s="219"/>
      <c r="H144" s="254"/>
      <c r="I144" s="254"/>
    </row>
    <row r="145" spans="1:9" s="189" customFormat="1" ht="11.25">
      <c r="A145" s="88">
        <v>7000</v>
      </c>
      <c r="B145" s="131" t="s">
        <v>159</v>
      </c>
      <c r="C145" s="125">
        <f t="shared" si="3"/>
        <v>0</v>
      </c>
      <c r="D145" s="213"/>
      <c r="E145" s="213"/>
      <c r="F145" s="214"/>
      <c r="H145" s="254"/>
      <c r="I145" s="254"/>
    </row>
    <row r="146" spans="1:9" s="189" customFormat="1" ht="11.25">
      <c r="A146" s="132"/>
      <c r="B146" s="133" t="s">
        <v>160</v>
      </c>
      <c r="C146" s="186">
        <f t="shared" si="3"/>
        <v>0</v>
      </c>
      <c r="D146" s="220">
        <f>SUM(D147:D148)</f>
        <v>0</v>
      </c>
      <c r="E146" s="220">
        <f>SUM(E147:E148)</f>
        <v>0</v>
      </c>
      <c r="F146" s="221">
        <f>SUM(F147:F148)</f>
        <v>0</v>
      </c>
      <c r="H146" s="254"/>
      <c r="I146" s="254"/>
    </row>
    <row r="147" spans="1:9" s="189" customFormat="1" ht="11.25">
      <c r="A147" s="132"/>
      <c r="B147" s="135" t="s">
        <v>20</v>
      </c>
      <c r="C147" s="186">
        <f t="shared" si="3"/>
        <v>0</v>
      </c>
      <c r="D147" s="187"/>
      <c r="E147" s="187"/>
      <c r="F147" s="188"/>
      <c r="H147" s="254"/>
      <c r="I147" s="254"/>
    </row>
    <row r="148" spans="1:9" s="189" customFormat="1" ht="11.25">
      <c r="A148" s="132"/>
      <c r="B148" s="135" t="s">
        <v>21</v>
      </c>
      <c r="C148" s="186">
        <f t="shared" si="3"/>
        <v>0</v>
      </c>
      <c r="D148" s="187"/>
      <c r="E148" s="187"/>
      <c r="F148" s="188"/>
      <c r="H148" s="254"/>
      <c r="I148" s="254"/>
    </row>
    <row r="149" spans="1:9" s="222" customFormat="1" ht="8.25">
      <c r="A149" s="136"/>
      <c r="B149" s="137" t="s">
        <v>161</v>
      </c>
      <c r="C149" s="222">
        <f>SUM(C146,C145,C144,C132,C123,C122,C118,C82,C35,C32,C31,C26)</f>
        <v>3000</v>
      </c>
      <c r="D149" s="222">
        <f>SUM(D146,D145,D144,D132,D123,D122,D118,D82,D35,D32,D31,D26)</f>
        <v>3000</v>
      </c>
      <c r="E149" s="222">
        <f>SUM(E146,E145,E144,E132,E123,E122,E118,E82,E35,E32,E31,E26)</f>
        <v>0</v>
      </c>
      <c r="F149" s="223">
        <f>SUM(F146,F145,F144,F132,F123,F122,F118,F82,F35,F32,F31,F26)</f>
        <v>0</v>
      </c>
      <c r="H149" s="258"/>
      <c r="I149" s="258"/>
    </row>
    <row r="150" spans="1:9" s="225" customFormat="1" ht="11.25">
      <c r="A150" s="224"/>
      <c r="H150" s="259"/>
      <c r="I150" s="259"/>
    </row>
    <row r="151" spans="1:9" s="225" customFormat="1" ht="11.25">
      <c r="A151" s="224"/>
      <c r="H151" s="259"/>
      <c r="I151" s="259"/>
    </row>
    <row r="152" spans="1:9" s="225" customFormat="1" ht="11.25">
      <c r="A152" s="224"/>
      <c r="H152" s="259"/>
      <c r="I152" s="259"/>
    </row>
    <row r="153" spans="1:9" s="225" customFormat="1" ht="11.25">
      <c r="A153" s="224"/>
      <c r="H153" s="259"/>
      <c r="I153" s="259"/>
    </row>
    <row r="154" spans="1:9" s="225" customFormat="1" ht="11.25">
      <c r="A154" s="224"/>
      <c r="H154" s="259"/>
      <c r="I154" s="259"/>
    </row>
    <row r="155" spans="1:9" s="225" customFormat="1" ht="11.25">
      <c r="A155" s="224"/>
      <c r="H155" s="259"/>
      <c r="I155" s="259"/>
    </row>
    <row r="156" spans="1:9" s="225" customFormat="1" ht="11.25">
      <c r="A156" s="224"/>
      <c r="H156" s="259"/>
      <c r="I156" s="259"/>
    </row>
    <row r="157" spans="1:9" s="225" customFormat="1" ht="11.25">
      <c r="A157" s="224"/>
      <c r="H157" s="259"/>
      <c r="I157" s="259"/>
    </row>
    <row r="158" spans="1:9" s="225" customFormat="1" ht="11.25">
      <c r="A158" s="224"/>
      <c r="H158" s="259"/>
      <c r="I158" s="259"/>
    </row>
    <row r="159" spans="1:9" s="225" customFormat="1" ht="11.25">
      <c r="A159" s="224"/>
      <c r="H159" s="259"/>
      <c r="I159" s="259"/>
    </row>
    <row r="160" spans="1:9" s="225" customFormat="1" ht="11.25">
      <c r="A160" s="224"/>
      <c r="H160" s="259"/>
      <c r="I160" s="259"/>
    </row>
    <row r="161" spans="1:9" s="225" customFormat="1" ht="11.25">
      <c r="A161" s="224"/>
      <c r="H161" s="259"/>
      <c r="I161" s="259"/>
    </row>
    <row r="162" spans="1:9" s="225" customFormat="1" ht="11.25">
      <c r="A162" s="224"/>
      <c r="H162" s="259"/>
      <c r="I162" s="259"/>
    </row>
    <row r="163" spans="1:9" s="225" customFormat="1" ht="11.25">
      <c r="A163" s="224"/>
      <c r="H163" s="259"/>
      <c r="I163" s="259"/>
    </row>
    <row r="164" spans="1:9" s="225" customFormat="1" ht="11.25">
      <c r="A164" s="224"/>
      <c r="H164" s="259"/>
      <c r="I164" s="259"/>
    </row>
    <row r="165" spans="1:9" s="225" customFormat="1" ht="11.25">
      <c r="A165" s="224"/>
      <c r="H165" s="259"/>
      <c r="I165" s="259"/>
    </row>
    <row r="166" spans="1:9" s="225" customFormat="1" ht="11.25">
      <c r="A166" s="224"/>
      <c r="H166" s="259"/>
      <c r="I166" s="259"/>
    </row>
    <row r="167" spans="1:9" s="225" customFormat="1" ht="11.25">
      <c r="A167" s="224"/>
      <c r="H167" s="259"/>
      <c r="I167" s="259"/>
    </row>
    <row r="168" spans="1:9" s="225" customFormat="1" ht="11.25">
      <c r="A168" s="224"/>
      <c r="H168" s="259"/>
      <c r="I168" s="259"/>
    </row>
    <row r="169" spans="1:9" s="225" customFormat="1" ht="11.25">
      <c r="A169" s="224"/>
      <c r="H169" s="259"/>
      <c r="I169" s="259"/>
    </row>
    <row r="170" spans="1:9" s="225" customFormat="1" ht="11.25">
      <c r="A170" s="224"/>
      <c r="H170" s="259"/>
      <c r="I170" s="259"/>
    </row>
    <row r="171" spans="1:9" s="225" customFormat="1" ht="11.25">
      <c r="A171" s="224"/>
      <c r="H171" s="259"/>
      <c r="I171" s="259"/>
    </row>
    <row r="172" spans="1:9" s="225" customFormat="1" ht="11.25">
      <c r="A172" s="224"/>
      <c r="H172" s="259"/>
      <c r="I172" s="259"/>
    </row>
    <row r="173" spans="1:9" s="225" customFormat="1" ht="11.25">
      <c r="A173" s="224"/>
      <c r="H173" s="259"/>
      <c r="I173" s="259"/>
    </row>
    <row r="174" spans="1:9" s="225" customFormat="1" ht="11.25">
      <c r="A174" s="224"/>
      <c r="H174" s="259"/>
      <c r="I174" s="259"/>
    </row>
    <row r="175" spans="1:9" s="225" customFormat="1" ht="11.25">
      <c r="A175" s="224"/>
      <c r="H175" s="259"/>
      <c r="I175" s="259"/>
    </row>
    <row r="176" spans="1:9" s="225" customFormat="1" ht="11.25">
      <c r="A176" s="224"/>
      <c r="H176" s="259"/>
      <c r="I176" s="259"/>
    </row>
    <row r="177" spans="1:9" s="225" customFormat="1" ht="11.25">
      <c r="A177" s="224"/>
      <c r="H177" s="259"/>
      <c r="I177" s="259"/>
    </row>
    <row r="178" spans="1:9" s="225" customFormat="1" ht="11.25">
      <c r="A178" s="224"/>
      <c r="H178" s="259"/>
      <c r="I178" s="259"/>
    </row>
    <row r="179" spans="1:9" s="225" customFormat="1" ht="11.25">
      <c r="A179" s="224"/>
      <c r="H179" s="259"/>
      <c r="I179" s="259"/>
    </row>
    <row r="180" spans="1:9" s="225" customFormat="1" ht="11.25">
      <c r="A180" s="224"/>
      <c r="H180" s="259"/>
      <c r="I180" s="259"/>
    </row>
    <row r="181" spans="1:9" s="225" customFormat="1" ht="11.25">
      <c r="A181" s="224"/>
      <c r="H181" s="259"/>
      <c r="I181" s="259"/>
    </row>
    <row r="182" spans="1:9" s="225" customFormat="1" ht="11.25">
      <c r="A182" s="224"/>
      <c r="H182" s="259"/>
      <c r="I182" s="259"/>
    </row>
    <row r="183" spans="1:9" s="225" customFormat="1" ht="11.25">
      <c r="A183" s="224"/>
      <c r="H183" s="259"/>
      <c r="I183" s="259"/>
    </row>
    <row r="184" spans="1:9" s="225" customFormat="1" ht="11.25">
      <c r="A184" s="224"/>
      <c r="H184" s="259"/>
      <c r="I184" s="259"/>
    </row>
    <row r="185" spans="1:9" s="225" customFormat="1" ht="11.25">
      <c r="A185" s="224"/>
      <c r="H185" s="259"/>
      <c r="I185" s="259"/>
    </row>
    <row r="186" spans="1:9" s="225" customFormat="1" ht="11.25">
      <c r="A186" s="224"/>
      <c r="H186" s="259"/>
      <c r="I186" s="259"/>
    </row>
    <row r="187" spans="1:9" s="225" customFormat="1" ht="11.25">
      <c r="A187" s="224"/>
      <c r="H187" s="259"/>
      <c r="I187" s="259"/>
    </row>
    <row r="188" spans="1:9" s="225" customFormat="1" ht="11.25">
      <c r="A188" s="224"/>
      <c r="H188" s="259"/>
      <c r="I188" s="259"/>
    </row>
    <row r="189" spans="1:9" s="225" customFormat="1" ht="11.25">
      <c r="A189" s="224"/>
      <c r="H189" s="259"/>
      <c r="I189" s="259"/>
    </row>
    <row r="190" spans="1:9" s="225" customFormat="1" ht="11.25">
      <c r="A190" s="224"/>
      <c r="H190" s="259"/>
      <c r="I190" s="259"/>
    </row>
    <row r="191" spans="1:9" s="225" customFormat="1" ht="11.25">
      <c r="A191" s="224"/>
      <c r="H191" s="259"/>
      <c r="I191" s="259"/>
    </row>
    <row r="192" spans="1:9" s="225" customFormat="1" ht="11.25">
      <c r="A192" s="224"/>
      <c r="H192" s="259"/>
      <c r="I192" s="259"/>
    </row>
    <row r="193" spans="1:9" s="225" customFormat="1" ht="11.25">
      <c r="A193" s="224"/>
      <c r="H193" s="259"/>
      <c r="I193" s="259"/>
    </row>
    <row r="194" spans="1:9" s="225" customFormat="1" ht="11.25">
      <c r="A194" s="224"/>
      <c r="H194" s="259"/>
      <c r="I194" s="259"/>
    </row>
    <row r="195" spans="1:9" s="225" customFormat="1" ht="11.25">
      <c r="A195" s="224"/>
      <c r="H195" s="259"/>
      <c r="I195" s="259"/>
    </row>
    <row r="196" spans="1:9" s="225" customFormat="1" ht="11.25">
      <c r="A196" s="224"/>
      <c r="H196" s="259"/>
      <c r="I196" s="259"/>
    </row>
    <row r="197" spans="1:9" s="225" customFormat="1" ht="11.25">
      <c r="A197" s="224"/>
      <c r="H197" s="259"/>
      <c r="I197" s="259"/>
    </row>
    <row r="198" spans="1:9" s="225" customFormat="1" ht="11.25">
      <c r="A198" s="224"/>
      <c r="H198" s="259"/>
      <c r="I198" s="259"/>
    </row>
    <row r="199" spans="1:9" s="225" customFormat="1" ht="11.25">
      <c r="A199" s="224"/>
      <c r="H199" s="259"/>
      <c r="I199" s="259"/>
    </row>
    <row r="200" spans="1:9" s="225" customFormat="1" ht="11.25">
      <c r="A200" s="224"/>
      <c r="H200" s="259"/>
      <c r="I200" s="259"/>
    </row>
    <row r="201" spans="1:9" s="225" customFormat="1" ht="11.25">
      <c r="A201" s="224"/>
      <c r="H201" s="259"/>
      <c r="I201" s="259"/>
    </row>
    <row r="202" spans="1:9" s="225" customFormat="1" ht="11.25">
      <c r="A202" s="224"/>
      <c r="H202" s="259"/>
      <c r="I202" s="259"/>
    </row>
    <row r="203" spans="1:9" s="225" customFormat="1" ht="11.25">
      <c r="A203" s="224"/>
      <c r="H203" s="259"/>
      <c r="I203" s="259"/>
    </row>
    <row r="204" spans="1:9" s="225" customFormat="1" ht="11.25">
      <c r="A204" s="224"/>
      <c r="H204" s="259"/>
      <c r="I204" s="259"/>
    </row>
    <row r="205" spans="1:9" s="225" customFormat="1" ht="11.25">
      <c r="A205" s="224"/>
      <c r="H205" s="259"/>
      <c r="I205" s="259"/>
    </row>
    <row r="206" spans="1:9" s="225" customFormat="1" ht="11.25">
      <c r="A206" s="224"/>
      <c r="H206" s="259"/>
      <c r="I206" s="259"/>
    </row>
    <row r="207" spans="1:9" s="225" customFormat="1" ht="11.25">
      <c r="A207" s="224"/>
      <c r="H207" s="259"/>
      <c r="I207" s="259"/>
    </row>
    <row r="208" spans="1:9" s="225" customFormat="1" ht="11.25">
      <c r="A208" s="224"/>
      <c r="H208" s="259"/>
      <c r="I208" s="259"/>
    </row>
    <row r="209" spans="1:9" s="225" customFormat="1" ht="11.25">
      <c r="A209" s="224"/>
      <c r="H209" s="259"/>
      <c r="I209" s="259"/>
    </row>
    <row r="210" spans="1:9" s="225" customFormat="1" ht="11.25">
      <c r="A210" s="224"/>
      <c r="H210" s="259"/>
      <c r="I210" s="259"/>
    </row>
    <row r="211" spans="1:9" s="225" customFormat="1" ht="11.25">
      <c r="A211" s="224"/>
      <c r="H211" s="259"/>
      <c r="I211" s="259"/>
    </row>
    <row r="212" spans="1:9" s="225" customFormat="1" ht="11.25">
      <c r="A212" s="224"/>
      <c r="H212" s="259"/>
      <c r="I212" s="259"/>
    </row>
    <row r="213" spans="1:9" s="225" customFormat="1" ht="11.25">
      <c r="A213" s="224"/>
      <c r="H213" s="259"/>
      <c r="I213" s="259"/>
    </row>
    <row r="214" spans="1:9" s="225" customFormat="1" ht="11.25">
      <c r="A214" s="224"/>
      <c r="H214" s="259"/>
      <c r="I214" s="259"/>
    </row>
    <row r="215" spans="1:9" s="225" customFormat="1" ht="11.25">
      <c r="A215" s="224"/>
      <c r="H215" s="259"/>
      <c r="I215" s="259"/>
    </row>
    <row r="216" spans="1:9" s="225" customFormat="1" ht="11.25">
      <c r="A216" s="224"/>
      <c r="H216" s="259"/>
      <c r="I216" s="259"/>
    </row>
    <row r="217" spans="1:9" s="225" customFormat="1" ht="11.25">
      <c r="A217" s="224"/>
      <c r="H217" s="259"/>
      <c r="I217" s="259"/>
    </row>
    <row r="218" spans="1:9" s="225" customFormat="1" ht="11.25">
      <c r="A218" s="224"/>
      <c r="H218" s="259"/>
      <c r="I218" s="259"/>
    </row>
    <row r="219" spans="1:9" s="225" customFormat="1" ht="11.25">
      <c r="A219" s="224"/>
      <c r="H219" s="259"/>
      <c r="I219" s="259"/>
    </row>
    <row r="220" spans="1:9" s="225" customFormat="1" ht="11.25">
      <c r="A220" s="224"/>
      <c r="H220" s="259"/>
      <c r="I220" s="259"/>
    </row>
    <row r="221" spans="1:9" s="225" customFormat="1" ht="11.25">
      <c r="A221" s="224"/>
      <c r="H221" s="259"/>
      <c r="I221" s="259"/>
    </row>
    <row r="222" spans="1:9" s="225" customFormat="1" ht="11.25">
      <c r="A222" s="224"/>
      <c r="H222" s="259"/>
      <c r="I222" s="259"/>
    </row>
    <row r="223" spans="1:9" s="225" customFormat="1" ht="11.25">
      <c r="A223" s="224"/>
      <c r="H223" s="259"/>
      <c r="I223" s="259"/>
    </row>
    <row r="224" spans="1:9" s="225" customFormat="1" ht="11.25">
      <c r="A224" s="224"/>
      <c r="H224" s="259"/>
      <c r="I224" s="259"/>
    </row>
    <row r="225" spans="1:9" s="225" customFormat="1" ht="11.25">
      <c r="A225" s="224"/>
      <c r="H225" s="259"/>
      <c r="I225" s="259"/>
    </row>
    <row r="226" spans="1:9" s="225" customFormat="1" ht="11.25">
      <c r="A226" s="224"/>
      <c r="H226" s="259"/>
      <c r="I226" s="259"/>
    </row>
    <row r="227" spans="1:9" s="225" customFormat="1" ht="11.25">
      <c r="A227" s="224"/>
      <c r="H227" s="259"/>
      <c r="I227" s="259"/>
    </row>
    <row r="228" spans="1:9" s="225" customFormat="1" ht="11.25">
      <c r="A228" s="224"/>
      <c r="H228" s="259"/>
      <c r="I228" s="259"/>
    </row>
    <row r="229" spans="1:9" s="225" customFormat="1" ht="11.25">
      <c r="A229" s="224"/>
      <c r="H229" s="259"/>
      <c r="I229" s="259"/>
    </row>
    <row r="230" spans="1:9" s="225" customFormat="1" ht="11.25">
      <c r="A230" s="224"/>
      <c r="H230" s="259"/>
      <c r="I230" s="259"/>
    </row>
    <row r="231" spans="1:9" s="225" customFormat="1" ht="11.25">
      <c r="A231" s="224"/>
      <c r="H231" s="259"/>
      <c r="I231" s="259"/>
    </row>
    <row r="232" spans="1:9" s="225" customFormat="1" ht="11.25">
      <c r="A232" s="224"/>
      <c r="H232" s="259"/>
      <c r="I232" s="259"/>
    </row>
    <row r="233" spans="1:9" s="225" customFormat="1" ht="11.25">
      <c r="A233" s="224"/>
      <c r="H233" s="259"/>
      <c r="I233" s="259"/>
    </row>
    <row r="234" spans="1:9" s="225" customFormat="1" ht="11.25">
      <c r="A234" s="224"/>
      <c r="H234" s="259"/>
      <c r="I234" s="259"/>
    </row>
    <row r="235" spans="1:9" s="225" customFormat="1" ht="11.25">
      <c r="A235" s="224"/>
      <c r="H235" s="259"/>
      <c r="I235" s="259"/>
    </row>
    <row r="236" spans="1:9" s="225" customFormat="1" ht="11.25">
      <c r="A236" s="224"/>
      <c r="H236" s="259"/>
      <c r="I236" s="259"/>
    </row>
    <row r="237" spans="1:9" s="225" customFormat="1" ht="11.25">
      <c r="A237" s="224"/>
      <c r="H237" s="259"/>
      <c r="I237" s="259"/>
    </row>
    <row r="238" spans="1:9" s="225" customFormat="1" ht="11.25">
      <c r="A238" s="224"/>
      <c r="H238" s="259"/>
      <c r="I238" s="259"/>
    </row>
    <row r="239" spans="1:9" s="225" customFormat="1" ht="11.25">
      <c r="A239" s="224"/>
      <c r="H239" s="259"/>
      <c r="I239" s="259"/>
    </row>
    <row r="240" spans="1:9" s="225" customFormat="1" ht="11.25">
      <c r="A240" s="224"/>
      <c r="H240" s="259"/>
      <c r="I240" s="259"/>
    </row>
    <row r="241" spans="1:9" s="225" customFormat="1" ht="11.25">
      <c r="A241" s="224"/>
      <c r="H241" s="259"/>
      <c r="I241" s="259"/>
    </row>
    <row r="242" spans="1:9" s="225" customFormat="1" ht="11.25">
      <c r="A242" s="224"/>
      <c r="H242" s="259"/>
      <c r="I242" s="259"/>
    </row>
    <row r="243" spans="1:9" s="225" customFormat="1" ht="11.25">
      <c r="A243" s="224"/>
      <c r="H243" s="259"/>
      <c r="I243" s="259"/>
    </row>
    <row r="244" spans="1:9" s="225" customFormat="1" ht="11.25">
      <c r="A244" s="224"/>
      <c r="H244" s="259"/>
      <c r="I244" s="259"/>
    </row>
    <row r="245" spans="1:9" s="225" customFormat="1" ht="11.25">
      <c r="A245" s="224"/>
      <c r="H245" s="259"/>
      <c r="I245" s="259"/>
    </row>
    <row r="246" spans="1:9" s="225" customFormat="1" ht="11.25">
      <c r="A246" s="224"/>
      <c r="H246" s="259"/>
      <c r="I246" s="259"/>
    </row>
    <row r="247" spans="1:9" s="225" customFormat="1" ht="11.25">
      <c r="A247" s="224"/>
      <c r="H247" s="259"/>
      <c r="I247" s="259"/>
    </row>
    <row r="248" spans="1:9" s="225" customFormat="1" ht="11.25">
      <c r="A248" s="224"/>
      <c r="H248" s="259"/>
      <c r="I248" s="259"/>
    </row>
    <row r="249" spans="1:9" s="225" customFormat="1" ht="11.25">
      <c r="A249" s="224"/>
      <c r="H249" s="259"/>
      <c r="I249" s="259"/>
    </row>
    <row r="250" spans="1:9" s="225" customFormat="1" ht="11.25">
      <c r="A250" s="224"/>
      <c r="H250" s="259"/>
      <c r="I250" s="259"/>
    </row>
    <row r="251" spans="1:9" s="225" customFormat="1" ht="11.25">
      <c r="A251" s="224"/>
      <c r="H251" s="259"/>
      <c r="I251" s="259"/>
    </row>
    <row r="252" spans="1:9" s="225" customFormat="1" ht="11.25">
      <c r="A252" s="224"/>
      <c r="H252" s="259"/>
      <c r="I252" s="259"/>
    </row>
    <row r="253" spans="1:9" s="225" customFormat="1" ht="11.25">
      <c r="A253" s="224"/>
      <c r="H253" s="259"/>
      <c r="I253" s="259"/>
    </row>
    <row r="254" spans="1:9" s="225" customFormat="1" ht="11.25">
      <c r="A254" s="224"/>
      <c r="H254" s="259"/>
      <c r="I254" s="259"/>
    </row>
    <row r="255" spans="1:9" s="225" customFormat="1" ht="11.25">
      <c r="A255" s="224"/>
      <c r="H255" s="259"/>
      <c r="I255" s="259"/>
    </row>
    <row r="256" spans="1:9" s="225" customFormat="1" ht="11.25">
      <c r="A256" s="224"/>
      <c r="H256" s="259"/>
      <c r="I256" s="259"/>
    </row>
    <row r="257" spans="1:9" s="225" customFormat="1" ht="11.25">
      <c r="A257" s="224"/>
      <c r="H257" s="259"/>
      <c r="I257" s="259"/>
    </row>
    <row r="258" spans="1:9" s="225" customFormat="1" ht="11.25">
      <c r="A258" s="224"/>
      <c r="H258" s="259"/>
      <c r="I258" s="259"/>
    </row>
    <row r="259" spans="1:9" s="225" customFormat="1" ht="11.25">
      <c r="A259" s="224"/>
      <c r="H259" s="259"/>
      <c r="I259" s="259"/>
    </row>
    <row r="260" spans="1:9" s="225" customFormat="1" ht="11.25">
      <c r="A260" s="224"/>
      <c r="H260" s="259"/>
      <c r="I260" s="259"/>
    </row>
    <row r="261" spans="1:9" s="225" customFormat="1" ht="11.25">
      <c r="A261" s="224"/>
      <c r="H261" s="259"/>
      <c r="I261" s="259"/>
    </row>
    <row r="262" spans="1:9" s="225" customFormat="1" ht="11.25">
      <c r="A262" s="224"/>
      <c r="H262" s="259"/>
      <c r="I262" s="259"/>
    </row>
    <row r="263" spans="1:9" s="225" customFormat="1" ht="11.25">
      <c r="A263" s="224"/>
      <c r="H263" s="259"/>
      <c r="I263" s="259"/>
    </row>
    <row r="264" spans="1:9" s="225" customFormat="1" ht="11.25">
      <c r="A264" s="224"/>
      <c r="H264" s="259"/>
      <c r="I264" s="259"/>
    </row>
    <row r="265" spans="1:9" s="225" customFormat="1" ht="11.25">
      <c r="A265" s="224"/>
      <c r="H265" s="259"/>
      <c r="I265" s="259"/>
    </row>
    <row r="266" spans="1:9" s="225" customFormat="1" ht="11.25">
      <c r="A266" s="224"/>
      <c r="H266" s="259"/>
      <c r="I266" s="259"/>
    </row>
    <row r="267" spans="1:9" s="225" customFormat="1" ht="11.25">
      <c r="A267" s="224"/>
      <c r="H267" s="259"/>
      <c r="I267" s="259"/>
    </row>
    <row r="268" spans="1:9" s="225" customFormat="1" ht="11.25">
      <c r="A268" s="224"/>
      <c r="H268" s="259"/>
      <c r="I268" s="259"/>
    </row>
    <row r="269" spans="1:9" s="225" customFormat="1" ht="11.25">
      <c r="A269" s="224"/>
      <c r="H269" s="259"/>
      <c r="I269" s="259"/>
    </row>
    <row r="270" spans="1:9" s="225" customFormat="1" ht="11.25">
      <c r="A270" s="224"/>
      <c r="H270" s="259"/>
      <c r="I270" s="259"/>
    </row>
    <row r="271" spans="1:9" s="225" customFormat="1" ht="11.25">
      <c r="A271" s="224"/>
      <c r="H271" s="259"/>
      <c r="I271" s="259"/>
    </row>
    <row r="272" spans="1:9" s="225" customFormat="1" ht="11.25">
      <c r="A272" s="224"/>
      <c r="H272" s="259"/>
      <c r="I272" s="259"/>
    </row>
    <row r="273" spans="1:9" s="225" customFormat="1" ht="11.25">
      <c r="A273" s="224"/>
      <c r="H273" s="259"/>
      <c r="I273" s="259"/>
    </row>
    <row r="274" spans="1:9" s="225" customFormat="1" ht="11.25">
      <c r="A274" s="224"/>
      <c r="H274" s="259"/>
      <c r="I274" s="259"/>
    </row>
    <row r="275" spans="1:9" s="225" customFormat="1" ht="11.25">
      <c r="A275" s="224"/>
      <c r="H275" s="259"/>
      <c r="I275" s="259"/>
    </row>
    <row r="276" spans="1:9" s="225" customFormat="1" ht="11.25">
      <c r="A276" s="224"/>
      <c r="H276" s="259"/>
      <c r="I276" s="259"/>
    </row>
    <row r="277" spans="1:9" s="225" customFormat="1" ht="11.25">
      <c r="A277" s="224"/>
      <c r="H277" s="259"/>
      <c r="I277" s="259"/>
    </row>
    <row r="278" spans="1:9" s="225" customFormat="1" ht="11.25">
      <c r="A278" s="224"/>
      <c r="H278" s="259"/>
      <c r="I278" s="259"/>
    </row>
    <row r="279" spans="1:9" s="225" customFormat="1" ht="11.25">
      <c r="A279" s="224"/>
      <c r="H279" s="259"/>
      <c r="I279" s="259"/>
    </row>
    <row r="280" spans="1:9" s="225" customFormat="1" ht="11.25">
      <c r="A280" s="224"/>
      <c r="H280" s="259"/>
      <c r="I280" s="259"/>
    </row>
    <row r="281" spans="1:9" s="225" customFormat="1" ht="11.25">
      <c r="A281" s="224"/>
      <c r="H281" s="259"/>
      <c r="I281" s="259"/>
    </row>
    <row r="282" spans="1:9" s="225" customFormat="1" ht="11.25">
      <c r="A282" s="224"/>
      <c r="H282" s="259"/>
      <c r="I282" s="259"/>
    </row>
    <row r="283" spans="1:9" s="225" customFormat="1" ht="11.25">
      <c r="A283" s="224"/>
      <c r="H283" s="259"/>
      <c r="I283" s="259"/>
    </row>
    <row r="284" spans="1:9" s="225" customFormat="1" ht="11.25">
      <c r="A284" s="224"/>
      <c r="H284" s="259"/>
      <c r="I284" s="259"/>
    </row>
    <row r="285" spans="1:9" s="225" customFormat="1" ht="11.25">
      <c r="A285" s="224"/>
      <c r="H285" s="259"/>
      <c r="I285" s="259"/>
    </row>
    <row r="286" spans="1:9" s="225" customFormat="1" ht="11.25">
      <c r="A286" s="224"/>
      <c r="H286" s="259"/>
      <c r="I286" s="259"/>
    </row>
    <row r="287" spans="1:9" s="225" customFormat="1" ht="11.25">
      <c r="A287" s="224"/>
      <c r="H287" s="259"/>
      <c r="I287" s="259"/>
    </row>
    <row r="288" spans="1:9" s="225" customFormat="1" ht="11.25">
      <c r="A288" s="224"/>
      <c r="H288" s="259"/>
      <c r="I288" s="259"/>
    </row>
    <row r="289" spans="1:9" s="225" customFormat="1" ht="11.25">
      <c r="A289" s="224"/>
      <c r="H289" s="259"/>
      <c r="I289" s="259"/>
    </row>
    <row r="290" spans="1:9" s="225" customFormat="1" ht="11.25">
      <c r="A290" s="224"/>
      <c r="H290" s="259"/>
      <c r="I290" s="259"/>
    </row>
    <row r="291" spans="1:9" s="225" customFormat="1" ht="11.25">
      <c r="A291" s="224"/>
      <c r="H291" s="259"/>
      <c r="I291" s="259"/>
    </row>
    <row r="292" spans="1:9" s="225" customFormat="1" ht="11.25">
      <c r="A292" s="224"/>
      <c r="H292" s="259"/>
      <c r="I292" s="259"/>
    </row>
    <row r="293" spans="1:9" s="225" customFormat="1" ht="11.25">
      <c r="A293" s="224"/>
      <c r="H293" s="259"/>
      <c r="I293" s="259"/>
    </row>
    <row r="294" spans="1:9" s="225" customFormat="1" ht="11.25">
      <c r="A294" s="224"/>
      <c r="H294" s="259"/>
      <c r="I294" s="259"/>
    </row>
    <row r="295" spans="1:9" s="225" customFormat="1" ht="11.25">
      <c r="A295" s="224"/>
      <c r="H295" s="259"/>
      <c r="I295" s="259"/>
    </row>
    <row r="296" spans="1:9" s="225" customFormat="1" ht="11.25">
      <c r="A296" s="224"/>
      <c r="H296" s="259"/>
      <c r="I296" s="259"/>
    </row>
    <row r="297" spans="1:9" s="225" customFormat="1" ht="11.25">
      <c r="A297" s="224"/>
      <c r="H297" s="259"/>
      <c r="I297" s="259"/>
    </row>
    <row r="298" spans="1:9" s="225" customFormat="1" ht="11.25">
      <c r="A298" s="224"/>
      <c r="H298" s="259"/>
      <c r="I298" s="259"/>
    </row>
    <row r="299" spans="1:9" s="225" customFormat="1" ht="11.25">
      <c r="A299" s="224"/>
      <c r="H299" s="259"/>
      <c r="I299" s="259"/>
    </row>
    <row r="300" spans="1:9" s="225" customFormat="1" ht="11.25">
      <c r="A300" s="224"/>
      <c r="H300" s="259"/>
      <c r="I300" s="259"/>
    </row>
    <row r="301" spans="1:9" s="225" customFormat="1" ht="11.25">
      <c r="A301" s="224"/>
      <c r="H301" s="259"/>
      <c r="I301" s="259"/>
    </row>
    <row r="302" spans="1:9" s="225" customFormat="1" ht="11.25">
      <c r="A302" s="224"/>
      <c r="H302" s="259"/>
      <c r="I302" s="259"/>
    </row>
    <row r="303" spans="1:9" s="225" customFormat="1" ht="11.25">
      <c r="A303" s="224"/>
      <c r="H303" s="259"/>
      <c r="I303" s="259"/>
    </row>
    <row r="304" spans="1:9" s="225" customFormat="1" ht="11.25">
      <c r="A304" s="224"/>
      <c r="H304" s="259"/>
      <c r="I304" s="259"/>
    </row>
    <row r="305" spans="1:9" s="225" customFormat="1" ht="11.25">
      <c r="A305" s="224"/>
      <c r="H305" s="259"/>
      <c r="I305" s="259"/>
    </row>
    <row r="306" spans="1:9" s="225" customFormat="1" ht="11.25">
      <c r="A306" s="224"/>
      <c r="H306" s="259"/>
      <c r="I306" s="259"/>
    </row>
    <row r="307" spans="1:9" s="225" customFormat="1" ht="11.25">
      <c r="A307" s="224"/>
      <c r="H307" s="259"/>
      <c r="I307" s="259"/>
    </row>
    <row r="308" spans="1:9" s="225" customFormat="1" ht="11.25">
      <c r="A308" s="224"/>
      <c r="H308" s="259"/>
      <c r="I308" s="259"/>
    </row>
    <row r="309" spans="1:9" s="225" customFormat="1" ht="11.25">
      <c r="A309" s="224"/>
      <c r="H309" s="259"/>
      <c r="I309" s="259"/>
    </row>
    <row r="310" spans="1:9" s="225" customFormat="1" ht="11.25">
      <c r="A310" s="224"/>
      <c r="H310" s="259"/>
      <c r="I310" s="259"/>
    </row>
    <row r="311" spans="1:9" s="225" customFormat="1" ht="11.25">
      <c r="A311" s="224"/>
      <c r="H311" s="259"/>
      <c r="I311" s="259"/>
    </row>
    <row r="312" spans="1:9" s="225" customFormat="1" ht="11.25">
      <c r="A312" s="224"/>
      <c r="H312" s="259"/>
      <c r="I312" s="259"/>
    </row>
    <row r="313" spans="1:9" s="225" customFormat="1" ht="11.25">
      <c r="A313" s="224"/>
      <c r="H313" s="259"/>
      <c r="I313" s="259"/>
    </row>
  </sheetData>
  <sheetProtection/>
  <mergeCells count="4">
    <mergeCell ref="A3:H3"/>
    <mergeCell ref="A4:H4"/>
    <mergeCell ref="C9:F9"/>
    <mergeCell ref="C10:F10"/>
  </mergeCells>
  <printOptions gridLines="1" horizontalCentered="1"/>
  <pageMargins left="1.220472440944882" right="0.6299212598425197" top="0.5905511811023623" bottom="0.3937007874015748" header="0.2362204724409449" footer="0.1968503937007874"/>
  <pageSetup horizontalDpi="300" verticalDpi="300" orientation="portrait" paperSize="9" scale="90" r:id="rId1"/>
  <headerFooter alignWithMargins="0">
    <oddHeader>&amp;RTāme Nr.8.10.3</oddHeader>
    <oddFooter>&amp;CPage &amp;P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7" width="7.140625" style="145" customWidth="1"/>
    <col min="8" max="8" width="8.710937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196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362000</v>
      </c>
      <c r="D15" s="42">
        <f>SUM(D16,D19,D20,)</f>
        <v>227000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135000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227000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135000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135000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135000</v>
      </c>
      <c r="D26" s="71"/>
      <c r="E26" s="71"/>
      <c r="F26" s="71"/>
      <c r="G26" s="69"/>
      <c r="H26" s="72">
        <v>135000</v>
      </c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362000</v>
      </c>
      <c r="D30" s="42">
        <f>SUM(D31,D156)</f>
        <v>227000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135000</v>
      </c>
    </row>
    <row r="31" spans="1:8" s="83" customFormat="1" ht="36.75" thickTop="1">
      <c r="A31" s="78"/>
      <c r="B31" s="79" t="s">
        <v>33</v>
      </c>
      <c r="C31" s="82">
        <f t="shared" si="1"/>
        <v>362000</v>
      </c>
      <c r="D31" s="80">
        <f>SUM(D141,D32)</f>
        <v>227000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135000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0</v>
      </c>
      <c r="D92" s="104">
        <f>SUM(D93,D97,D105,D106,D107,D114,D123,D124,D127)</f>
        <v>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362000</v>
      </c>
      <c r="D141" s="121">
        <f>SUM(D142,D154,D155)</f>
        <v>227000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135000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7000</v>
      </c>
      <c r="D142" s="125">
        <f>SUM(D143,D149,D150,D151,D152,D153)</f>
        <v>7000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7000</v>
      </c>
      <c r="D153" s="53">
        <v>7000</v>
      </c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355000</v>
      </c>
      <c r="D155" s="103">
        <f>7000+213000</f>
        <v>220000</v>
      </c>
      <c r="E155" s="103"/>
      <c r="F155" s="103"/>
      <c r="G155" s="103"/>
      <c r="H155" s="115">
        <f>70000+25000+40000</f>
        <v>135000</v>
      </c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362000</v>
      </c>
      <c r="D159" s="138">
        <f t="shared" si="6"/>
        <v>227000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135000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Nr.8.1.3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workbookViewId="0" topLeftCell="A1">
      <selection activeCell="A150" sqref="A150:IV152"/>
    </sheetView>
  </sheetViews>
  <sheetFormatPr defaultColWidth="9.140625" defaultRowHeight="12.75"/>
  <cols>
    <col min="1" max="1" width="6.7109375" style="226" customWidth="1"/>
    <col min="2" max="2" width="23.140625" style="0" customWidth="1"/>
    <col min="3" max="3" width="9.421875" style="0" customWidth="1"/>
    <col min="4" max="4" width="10.140625" style="0" customWidth="1"/>
    <col min="5" max="5" width="8.57421875" style="0" customWidth="1"/>
    <col min="7" max="7" width="0.13671875" style="0" customWidth="1"/>
    <col min="8" max="9" width="0" style="0" hidden="1" customWidth="1"/>
  </cols>
  <sheetData>
    <row r="1" spans="1:6" s="148" customFormat="1" ht="12.75">
      <c r="A1" s="146"/>
      <c r="B1" s="147"/>
      <c r="C1" s="147"/>
      <c r="D1" s="147"/>
      <c r="E1" s="147"/>
      <c r="F1" s="147"/>
    </row>
    <row r="2" spans="1:6" s="148" customFormat="1" ht="12.75">
      <c r="A2" s="241" t="s">
        <v>191</v>
      </c>
      <c r="B2" s="241"/>
      <c r="C2" s="241"/>
      <c r="D2" s="241"/>
      <c r="E2" s="241"/>
      <c r="F2" s="241"/>
    </row>
    <row r="3" spans="1:6" s="148" customFormat="1" ht="12.75">
      <c r="A3" s="241" t="s">
        <v>192</v>
      </c>
      <c r="B3" s="241"/>
      <c r="C3" s="241"/>
      <c r="D3" s="241"/>
      <c r="E3" s="241"/>
      <c r="F3" s="241"/>
    </row>
    <row r="4" spans="1:6" s="148" customFormat="1" ht="18">
      <c r="A4" s="146"/>
      <c r="B4" s="149"/>
      <c r="C4" s="150"/>
      <c r="D4" s="147"/>
      <c r="E4" s="147"/>
      <c r="F4" s="147"/>
    </row>
    <row r="5" spans="1:6" s="148" customFormat="1" ht="12.75">
      <c r="A5" s="146" t="s">
        <v>163</v>
      </c>
      <c r="B5" s="151" t="s">
        <v>2</v>
      </c>
      <c r="C5" s="151"/>
      <c r="D5" s="151"/>
      <c r="E5" s="151"/>
      <c r="F5" s="151"/>
    </row>
    <row r="6" spans="1:6" s="148" customFormat="1" ht="12.75">
      <c r="A6" s="146" t="s">
        <v>3</v>
      </c>
      <c r="B6" s="147" t="s">
        <v>193</v>
      </c>
      <c r="C6" s="147"/>
      <c r="D6" s="147"/>
      <c r="E6" s="147"/>
      <c r="F6" s="147"/>
    </row>
    <row r="7" spans="1:6" s="148" customFormat="1" ht="12.75">
      <c r="A7" s="146" t="s">
        <v>197</v>
      </c>
      <c r="B7" s="147"/>
      <c r="C7" s="147"/>
      <c r="D7" s="147"/>
      <c r="E7" s="147"/>
      <c r="F7" s="147"/>
    </row>
    <row r="8" spans="1:6" s="148" customFormat="1" ht="13.5" thickBot="1">
      <c r="A8" s="1" t="s">
        <v>164</v>
      </c>
      <c r="B8" s="152"/>
      <c r="C8" s="147"/>
      <c r="D8" s="147"/>
      <c r="E8" s="147"/>
      <c r="F8" s="147"/>
    </row>
    <row r="9" spans="1:6" s="155" customFormat="1" ht="12.75" customHeight="1">
      <c r="A9" s="153"/>
      <c r="B9" s="154"/>
      <c r="C9" s="235" t="s">
        <v>6</v>
      </c>
      <c r="D9" s="236"/>
      <c r="E9" s="236"/>
      <c r="F9" s="237"/>
    </row>
    <row r="10" spans="1:6" s="158" customFormat="1" ht="12.75" customHeight="1">
      <c r="A10" s="156" t="s">
        <v>7</v>
      </c>
      <c r="B10" s="157" t="s">
        <v>5</v>
      </c>
      <c r="C10" s="238" t="s">
        <v>8</v>
      </c>
      <c r="D10" s="239"/>
      <c r="E10" s="239"/>
      <c r="F10" s="240"/>
    </row>
    <row r="11" spans="1:6" s="161" customFormat="1" ht="51" customHeight="1" thickBot="1">
      <c r="A11" s="159" t="s">
        <v>9</v>
      </c>
      <c r="B11" s="160"/>
      <c r="C11" s="161" t="s">
        <v>10</v>
      </c>
      <c r="D11" s="162" t="s">
        <v>165</v>
      </c>
      <c r="E11" s="162"/>
      <c r="F11" s="163"/>
    </row>
    <row r="12" spans="1:6" s="165" customFormat="1" ht="17.25" customHeight="1" thickBot="1">
      <c r="A12" s="164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8" customFormat="1" ht="16.5">
      <c r="A13" s="166"/>
      <c r="B13" s="167" t="s">
        <v>17</v>
      </c>
      <c r="D13" s="169"/>
      <c r="E13" s="169"/>
      <c r="F13" s="170"/>
    </row>
    <row r="14" spans="1:6" s="173" customFormat="1" ht="9.75" customHeight="1">
      <c r="A14" s="171"/>
      <c r="B14" s="172"/>
      <c r="F14" s="174"/>
    </row>
    <row r="15" spans="1:6" s="176" customFormat="1" ht="30.75" customHeight="1" thickBot="1">
      <c r="A15" s="175"/>
      <c r="B15" s="40" t="s">
        <v>18</v>
      </c>
      <c r="C15" s="42">
        <f>SUM(D15:F15)</f>
        <v>135000</v>
      </c>
      <c r="D15" s="42">
        <f>SUM(D16,D19,)</f>
        <v>135000</v>
      </c>
      <c r="E15" s="42">
        <f>SUM(E16,E19,)</f>
        <v>0</v>
      </c>
      <c r="F15" s="44">
        <f>SUM(F16,F19,)</f>
        <v>0</v>
      </c>
    </row>
    <row r="16" spans="1:6" s="181" customFormat="1" ht="12" thickTop="1">
      <c r="A16" s="177"/>
      <c r="B16" s="178" t="s">
        <v>19</v>
      </c>
      <c r="C16" s="179">
        <f>SUM(D16:F16)</f>
        <v>0</v>
      </c>
      <c r="D16" s="179">
        <f>SUM(D17:D18)</f>
        <v>0</v>
      </c>
      <c r="E16" s="179">
        <f>SUM(E17:E18)</f>
        <v>0</v>
      </c>
      <c r="F16" s="180">
        <f>SUM(F17:F18)</f>
        <v>0</v>
      </c>
    </row>
    <row r="17" spans="1:6" s="181" customFormat="1" ht="11.25">
      <c r="A17" s="177"/>
      <c r="B17" s="182" t="s">
        <v>20</v>
      </c>
      <c r="C17" s="179">
        <f>SUM(D17:F17)</f>
        <v>0</v>
      </c>
      <c r="D17" s="183"/>
      <c r="E17" s="183"/>
      <c r="F17" s="184"/>
    </row>
    <row r="18" spans="1:6" s="181" customFormat="1" ht="11.25">
      <c r="A18" s="177"/>
      <c r="B18" s="182" t="s">
        <v>21</v>
      </c>
      <c r="C18" s="179">
        <f>SUM(D18:F18)</f>
        <v>0</v>
      </c>
      <c r="D18" s="183"/>
      <c r="E18" s="183"/>
      <c r="F18" s="184"/>
    </row>
    <row r="19" spans="1:6" s="189" customFormat="1" ht="13.5" customHeight="1">
      <c r="A19" s="185"/>
      <c r="B19" s="56" t="s">
        <v>22</v>
      </c>
      <c r="C19" s="186">
        <f>SUM(D19:F19)</f>
        <v>135000</v>
      </c>
      <c r="D19" s="187">
        <v>135000</v>
      </c>
      <c r="E19" s="187"/>
      <c r="F19" s="188"/>
    </row>
    <row r="20" spans="1:6" s="181" customFormat="1" ht="11.25">
      <c r="A20" s="177"/>
      <c r="B20" s="178"/>
      <c r="C20" s="190"/>
      <c r="D20" s="190"/>
      <c r="E20" s="190"/>
      <c r="F20" s="191"/>
    </row>
    <row r="21" spans="1:6" s="168" customFormat="1" ht="16.5">
      <c r="A21" s="166"/>
      <c r="B21" s="167" t="s">
        <v>31</v>
      </c>
      <c r="C21" s="192"/>
      <c r="D21" s="192"/>
      <c r="E21" s="192"/>
      <c r="F21" s="193"/>
    </row>
    <row r="22" spans="1:6" s="195" customFormat="1" ht="26.25" thickBot="1">
      <c r="A22" s="194"/>
      <c r="B22" s="76" t="s">
        <v>32</v>
      </c>
      <c r="C22" s="42">
        <f aca="true" t="shared" si="0" ref="C22:C53">SUM(D22:F22)</f>
        <v>135000</v>
      </c>
      <c r="D22" s="42">
        <f>SUM(D23,D146)</f>
        <v>135000</v>
      </c>
      <c r="E22" s="42">
        <f>SUM(E23,E146)</f>
        <v>0</v>
      </c>
      <c r="F22" s="44">
        <f>SUM(F23,F146)</f>
        <v>0</v>
      </c>
    </row>
    <row r="23" spans="1:6" s="197" customFormat="1" ht="36.75" thickTop="1">
      <c r="A23" s="196"/>
      <c r="B23" s="79" t="s">
        <v>33</v>
      </c>
      <c r="C23" s="63">
        <f t="shared" si="0"/>
        <v>135000</v>
      </c>
      <c r="D23" s="80">
        <f>SUM(D131,D24)</f>
        <v>135000</v>
      </c>
      <c r="E23" s="80">
        <f>SUM(E131,E24)</f>
        <v>0</v>
      </c>
      <c r="F23" s="65">
        <f>SUM(F131,F24)</f>
        <v>0</v>
      </c>
    </row>
    <row r="24" spans="1:6" s="200" customFormat="1" ht="24">
      <c r="A24" s="198"/>
      <c r="B24" s="199" t="s">
        <v>34</v>
      </c>
      <c r="C24" s="63">
        <f t="shared" si="0"/>
        <v>0</v>
      </c>
      <c r="D24" s="63">
        <f>SUM(D25,D122,D123)</f>
        <v>0</v>
      </c>
      <c r="E24" s="63">
        <f>SUM(E25,E122,E123)</f>
        <v>0</v>
      </c>
      <c r="F24" s="65">
        <f>SUM(F25,F122,F123)</f>
        <v>0</v>
      </c>
    </row>
    <row r="25" spans="1:6" s="173" customFormat="1" ht="11.25">
      <c r="A25" s="201">
        <v>1000</v>
      </c>
      <c r="B25" s="172" t="s">
        <v>35</v>
      </c>
      <c r="C25" s="202">
        <f t="shared" si="0"/>
        <v>0</v>
      </c>
      <c r="D25" s="202">
        <f>SUM(D26,D31,D32,D35,D82,D118)</f>
        <v>0</v>
      </c>
      <c r="E25" s="202">
        <f>SUM(E26,E31,E32,E35,E82,E118)</f>
        <v>0</v>
      </c>
      <c r="F25" s="203">
        <f>SUM(F26,F31,F32,F35,F82,F118)</f>
        <v>0</v>
      </c>
    </row>
    <row r="26" spans="1:6" s="189" customFormat="1" ht="11.25">
      <c r="A26" s="88">
        <v>1100</v>
      </c>
      <c r="B26" s="204" t="s">
        <v>36</v>
      </c>
      <c r="C26" s="186">
        <f t="shared" si="0"/>
        <v>0</v>
      </c>
      <c r="D26" s="186">
        <f>SUM(D28:D30,D27)</f>
        <v>0</v>
      </c>
      <c r="E26" s="186">
        <f>SUM(E28:E30,E27)</f>
        <v>0</v>
      </c>
      <c r="F26" s="205">
        <f>SUM(F28:F30,F27)</f>
        <v>0</v>
      </c>
    </row>
    <row r="27" spans="1:6" s="211" customFormat="1" ht="9.75">
      <c r="A27" s="206">
        <v>1110</v>
      </c>
      <c r="B27" s="207" t="s">
        <v>37</v>
      </c>
      <c r="C27" s="208">
        <f t="shared" si="0"/>
        <v>0</v>
      </c>
      <c r="D27" s="209"/>
      <c r="E27" s="209"/>
      <c r="F27" s="210"/>
    </row>
    <row r="28" spans="1:6" s="211" customFormat="1" ht="9.75">
      <c r="A28" s="206">
        <v>1140</v>
      </c>
      <c r="B28" s="207" t="s">
        <v>42</v>
      </c>
      <c r="C28" s="208">
        <f t="shared" si="0"/>
        <v>0</v>
      </c>
      <c r="D28" s="209"/>
      <c r="E28" s="209"/>
      <c r="F28" s="210"/>
    </row>
    <row r="29" spans="1:6" s="211" customFormat="1" ht="9.75">
      <c r="A29" s="206">
        <v>1150</v>
      </c>
      <c r="B29" s="95" t="s">
        <v>43</v>
      </c>
      <c r="C29" s="208">
        <f t="shared" si="0"/>
        <v>0</v>
      </c>
      <c r="D29" s="209"/>
      <c r="E29" s="209"/>
      <c r="F29" s="210"/>
    </row>
    <row r="30" spans="1:6" s="211" customFormat="1" ht="9.75">
      <c r="A30" s="206">
        <v>1170</v>
      </c>
      <c r="B30" s="207" t="s">
        <v>44</v>
      </c>
      <c r="C30" s="208">
        <f t="shared" si="0"/>
        <v>0</v>
      </c>
      <c r="D30" s="209"/>
      <c r="E30" s="209"/>
      <c r="F30" s="210"/>
    </row>
    <row r="31" spans="1:6" s="189" customFormat="1" ht="22.5">
      <c r="A31" s="102">
        <v>1200</v>
      </c>
      <c r="B31" s="89" t="s">
        <v>45</v>
      </c>
      <c r="C31" s="186">
        <f t="shared" si="0"/>
        <v>0</v>
      </c>
      <c r="D31" s="187"/>
      <c r="E31" s="187"/>
      <c r="F31" s="188"/>
    </row>
    <row r="32" spans="1:6" s="189" customFormat="1" ht="11.25">
      <c r="A32" s="88">
        <v>1300</v>
      </c>
      <c r="B32" s="89" t="s">
        <v>46</v>
      </c>
      <c r="C32" s="186">
        <f t="shared" si="0"/>
        <v>0</v>
      </c>
      <c r="D32" s="186">
        <f>SUM(D33:D34)</f>
        <v>0</v>
      </c>
      <c r="E32" s="186">
        <f>SUM(E33:E34)</f>
        <v>0</v>
      </c>
      <c r="F32" s="205">
        <f>SUM(F33:F34)</f>
        <v>0</v>
      </c>
    </row>
    <row r="33" spans="1:6" s="211" customFormat="1" ht="19.5">
      <c r="A33" s="94">
        <v>1310</v>
      </c>
      <c r="B33" s="95" t="s">
        <v>47</v>
      </c>
      <c r="C33" s="208">
        <f t="shared" si="0"/>
        <v>0</v>
      </c>
      <c r="D33" s="209"/>
      <c r="E33" s="209"/>
      <c r="F33" s="210"/>
    </row>
    <row r="34" spans="1:6" s="211" customFormat="1" ht="9.75">
      <c r="A34" s="108">
        <v>1330</v>
      </c>
      <c r="B34" s="95" t="s">
        <v>48</v>
      </c>
      <c r="C34" s="208">
        <f t="shared" si="0"/>
        <v>0</v>
      </c>
      <c r="D34" s="209"/>
      <c r="E34" s="209"/>
      <c r="F34" s="210"/>
    </row>
    <row r="35" spans="1:6" s="189" customFormat="1" ht="11.25">
      <c r="A35" s="102">
        <v>1400</v>
      </c>
      <c r="B35" s="89" t="s">
        <v>49</v>
      </c>
      <c r="C35" s="125">
        <f t="shared" si="0"/>
        <v>0</v>
      </c>
      <c r="D35" s="125">
        <f>SUM(D36,D42,D43,D51,D61,D65,D69,D77)</f>
        <v>0</v>
      </c>
      <c r="E35" s="125">
        <f>SUM(E36,E42,E43,E51,E61,E65,E69,E77)</f>
        <v>0</v>
      </c>
      <c r="F35" s="126">
        <f>SUM(F36,F42,F43,F51,F61,F65,F69,F77)</f>
        <v>0</v>
      </c>
    </row>
    <row r="36" spans="1:6" s="211" customFormat="1" ht="19.5">
      <c r="A36" s="94">
        <v>1410</v>
      </c>
      <c r="B36" s="95" t="s">
        <v>50</v>
      </c>
      <c r="C36" s="208">
        <f t="shared" si="0"/>
        <v>0</v>
      </c>
      <c r="D36" s="208">
        <f>SUM(D37:D41)</f>
        <v>0</v>
      </c>
      <c r="E36" s="208">
        <f>SUM(E37:E41)</f>
        <v>0</v>
      </c>
      <c r="F36" s="212">
        <f>SUM(F37:F41)</f>
        <v>0</v>
      </c>
    </row>
    <row r="37" spans="1:6" s="211" customFormat="1" ht="19.5">
      <c r="A37" s="110">
        <v>1411</v>
      </c>
      <c r="B37" s="95" t="s">
        <v>51</v>
      </c>
      <c r="C37" s="208">
        <f t="shared" si="0"/>
        <v>0</v>
      </c>
      <c r="D37" s="209"/>
      <c r="E37" s="209"/>
      <c r="F37" s="210"/>
    </row>
    <row r="38" spans="1:6" s="211" customFormat="1" ht="19.5">
      <c r="A38" s="110">
        <v>1412</v>
      </c>
      <c r="B38" s="95" t="s">
        <v>52</v>
      </c>
      <c r="C38" s="208">
        <f t="shared" si="0"/>
        <v>0</v>
      </c>
      <c r="D38" s="209"/>
      <c r="E38" s="209"/>
      <c r="F38" s="210"/>
    </row>
    <row r="39" spans="1:6" s="211" customFormat="1" ht="19.5">
      <c r="A39" s="110">
        <v>1413</v>
      </c>
      <c r="B39" s="95" t="s">
        <v>53</v>
      </c>
      <c r="C39" s="208">
        <f t="shared" si="0"/>
        <v>0</v>
      </c>
      <c r="D39" s="209"/>
      <c r="E39" s="209"/>
      <c r="F39" s="210"/>
    </row>
    <row r="40" spans="1:6" s="211" customFormat="1" ht="19.5">
      <c r="A40" s="110">
        <v>1414</v>
      </c>
      <c r="B40" s="95" t="s">
        <v>54</v>
      </c>
      <c r="C40" s="208">
        <f t="shared" si="0"/>
        <v>0</v>
      </c>
      <c r="D40" s="209"/>
      <c r="E40" s="209"/>
      <c r="F40" s="210"/>
    </row>
    <row r="41" spans="1:6" s="211" customFormat="1" ht="19.5">
      <c r="A41" s="110">
        <v>1415</v>
      </c>
      <c r="B41" s="95" t="s">
        <v>55</v>
      </c>
      <c r="C41" s="208">
        <f t="shared" si="0"/>
        <v>0</v>
      </c>
      <c r="D41" s="209"/>
      <c r="E41" s="209"/>
      <c r="F41" s="210"/>
    </row>
    <row r="42" spans="1:6" s="211" customFormat="1" ht="19.5">
      <c r="A42" s="94">
        <v>1420</v>
      </c>
      <c r="B42" s="95" t="s">
        <v>56</v>
      </c>
      <c r="C42" s="208">
        <f t="shared" si="0"/>
        <v>0</v>
      </c>
      <c r="D42" s="209"/>
      <c r="E42" s="209"/>
      <c r="F42" s="210"/>
    </row>
    <row r="43" spans="1:6" s="211" customFormat="1" ht="29.25">
      <c r="A43" s="94">
        <v>1440</v>
      </c>
      <c r="B43" s="95" t="s">
        <v>57</v>
      </c>
      <c r="C43" s="208">
        <f t="shared" si="0"/>
        <v>0</v>
      </c>
      <c r="D43" s="208">
        <f>SUM(D44:D50)</f>
        <v>0</v>
      </c>
      <c r="E43" s="208">
        <f>SUM(E44:E50)</f>
        <v>0</v>
      </c>
      <c r="F43" s="212">
        <f>SUM(F44:F50)</f>
        <v>0</v>
      </c>
    </row>
    <row r="44" spans="1:6" s="211" customFormat="1" ht="19.5">
      <c r="A44" s="110">
        <v>1441</v>
      </c>
      <c r="B44" s="95" t="s">
        <v>58</v>
      </c>
      <c r="C44" s="208">
        <f t="shared" si="0"/>
        <v>0</v>
      </c>
      <c r="D44" s="209"/>
      <c r="E44" s="209"/>
      <c r="F44" s="210"/>
    </row>
    <row r="45" spans="1:6" s="211" customFormat="1" ht="19.5">
      <c r="A45" s="110">
        <v>1442</v>
      </c>
      <c r="B45" s="95" t="s">
        <v>59</v>
      </c>
      <c r="C45" s="208">
        <f t="shared" si="0"/>
        <v>0</v>
      </c>
      <c r="D45" s="209"/>
      <c r="E45" s="209"/>
      <c r="F45" s="210"/>
    </row>
    <row r="46" spans="1:6" s="211" customFormat="1" ht="19.5">
      <c r="A46" s="110">
        <v>1443</v>
      </c>
      <c r="B46" s="95" t="s">
        <v>60</v>
      </c>
      <c r="C46" s="208">
        <f t="shared" si="0"/>
        <v>0</v>
      </c>
      <c r="D46" s="209"/>
      <c r="E46" s="209"/>
      <c r="F46" s="210"/>
    </row>
    <row r="47" spans="1:6" s="211" customFormat="1" ht="9.75">
      <c r="A47" s="110">
        <v>1444</v>
      </c>
      <c r="B47" s="95" t="s">
        <v>61</v>
      </c>
      <c r="C47" s="208">
        <f t="shared" si="0"/>
        <v>0</v>
      </c>
      <c r="D47" s="209"/>
      <c r="E47" s="209"/>
      <c r="F47" s="210"/>
    </row>
    <row r="48" spans="1:6" s="211" customFormat="1" ht="19.5">
      <c r="A48" s="110">
        <v>1445</v>
      </c>
      <c r="B48" s="95" t="s">
        <v>62</v>
      </c>
      <c r="C48" s="208">
        <f t="shared" si="0"/>
        <v>0</v>
      </c>
      <c r="D48" s="209"/>
      <c r="E48" s="209"/>
      <c r="F48" s="210"/>
    </row>
    <row r="49" spans="1:6" s="211" customFormat="1" ht="19.5">
      <c r="A49" s="110">
        <v>1447</v>
      </c>
      <c r="B49" s="95" t="s">
        <v>63</v>
      </c>
      <c r="C49" s="208">
        <f t="shared" si="0"/>
        <v>0</v>
      </c>
      <c r="D49" s="209"/>
      <c r="E49" s="209"/>
      <c r="F49" s="210"/>
    </row>
    <row r="50" spans="1:6" s="211" customFormat="1" ht="19.5">
      <c r="A50" s="110">
        <v>1449</v>
      </c>
      <c r="B50" s="95" t="s">
        <v>64</v>
      </c>
      <c r="C50" s="208">
        <f t="shared" si="0"/>
        <v>0</v>
      </c>
      <c r="D50" s="209"/>
      <c r="E50" s="209"/>
      <c r="F50" s="210"/>
    </row>
    <row r="51" spans="1:6" s="211" customFormat="1" ht="39">
      <c r="A51" s="94">
        <v>1450</v>
      </c>
      <c r="B51" s="95" t="s">
        <v>65</v>
      </c>
      <c r="C51" s="208">
        <f t="shared" si="0"/>
        <v>0</v>
      </c>
      <c r="D51" s="208">
        <f>SUM(D55:D60,D52)</f>
        <v>0</v>
      </c>
      <c r="E51" s="208">
        <f>SUM(E55:E60,E52)</f>
        <v>0</v>
      </c>
      <c r="F51" s="212">
        <f>SUM(F55:F60,F52)</f>
        <v>0</v>
      </c>
    </row>
    <row r="52" spans="1:6" s="211" customFormat="1" ht="19.5">
      <c r="A52" s="111">
        <v>1451</v>
      </c>
      <c r="B52" s="112" t="s">
        <v>66</v>
      </c>
      <c r="C52" s="208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11" customFormat="1" ht="9.75">
      <c r="A53" s="110"/>
      <c r="B53" s="95" t="s">
        <v>67</v>
      </c>
      <c r="C53" s="208">
        <f t="shared" si="0"/>
        <v>0</v>
      </c>
      <c r="D53" s="209"/>
      <c r="E53" s="209"/>
      <c r="F53" s="210"/>
    </row>
    <row r="54" spans="1:6" s="211" customFormat="1" ht="9.75">
      <c r="A54" s="110"/>
      <c r="B54" s="95" t="s">
        <v>68</v>
      </c>
      <c r="C54" s="208">
        <f aca="true" t="shared" si="1" ref="C54:C85">SUM(D54:F54)</f>
        <v>0</v>
      </c>
      <c r="D54" s="209"/>
      <c r="E54" s="209"/>
      <c r="F54" s="210"/>
    </row>
    <row r="55" spans="1:6" s="211" customFormat="1" ht="19.5">
      <c r="A55" s="110">
        <v>1452</v>
      </c>
      <c r="B55" s="95" t="s">
        <v>69</v>
      </c>
      <c r="C55" s="208">
        <f t="shared" si="1"/>
        <v>0</v>
      </c>
      <c r="D55" s="209"/>
      <c r="E55" s="209"/>
      <c r="F55" s="210"/>
    </row>
    <row r="56" spans="1:6" s="211" customFormat="1" ht="19.5">
      <c r="A56" s="110">
        <v>1453</v>
      </c>
      <c r="B56" s="95" t="s">
        <v>70</v>
      </c>
      <c r="C56" s="208">
        <f t="shared" si="1"/>
        <v>0</v>
      </c>
      <c r="D56" s="209"/>
      <c r="E56" s="209"/>
      <c r="F56" s="210"/>
    </row>
    <row r="57" spans="1:6" s="211" customFormat="1" ht="39">
      <c r="A57" s="110">
        <v>1454</v>
      </c>
      <c r="B57" s="95" t="s">
        <v>71</v>
      </c>
      <c r="C57" s="208">
        <f t="shared" si="1"/>
        <v>0</v>
      </c>
      <c r="D57" s="209"/>
      <c r="E57" s="209"/>
      <c r="F57" s="210"/>
    </row>
    <row r="58" spans="1:6" s="211" customFormat="1" ht="29.25">
      <c r="A58" s="110">
        <v>1455</v>
      </c>
      <c r="B58" s="95" t="s">
        <v>72</v>
      </c>
      <c r="C58" s="208">
        <f t="shared" si="1"/>
        <v>0</v>
      </c>
      <c r="D58" s="209"/>
      <c r="E58" s="209"/>
      <c r="F58" s="210"/>
    </row>
    <row r="59" spans="1:6" s="211" customFormat="1" ht="58.5">
      <c r="A59" s="110">
        <v>1456</v>
      </c>
      <c r="B59" s="95" t="s">
        <v>73</v>
      </c>
      <c r="C59" s="208">
        <f t="shared" si="1"/>
        <v>0</v>
      </c>
      <c r="D59" s="209"/>
      <c r="E59" s="209"/>
      <c r="F59" s="210"/>
    </row>
    <row r="60" spans="1:6" s="211" customFormat="1" ht="19.5">
      <c r="A60" s="110">
        <v>1459</v>
      </c>
      <c r="B60" s="95" t="s">
        <v>74</v>
      </c>
      <c r="C60" s="208">
        <f t="shared" si="1"/>
        <v>0</v>
      </c>
      <c r="D60" s="209"/>
      <c r="E60" s="209"/>
      <c r="F60" s="210"/>
    </row>
    <row r="61" spans="1:6" s="211" customFormat="1" ht="19.5">
      <c r="A61" s="94">
        <v>1460</v>
      </c>
      <c r="B61" s="95" t="s">
        <v>75</v>
      </c>
      <c r="C61" s="208">
        <f t="shared" si="1"/>
        <v>0</v>
      </c>
      <c r="D61" s="208">
        <f>SUM(D62:D64)</f>
        <v>0</v>
      </c>
      <c r="E61" s="208">
        <f>SUM(E62:E64)</f>
        <v>0</v>
      </c>
      <c r="F61" s="212">
        <f>SUM(F62:F64)</f>
        <v>0</v>
      </c>
    </row>
    <row r="62" spans="1:6" s="211" customFormat="1" ht="29.25">
      <c r="A62" s="110">
        <v>1461</v>
      </c>
      <c r="B62" s="95" t="s">
        <v>76</v>
      </c>
      <c r="C62" s="208">
        <f t="shared" si="1"/>
        <v>0</v>
      </c>
      <c r="D62" s="209"/>
      <c r="E62" s="209"/>
      <c r="F62" s="210"/>
    </row>
    <row r="63" spans="1:6" s="211" customFormat="1" ht="29.25">
      <c r="A63" s="110">
        <v>1462</v>
      </c>
      <c r="B63" s="95" t="s">
        <v>77</v>
      </c>
      <c r="C63" s="208">
        <f t="shared" si="1"/>
        <v>0</v>
      </c>
      <c r="D63" s="209"/>
      <c r="E63" s="209"/>
      <c r="F63" s="210"/>
    </row>
    <row r="64" spans="1:6" s="211" customFormat="1" ht="19.5">
      <c r="A64" s="110">
        <v>1469</v>
      </c>
      <c r="B64" s="95" t="s">
        <v>78</v>
      </c>
      <c r="C64" s="208">
        <f t="shared" si="1"/>
        <v>0</v>
      </c>
      <c r="D64" s="209"/>
      <c r="E64" s="209"/>
      <c r="F64" s="210"/>
    </row>
    <row r="65" spans="1:6" s="211" customFormat="1" ht="29.25">
      <c r="A65" s="94">
        <v>1470</v>
      </c>
      <c r="B65" s="95" t="s">
        <v>79</v>
      </c>
      <c r="C65" s="208">
        <f t="shared" si="1"/>
        <v>0</v>
      </c>
      <c r="D65" s="208">
        <f>SUM(D66:D68)</f>
        <v>0</v>
      </c>
      <c r="E65" s="208">
        <f>SUM(E66:E68)</f>
        <v>0</v>
      </c>
      <c r="F65" s="212">
        <f>SUM(F66:F68)</f>
        <v>0</v>
      </c>
    </row>
    <row r="66" spans="1:6" s="211" customFormat="1" ht="9.75">
      <c r="A66" s="110">
        <v>1471</v>
      </c>
      <c r="B66" s="95" t="s">
        <v>80</v>
      </c>
      <c r="C66" s="208">
        <f t="shared" si="1"/>
        <v>0</v>
      </c>
      <c r="D66" s="209"/>
      <c r="E66" s="209"/>
      <c r="F66" s="210"/>
    </row>
    <row r="67" spans="1:6" s="211" customFormat="1" ht="9.75">
      <c r="A67" s="110">
        <v>1472</v>
      </c>
      <c r="B67" s="95" t="s">
        <v>81</v>
      </c>
      <c r="C67" s="208">
        <f t="shared" si="1"/>
        <v>0</v>
      </c>
      <c r="D67" s="209"/>
      <c r="E67" s="209"/>
      <c r="F67" s="210"/>
    </row>
    <row r="68" spans="1:6" s="211" customFormat="1" ht="9.75">
      <c r="A68" s="110">
        <v>1479</v>
      </c>
      <c r="B68" s="95" t="s">
        <v>82</v>
      </c>
      <c r="C68" s="208">
        <f t="shared" si="1"/>
        <v>0</v>
      </c>
      <c r="D68" s="209"/>
      <c r="E68" s="209"/>
      <c r="F68" s="210"/>
    </row>
    <row r="69" spans="1:6" s="211" customFormat="1" ht="9.75">
      <c r="A69" s="94">
        <v>1480</v>
      </c>
      <c r="B69" s="95" t="s">
        <v>83</v>
      </c>
      <c r="C69" s="208">
        <f t="shared" si="1"/>
        <v>0</v>
      </c>
      <c r="D69" s="208">
        <f>SUM(D70:D76)</f>
        <v>0</v>
      </c>
      <c r="E69" s="208">
        <f>SUM(E70:E76)</f>
        <v>0</v>
      </c>
      <c r="F69" s="212">
        <f>SUM(F70:F76)</f>
        <v>0</v>
      </c>
    </row>
    <row r="70" spans="1:6" s="211" customFormat="1" ht="19.5">
      <c r="A70" s="110">
        <v>1481</v>
      </c>
      <c r="B70" s="95" t="s">
        <v>84</v>
      </c>
      <c r="C70" s="208">
        <f t="shared" si="1"/>
        <v>0</v>
      </c>
      <c r="D70" s="209"/>
      <c r="E70" s="209"/>
      <c r="F70" s="210"/>
    </row>
    <row r="71" spans="1:6" s="211" customFormat="1" ht="19.5">
      <c r="A71" s="110">
        <v>1482</v>
      </c>
      <c r="B71" s="95" t="s">
        <v>85</v>
      </c>
      <c r="C71" s="208">
        <f t="shared" si="1"/>
        <v>0</v>
      </c>
      <c r="D71" s="209"/>
      <c r="E71" s="209"/>
      <c r="F71" s="210"/>
    </row>
    <row r="72" spans="1:6" s="211" customFormat="1" ht="19.5">
      <c r="A72" s="110">
        <v>1483</v>
      </c>
      <c r="B72" s="95" t="s">
        <v>86</v>
      </c>
      <c r="C72" s="208">
        <f t="shared" si="1"/>
        <v>0</v>
      </c>
      <c r="D72" s="209"/>
      <c r="E72" s="209"/>
      <c r="F72" s="210"/>
    </row>
    <row r="73" spans="1:6" s="211" customFormat="1" ht="19.5">
      <c r="A73" s="110">
        <v>1484</v>
      </c>
      <c r="B73" s="95" t="s">
        <v>87</v>
      </c>
      <c r="C73" s="208">
        <f t="shared" si="1"/>
        <v>0</v>
      </c>
      <c r="D73" s="209"/>
      <c r="E73" s="209"/>
      <c r="F73" s="210"/>
    </row>
    <row r="74" spans="1:6" s="211" customFormat="1" ht="9.75">
      <c r="A74" s="110">
        <v>1485</v>
      </c>
      <c r="B74" s="95" t="s">
        <v>88</v>
      </c>
      <c r="C74" s="208">
        <f t="shared" si="1"/>
        <v>0</v>
      </c>
      <c r="D74" s="209"/>
      <c r="E74" s="209"/>
      <c r="F74" s="210"/>
    </row>
    <row r="75" spans="1:6" s="211" customFormat="1" ht="9.75">
      <c r="A75" s="110">
        <v>1486</v>
      </c>
      <c r="B75" s="95" t="s">
        <v>89</v>
      </c>
      <c r="C75" s="208">
        <f t="shared" si="1"/>
        <v>0</v>
      </c>
      <c r="D75" s="209"/>
      <c r="E75" s="209"/>
      <c r="F75" s="210"/>
    </row>
    <row r="76" spans="1:6" s="211" customFormat="1" ht="29.25">
      <c r="A76" s="110">
        <v>1489</v>
      </c>
      <c r="B76" s="95" t="s">
        <v>90</v>
      </c>
      <c r="C76" s="208">
        <f t="shared" si="1"/>
        <v>0</v>
      </c>
      <c r="D76" s="209"/>
      <c r="E76" s="209"/>
      <c r="F76" s="210"/>
    </row>
    <row r="77" spans="1:6" s="211" customFormat="1" ht="9.75">
      <c r="A77" s="94">
        <v>1490</v>
      </c>
      <c r="B77" s="95" t="s">
        <v>91</v>
      </c>
      <c r="C77" s="208">
        <f t="shared" si="1"/>
        <v>0</v>
      </c>
      <c r="D77" s="208">
        <f>SUM(D78:D81)</f>
        <v>0</v>
      </c>
      <c r="E77" s="208">
        <f>SUM(E78:E81)</f>
        <v>0</v>
      </c>
      <c r="F77" s="212">
        <f>SUM(F78:F81)</f>
        <v>0</v>
      </c>
    </row>
    <row r="78" spans="1:6" s="211" customFormat="1" ht="9.75">
      <c r="A78" s="110">
        <v>1491</v>
      </c>
      <c r="B78" s="95" t="s">
        <v>92</v>
      </c>
      <c r="C78" s="208">
        <f t="shared" si="1"/>
        <v>0</v>
      </c>
      <c r="D78" s="209"/>
      <c r="E78" s="209"/>
      <c r="F78" s="210"/>
    </row>
    <row r="79" spans="1:6" s="211" customFormat="1" ht="9.75">
      <c r="A79" s="110">
        <v>1492</v>
      </c>
      <c r="B79" s="95" t="s">
        <v>93</v>
      </c>
      <c r="C79" s="208">
        <f t="shared" si="1"/>
        <v>0</v>
      </c>
      <c r="D79" s="209"/>
      <c r="E79" s="209"/>
      <c r="F79" s="210"/>
    </row>
    <row r="80" spans="1:6" s="211" customFormat="1" ht="9.75">
      <c r="A80" s="110">
        <v>1493</v>
      </c>
      <c r="B80" s="95" t="s">
        <v>94</v>
      </c>
      <c r="C80" s="208">
        <f t="shared" si="1"/>
        <v>0</v>
      </c>
      <c r="D80" s="209"/>
      <c r="E80" s="209"/>
      <c r="F80" s="210"/>
    </row>
    <row r="81" spans="1:6" s="211" customFormat="1" ht="19.5">
      <c r="A81" s="110">
        <v>1499</v>
      </c>
      <c r="B81" s="95" t="s">
        <v>95</v>
      </c>
      <c r="C81" s="208">
        <f t="shared" si="1"/>
        <v>0</v>
      </c>
      <c r="D81" s="209"/>
      <c r="E81" s="209"/>
      <c r="F81" s="210"/>
    </row>
    <row r="82" spans="1:6" s="189" customFormat="1" ht="45">
      <c r="A82" s="102">
        <v>1500</v>
      </c>
      <c r="B82" s="89" t="s">
        <v>96</v>
      </c>
      <c r="C82" s="125">
        <f t="shared" si="1"/>
        <v>0</v>
      </c>
      <c r="D82" s="125">
        <f>SUM(D83,D87,D95,D96,D97,D104,D113,D114,D117)</f>
        <v>0</v>
      </c>
      <c r="E82" s="125">
        <f>SUM(E83,E87,E95,E96,E97,E104,E113,E114,E117)</f>
        <v>0</v>
      </c>
      <c r="F82" s="126">
        <f>SUM(F83,F87,F95,F96,F97,F104,F113,F114,F117)</f>
        <v>0</v>
      </c>
    </row>
    <row r="83" spans="1:6" s="211" customFormat="1" ht="19.5">
      <c r="A83" s="94">
        <v>1510</v>
      </c>
      <c r="B83" s="95" t="s">
        <v>97</v>
      </c>
      <c r="C83" s="208">
        <f t="shared" si="1"/>
        <v>0</v>
      </c>
      <c r="D83" s="208">
        <f>SUM(D84:D86)</f>
        <v>0</v>
      </c>
      <c r="E83" s="208">
        <f>SUM(E84:E86)</f>
        <v>0</v>
      </c>
      <c r="F83" s="212">
        <f>SUM(F84:F86)</f>
        <v>0</v>
      </c>
    </row>
    <row r="84" spans="1:6" s="211" customFormat="1" ht="9.75">
      <c r="A84" s="110">
        <v>1511</v>
      </c>
      <c r="B84" s="95" t="s">
        <v>98</v>
      </c>
      <c r="C84" s="208">
        <f t="shared" si="1"/>
        <v>0</v>
      </c>
      <c r="D84" s="209"/>
      <c r="E84" s="209"/>
      <c r="F84" s="210"/>
    </row>
    <row r="85" spans="1:6" s="211" customFormat="1" ht="9.75">
      <c r="A85" s="110">
        <v>1512</v>
      </c>
      <c r="B85" s="95" t="s">
        <v>99</v>
      </c>
      <c r="C85" s="208">
        <f t="shared" si="1"/>
        <v>0</v>
      </c>
      <c r="D85" s="209"/>
      <c r="E85" s="209"/>
      <c r="F85" s="210"/>
    </row>
    <row r="86" spans="1:6" s="211" customFormat="1" ht="9.75">
      <c r="A86" s="110">
        <v>1513</v>
      </c>
      <c r="B86" s="95" t="s">
        <v>100</v>
      </c>
      <c r="C86" s="208">
        <f aca="true" t="shared" si="2" ref="C86:C117">SUM(D86:F86)</f>
        <v>0</v>
      </c>
      <c r="D86" s="209"/>
      <c r="E86" s="209"/>
      <c r="F86" s="210"/>
    </row>
    <row r="87" spans="1:6" s="211" customFormat="1" ht="19.5">
      <c r="A87" s="94">
        <v>1520</v>
      </c>
      <c r="B87" s="95" t="s">
        <v>101</v>
      </c>
      <c r="C87" s="208">
        <f t="shared" si="2"/>
        <v>0</v>
      </c>
      <c r="D87" s="208">
        <f>SUM(D88:D94)</f>
        <v>0</v>
      </c>
      <c r="E87" s="208">
        <f>SUM(E88:E94)</f>
        <v>0</v>
      </c>
      <c r="F87" s="212">
        <f>SUM(F88:F94)</f>
        <v>0</v>
      </c>
    </row>
    <row r="88" spans="1:6" s="211" customFormat="1" ht="9.75">
      <c r="A88" s="110">
        <v>1521</v>
      </c>
      <c r="B88" s="95" t="s">
        <v>102</v>
      </c>
      <c r="C88" s="208">
        <f t="shared" si="2"/>
        <v>0</v>
      </c>
      <c r="D88" s="209"/>
      <c r="E88" s="209"/>
      <c r="F88" s="210"/>
    </row>
    <row r="89" spans="1:6" s="211" customFormat="1" ht="9.75">
      <c r="A89" s="110">
        <v>1522</v>
      </c>
      <c r="B89" s="95" t="s">
        <v>103</v>
      </c>
      <c r="C89" s="208">
        <f t="shared" si="2"/>
        <v>0</v>
      </c>
      <c r="D89" s="209"/>
      <c r="E89" s="209"/>
      <c r="F89" s="210"/>
    </row>
    <row r="90" spans="1:6" s="211" customFormat="1" ht="9.75">
      <c r="A90" s="110">
        <v>1523</v>
      </c>
      <c r="B90" s="95" t="s">
        <v>104</v>
      </c>
      <c r="C90" s="208">
        <f t="shared" si="2"/>
        <v>0</v>
      </c>
      <c r="D90" s="209"/>
      <c r="E90" s="209"/>
      <c r="F90" s="210"/>
    </row>
    <row r="91" spans="1:6" s="211" customFormat="1" ht="9.75">
      <c r="A91" s="110">
        <v>1524</v>
      </c>
      <c r="B91" s="95" t="s">
        <v>105</v>
      </c>
      <c r="C91" s="208">
        <f t="shared" si="2"/>
        <v>0</v>
      </c>
      <c r="D91" s="209"/>
      <c r="E91" s="209"/>
      <c r="F91" s="210"/>
    </row>
    <row r="92" spans="1:6" s="211" customFormat="1" ht="9.75">
      <c r="A92" s="110">
        <v>1525</v>
      </c>
      <c r="B92" s="95" t="s">
        <v>106</v>
      </c>
      <c r="C92" s="208">
        <f t="shared" si="2"/>
        <v>0</v>
      </c>
      <c r="D92" s="209"/>
      <c r="E92" s="209"/>
      <c r="F92" s="210"/>
    </row>
    <row r="93" spans="1:6" s="211" customFormat="1" ht="9.75">
      <c r="A93" s="110">
        <v>1528</v>
      </c>
      <c r="B93" s="95" t="s">
        <v>107</v>
      </c>
      <c r="C93" s="208">
        <f t="shared" si="2"/>
        <v>0</v>
      </c>
      <c r="D93" s="209"/>
      <c r="E93" s="209"/>
      <c r="F93" s="210"/>
    </row>
    <row r="94" spans="1:6" s="211" customFormat="1" ht="19.5">
      <c r="A94" s="110">
        <v>1529</v>
      </c>
      <c r="B94" s="95" t="s">
        <v>108</v>
      </c>
      <c r="C94" s="208">
        <f t="shared" si="2"/>
        <v>0</v>
      </c>
      <c r="D94" s="209"/>
      <c r="E94" s="209"/>
      <c r="F94" s="210"/>
    </row>
    <row r="95" spans="1:6" s="211" customFormat="1" ht="9.75">
      <c r="A95" s="94">
        <v>1530</v>
      </c>
      <c r="B95" s="95" t="s">
        <v>109</v>
      </c>
      <c r="C95" s="208">
        <f t="shared" si="2"/>
        <v>0</v>
      </c>
      <c r="D95" s="209"/>
      <c r="E95" s="209"/>
      <c r="F95" s="210"/>
    </row>
    <row r="96" spans="1:6" s="211" customFormat="1" ht="19.5">
      <c r="A96" s="94">
        <v>1540</v>
      </c>
      <c r="B96" s="95" t="s">
        <v>110</v>
      </c>
      <c r="C96" s="208">
        <f t="shared" si="2"/>
        <v>0</v>
      </c>
      <c r="D96" s="209"/>
      <c r="E96" s="209"/>
      <c r="F96" s="210"/>
    </row>
    <row r="97" spans="1:6" s="211" customFormat="1" ht="19.5">
      <c r="A97" s="94">
        <v>1550</v>
      </c>
      <c r="B97" s="95" t="s">
        <v>111</v>
      </c>
      <c r="C97" s="208">
        <f t="shared" si="2"/>
        <v>0</v>
      </c>
      <c r="D97" s="208">
        <f>SUM(D98:D103)</f>
        <v>0</v>
      </c>
      <c r="E97" s="208">
        <f>SUM(E98:E103)</f>
        <v>0</v>
      </c>
      <c r="F97" s="212">
        <f>SUM(F98:F103)</f>
        <v>0</v>
      </c>
    </row>
    <row r="98" spans="1:6" s="211" customFormat="1" ht="9.75">
      <c r="A98" s="110">
        <v>1551</v>
      </c>
      <c r="B98" s="95" t="s">
        <v>112</v>
      </c>
      <c r="C98" s="208">
        <f t="shared" si="2"/>
        <v>0</v>
      </c>
      <c r="D98" s="209"/>
      <c r="E98" s="209"/>
      <c r="F98" s="210"/>
    </row>
    <row r="99" spans="1:6" s="211" customFormat="1" ht="9.75">
      <c r="A99" s="110">
        <v>1552</v>
      </c>
      <c r="B99" s="95" t="s">
        <v>113</v>
      </c>
      <c r="C99" s="208">
        <f t="shared" si="2"/>
        <v>0</v>
      </c>
      <c r="D99" s="209"/>
      <c r="E99" s="209"/>
      <c r="F99" s="210"/>
    </row>
    <row r="100" spans="1:6" s="211" customFormat="1" ht="19.5">
      <c r="A100" s="110">
        <v>1553</v>
      </c>
      <c r="B100" s="95" t="s">
        <v>114</v>
      </c>
      <c r="C100" s="208">
        <f t="shared" si="2"/>
        <v>0</v>
      </c>
      <c r="D100" s="209"/>
      <c r="E100" s="209"/>
      <c r="F100" s="210"/>
    </row>
    <row r="101" spans="1:6" s="211" customFormat="1" ht="29.25">
      <c r="A101" s="110">
        <v>1554</v>
      </c>
      <c r="B101" s="95" t="s">
        <v>115</v>
      </c>
      <c r="C101" s="208">
        <f t="shared" si="2"/>
        <v>0</v>
      </c>
      <c r="D101" s="209"/>
      <c r="E101" s="209"/>
      <c r="F101" s="210"/>
    </row>
    <row r="102" spans="1:6" s="211" customFormat="1" ht="19.5">
      <c r="A102" s="110">
        <v>1555</v>
      </c>
      <c r="B102" s="95" t="s">
        <v>116</v>
      </c>
      <c r="C102" s="208">
        <f t="shared" si="2"/>
        <v>0</v>
      </c>
      <c r="D102" s="209"/>
      <c r="E102" s="209"/>
      <c r="F102" s="210"/>
    </row>
    <row r="103" spans="1:6" s="211" customFormat="1" ht="19.5">
      <c r="A103" s="110">
        <v>1559</v>
      </c>
      <c r="B103" s="95" t="s">
        <v>117</v>
      </c>
      <c r="C103" s="208">
        <f t="shared" si="2"/>
        <v>0</v>
      </c>
      <c r="D103" s="209"/>
      <c r="E103" s="209"/>
      <c r="F103" s="210"/>
    </row>
    <row r="104" spans="1:6" s="211" customFormat="1" ht="19.5">
      <c r="A104" s="94">
        <v>1560</v>
      </c>
      <c r="B104" s="95" t="s">
        <v>118</v>
      </c>
      <c r="C104" s="208">
        <f t="shared" si="2"/>
        <v>0</v>
      </c>
      <c r="D104" s="208">
        <f>SUM(D105:D112)</f>
        <v>0</v>
      </c>
      <c r="E104" s="208">
        <f>SUM(E105:E112)</f>
        <v>0</v>
      </c>
      <c r="F104" s="212">
        <f>SUM(F105:F112)</f>
        <v>0</v>
      </c>
    </row>
    <row r="105" spans="1:6" s="211" customFormat="1" ht="9.75">
      <c r="A105" s="110">
        <v>1561</v>
      </c>
      <c r="B105" s="95" t="s">
        <v>119</v>
      </c>
      <c r="C105" s="208">
        <f t="shared" si="2"/>
        <v>0</v>
      </c>
      <c r="D105" s="209"/>
      <c r="E105" s="209"/>
      <c r="F105" s="210"/>
    </row>
    <row r="106" spans="1:6" s="211" customFormat="1" ht="19.5">
      <c r="A106" s="110">
        <v>1562</v>
      </c>
      <c r="B106" s="95" t="s">
        <v>120</v>
      </c>
      <c r="C106" s="208">
        <f t="shared" si="2"/>
        <v>0</v>
      </c>
      <c r="D106" s="209"/>
      <c r="E106" s="209"/>
      <c r="F106" s="210"/>
    </row>
    <row r="107" spans="1:6" s="211" customFormat="1" ht="9.75">
      <c r="A107" s="110">
        <v>1563</v>
      </c>
      <c r="B107" s="95" t="s">
        <v>121</v>
      </c>
      <c r="C107" s="208">
        <f t="shared" si="2"/>
        <v>0</v>
      </c>
      <c r="D107" s="209"/>
      <c r="E107" s="209"/>
      <c r="F107" s="210"/>
    </row>
    <row r="108" spans="1:6" s="211" customFormat="1" ht="9.75">
      <c r="A108" s="110">
        <v>1564</v>
      </c>
      <c r="B108" s="95" t="s">
        <v>122</v>
      </c>
      <c r="C108" s="208">
        <f t="shared" si="2"/>
        <v>0</v>
      </c>
      <c r="D108" s="209"/>
      <c r="E108" s="209"/>
      <c r="F108" s="210"/>
    </row>
    <row r="109" spans="1:6" s="211" customFormat="1" ht="9.75" customHeight="1">
      <c r="A109" s="110">
        <v>1565</v>
      </c>
      <c r="B109" s="95" t="s">
        <v>123</v>
      </c>
      <c r="C109" s="208">
        <f t="shared" si="2"/>
        <v>0</v>
      </c>
      <c r="D109" s="209"/>
      <c r="E109" s="209"/>
      <c r="F109" s="210"/>
    </row>
    <row r="110" spans="1:6" s="211" customFormat="1" ht="9.75" customHeight="1">
      <c r="A110" s="110">
        <v>1566</v>
      </c>
      <c r="B110" s="114" t="s">
        <v>124</v>
      </c>
      <c r="C110" s="208">
        <f t="shared" si="2"/>
        <v>0</v>
      </c>
      <c r="D110" s="209"/>
      <c r="E110" s="209"/>
      <c r="F110" s="210"/>
    </row>
    <row r="111" spans="1:6" s="211" customFormat="1" ht="41.25" customHeight="1">
      <c r="A111" s="110">
        <v>1567</v>
      </c>
      <c r="B111" s="114" t="s">
        <v>125</v>
      </c>
      <c r="C111" s="208">
        <f t="shared" si="2"/>
        <v>0</v>
      </c>
      <c r="D111" s="209"/>
      <c r="E111" s="209"/>
      <c r="F111" s="210"/>
    </row>
    <row r="112" spans="1:6" s="211" customFormat="1" ht="9.75" customHeight="1">
      <c r="A112" s="110">
        <v>1568</v>
      </c>
      <c r="B112" s="112" t="s">
        <v>126</v>
      </c>
      <c r="C112" s="208">
        <f t="shared" si="2"/>
        <v>0</v>
      </c>
      <c r="D112" s="209"/>
      <c r="E112" s="209"/>
      <c r="F112" s="210"/>
    </row>
    <row r="113" spans="1:6" s="211" customFormat="1" ht="9.75">
      <c r="A113" s="94">
        <v>1570</v>
      </c>
      <c r="B113" s="95" t="s">
        <v>127</v>
      </c>
      <c r="C113" s="208">
        <f t="shared" si="2"/>
        <v>0</v>
      </c>
      <c r="D113" s="209"/>
      <c r="E113" s="209"/>
      <c r="F113" s="210"/>
    </row>
    <row r="114" spans="1:6" s="211" customFormat="1" ht="9.75">
      <c r="A114" s="94">
        <v>1580</v>
      </c>
      <c r="B114" s="95" t="s">
        <v>128</v>
      </c>
      <c r="C114" s="208">
        <f t="shared" si="2"/>
        <v>0</v>
      </c>
      <c r="D114" s="208">
        <f>SUM(D115:D116)</f>
        <v>0</v>
      </c>
      <c r="E114" s="208">
        <f>SUM(E115:E116)</f>
        <v>0</v>
      </c>
      <c r="F114" s="212">
        <f>SUM(F115:F116)</f>
        <v>0</v>
      </c>
    </row>
    <row r="115" spans="1:6" s="211" customFormat="1" ht="9.75">
      <c r="A115" s="110">
        <v>1581</v>
      </c>
      <c r="B115" s="95" t="s">
        <v>129</v>
      </c>
      <c r="C115" s="208">
        <f t="shared" si="2"/>
        <v>0</v>
      </c>
      <c r="D115" s="209"/>
      <c r="E115" s="209"/>
      <c r="F115" s="210"/>
    </row>
    <row r="116" spans="1:6" s="211" customFormat="1" ht="19.5">
      <c r="A116" s="110">
        <v>1583</v>
      </c>
      <c r="B116" s="95" t="s">
        <v>130</v>
      </c>
      <c r="C116" s="208">
        <f t="shared" si="2"/>
        <v>0</v>
      </c>
      <c r="D116" s="209"/>
      <c r="E116" s="209"/>
      <c r="F116" s="210"/>
    </row>
    <row r="117" spans="1:6" s="211" customFormat="1" ht="9.75">
      <c r="A117" s="94">
        <v>1590</v>
      </c>
      <c r="B117" s="95" t="s">
        <v>131</v>
      </c>
      <c r="C117" s="208">
        <f t="shared" si="2"/>
        <v>0</v>
      </c>
      <c r="D117" s="209"/>
      <c r="E117" s="209"/>
      <c r="F117" s="210"/>
    </row>
    <row r="118" spans="1:6" s="189" customFormat="1" ht="22.5">
      <c r="A118" s="88">
        <v>1600</v>
      </c>
      <c r="B118" s="89" t="s">
        <v>132</v>
      </c>
      <c r="C118" s="125">
        <f aca="true" t="shared" si="3" ref="C118:C148">SUM(D118:F118)</f>
        <v>0</v>
      </c>
      <c r="D118" s="125">
        <f>SUM(D119,D120,D121)</f>
        <v>0</v>
      </c>
      <c r="E118" s="125">
        <f>SUM(E119,E120,E121)</f>
        <v>0</v>
      </c>
      <c r="F118" s="126">
        <f>SUM(F119,F120,F121)</f>
        <v>0</v>
      </c>
    </row>
    <row r="119" spans="1:6" s="211" customFormat="1" ht="9.75">
      <c r="A119" s="94">
        <v>1610</v>
      </c>
      <c r="B119" s="95" t="s">
        <v>133</v>
      </c>
      <c r="C119" s="208">
        <f t="shared" si="3"/>
        <v>0</v>
      </c>
      <c r="D119" s="209"/>
      <c r="E119" s="209"/>
      <c r="F119" s="210"/>
    </row>
    <row r="120" spans="1:6" s="211" customFormat="1" ht="9.75">
      <c r="A120" s="94">
        <v>1620</v>
      </c>
      <c r="B120" s="95" t="s">
        <v>134</v>
      </c>
      <c r="C120" s="208">
        <f t="shared" si="3"/>
        <v>0</v>
      </c>
      <c r="D120" s="209"/>
      <c r="E120" s="209"/>
      <c r="F120" s="210"/>
    </row>
    <row r="121" spans="1:6" s="211" customFormat="1" ht="9.75">
      <c r="A121" s="94">
        <v>1630</v>
      </c>
      <c r="B121" s="95" t="s">
        <v>135</v>
      </c>
      <c r="C121" s="208">
        <f t="shared" si="3"/>
        <v>0</v>
      </c>
      <c r="D121" s="209"/>
      <c r="E121" s="209"/>
      <c r="F121" s="210"/>
    </row>
    <row r="122" spans="1:6" s="189" customFormat="1" ht="22.5">
      <c r="A122" s="88">
        <v>2000</v>
      </c>
      <c r="B122" s="89" t="s">
        <v>136</v>
      </c>
      <c r="C122" s="125">
        <f t="shared" si="3"/>
        <v>0</v>
      </c>
      <c r="D122" s="213"/>
      <c r="E122" s="213"/>
      <c r="F122" s="214"/>
    </row>
    <row r="123" spans="1:6" s="189" customFormat="1" ht="11.25">
      <c r="A123" s="88">
        <v>3000</v>
      </c>
      <c r="B123" s="89" t="s">
        <v>137</v>
      </c>
      <c r="C123" s="125">
        <f t="shared" si="3"/>
        <v>0</v>
      </c>
      <c r="D123" s="125">
        <f>SUM(D124,D125,D126,D127,D128,D129,D130)</f>
        <v>0</v>
      </c>
      <c r="E123" s="125">
        <f>SUM(E124,E125,E126,E127,E128,E129,E130)</f>
        <v>0</v>
      </c>
      <c r="F123" s="126">
        <f>SUM(F124,F125,F126,F127,F128,F129,F130)</f>
        <v>0</v>
      </c>
    </row>
    <row r="124" spans="1:6" s="181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</row>
    <row r="125" spans="1:6" s="181" customFormat="1" ht="22.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</row>
    <row r="126" spans="1:6" s="181" customFormat="1" ht="11.2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</row>
    <row r="127" spans="1:6" s="181" customFormat="1" ht="22.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</row>
    <row r="128" spans="1:6" s="181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</row>
    <row r="129" spans="1:6" s="181" customFormat="1" ht="11.2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</row>
    <row r="130" spans="1:6" s="181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</row>
    <row r="131" spans="1:6" s="217" customFormat="1" ht="38.25">
      <c r="A131" s="119"/>
      <c r="B131" s="120" t="s">
        <v>145</v>
      </c>
      <c r="C131" s="215">
        <f t="shared" si="3"/>
        <v>135000</v>
      </c>
      <c r="D131" s="215">
        <f>SUM(D132,D144,D145)</f>
        <v>135000</v>
      </c>
      <c r="E131" s="215">
        <f>SUM(E132,E144,E145)</f>
        <v>0</v>
      </c>
      <c r="F131" s="216">
        <f>SUM(F132,F144,F145)</f>
        <v>0</v>
      </c>
    </row>
    <row r="132" spans="1:6" s="189" customFormat="1" ht="11.25">
      <c r="A132" s="124">
        <v>4000</v>
      </c>
      <c r="B132" s="56" t="s">
        <v>146</v>
      </c>
      <c r="C132" s="125">
        <f t="shared" si="3"/>
        <v>0</v>
      </c>
      <c r="D132" s="125">
        <f>SUM(D133,D139,D140,D141,D142,D143)</f>
        <v>0</v>
      </c>
      <c r="E132" s="125">
        <f>SUM(E133,E139,E140,E141,E142,E143)</f>
        <v>0</v>
      </c>
      <c r="F132" s="126">
        <f>SUM(F133,F139,F140,F141,F142,F143)</f>
        <v>0</v>
      </c>
    </row>
    <row r="133" spans="1:6" s="181" customFormat="1" ht="22.5">
      <c r="A133" s="87">
        <v>4100</v>
      </c>
      <c r="B133" s="47" t="s">
        <v>147</v>
      </c>
      <c r="C133" s="67">
        <f t="shared" si="3"/>
        <v>0</v>
      </c>
      <c r="D133" s="67">
        <f>SUM(D134:D138)</f>
        <v>0</v>
      </c>
      <c r="E133" s="67">
        <f>SUM(E134:E138)</f>
        <v>0</v>
      </c>
      <c r="F133" s="127">
        <f>SUM(F134:F138)</f>
        <v>0</v>
      </c>
    </row>
    <row r="134" spans="1:6" s="211" customFormat="1" ht="9.75">
      <c r="A134" s="94">
        <v>4110</v>
      </c>
      <c r="B134" s="95" t="s">
        <v>148</v>
      </c>
      <c r="C134" s="107">
        <f t="shared" si="3"/>
        <v>0</v>
      </c>
      <c r="D134" s="97"/>
      <c r="E134" s="97"/>
      <c r="F134" s="101"/>
    </row>
    <row r="135" spans="1:6" s="211" customFormat="1" ht="9.75">
      <c r="A135" s="94">
        <v>4140</v>
      </c>
      <c r="B135" s="95" t="s">
        <v>149</v>
      </c>
      <c r="C135" s="107">
        <f t="shared" si="3"/>
        <v>0</v>
      </c>
      <c r="D135" s="97"/>
      <c r="E135" s="97"/>
      <c r="F135" s="101"/>
    </row>
    <row r="136" spans="1:6" s="211" customFormat="1" ht="9.75">
      <c r="A136" s="94">
        <v>4150</v>
      </c>
      <c r="B136" s="95" t="s">
        <v>150</v>
      </c>
      <c r="C136" s="107">
        <f t="shared" si="3"/>
        <v>0</v>
      </c>
      <c r="D136" s="97"/>
      <c r="E136" s="97"/>
      <c r="F136" s="101"/>
    </row>
    <row r="137" spans="1:6" s="211" customFormat="1" ht="9.75">
      <c r="A137" s="94">
        <v>4160</v>
      </c>
      <c r="B137" s="95" t="s">
        <v>151</v>
      </c>
      <c r="C137" s="107">
        <f t="shared" si="3"/>
        <v>0</v>
      </c>
      <c r="D137" s="97"/>
      <c r="E137" s="97"/>
      <c r="F137" s="101"/>
    </row>
    <row r="138" spans="1:6" s="211" customFormat="1" ht="9.75">
      <c r="A138" s="94">
        <v>4180</v>
      </c>
      <c r="B138" s="95" t="s">
        <v>152</v>
      </c>
      <c r="C138" s="107">
        <f t="shared" si="3"/>
        <v>0</v>
      </c>
      <c r="D138" s="97"/>
      <c r="E138" s="97"/>
      <c r="F138" s="101"/>
    </row>
    <row r="139" spans="1:6" s="181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</row>
    <row r="140" spans="1:6" s="181" customFormat="1" ht="11.25">
      <c r="A140" s="87">
        <v>4300</v>
      </c>
      <c r="B140" s="128" t="s">
        <v>154</v>
      </c>
      <c r="C140" s="67">
        <f t="shared" si="3"/>
        <v>0</v>
      </c>
      <c r="D140" s="53"/>
      <c r="E140" s="53"/>
      <c r="F140" s="54"/>
    </row>
    <row r="141" spans="1:6" s="181" customFormat="1" ht="33.75">
      <c r="A141" s="129">
        <v>4400</v>
      </c>
      <c r="B141" s="128" t="s">
        <v>155</v>
      </c>
      <c r="C141" s="67">
        <f t="shared" si="3"/>
        <v>0</v>
      </c>
      <c r="D141" s="53"/>
      <c r="E141" s="53"/>
      <c r="F141" s="54"/>
    </row>
    <row r="142" spans="1:6" s="181" customFormat="1" ht="22.5">
      <c r="A142" s="87">
        <v>4500</v>
      </c>
      <c r="B142" s="128" t="s">
        <v>156</v>
      </c>
      <c r="C142" s="67">
        <f t="shared" si="3"/>
        <v>0</v>
      </c>
      <c r="D142" s="53"/>
      <c r="E142" s="53"/>
      <c r="F142" s="54"/>
    </row>
    <row r="143" spans="1:6" s="181" customFormat="1" ht="11.25">
      <c r="A143" s="87">
        <v>4700</v>
      </c>
      <c r="B143" s="128" t="s">
        <v>157</v>
      </c>
      <c r="C143" s="67">
        <f t="shared" si="3"/>
        <v>0</v>
      </c>
      <c r="D143" s="53"/>
      <c r="E143" s="53"/>
      <c r="F143" s="54"/>
    </row>
    <row r="144" spans="1:6" s="181" customFormat="1" ht="11.25">
      <c r="A144" s="87">
        <v>6000</v>
      </c>
      <c r="B144" s="130" t="s">
        <v>158</v>
      </c>
      <c r="C144" s="63">
        <f t="shared" si="3"/>
        <v>0</v>
      </c>
      <c r="D144" s="218"/>
      <c r="E144" s="218"/>
      <c r="F144" s="219"/>
    </row>
    <row r="145" spans="1:6" s="189" customFormat="1" ht="11.25">
      <c r="A145" s="88">
        <v>7000</v>
      </c>
      <c r="B145" s="131" t="s">
        <v>159</v>
      </c>
      <c r="C145" s="125">
        <f t="shared" si="3"/>
        <v>135000</v>
      </c>
      <c r="D145" s="213">
        <f>70000+25000+40000</f>
        <v>135000</v>
      </c>
      <c r="E145" s="213"/>
      <c r="F145" s="214"/>
    </row>
    <row r="146" spans="1:6" s="189" customFormat="1" ht="11.25">
      <c r="A146" s="132"/>
      <c r="B146" s="133" t="s">
        <v>160</v>
      </c>
      <c r="C146" s="186">
        <f t="shared" si="3"/>
        <v>0</v>
      </c>
      <c r="D146" s="220">
        <f>SUM(D147:D148)</f>
        <v>0</v>
      </c>
      <c r="E146" s="220">
        <f>SUM(E147:E148)</f>
        <v>0</v>
      </c>
      <c r="F146" s="221">
        <f>SUM(F147:F148)</f>
        <v>0</v>
      </c>
    </row>
    <row r="147" spans="1:6" s="189" customFormat="1" ht="11.25">
      <c r="A147" s="132"/>
      <c r="B147" s="135" t="s">
        <v>20</v>
      </c>
      <c r="C147" s="186">
        <f t="shared" si="3"/>
        <v>0</v>
      </c>
      <c r="D147" s="187"/>
      <c r="E147" s="187"/>
      <c r="F147" s="188"/>
    </row>
    <row r="148" spans="1:6" s="189" customFormat="1" ht="11.25">
      <c r="A148" s="132"/>
      <c r="B148" s="135" t="s">
        <v>21</v>
      </c>
      <c r="C148" s="186">
        <f t="shared" si="3"/>
        <v>0</v>
      </c>
      <c r="D148" s="187"/>
      <c r="E148" s="187"/>
      <c r="F148" s="188"/>
    </row>
    <row r="149" spans="1:6" s="222" customFormat="1" ht="8.25">
      <c r="A149" s="136"/>
      <c r="B149" s="137" t="s">
        <v>161</v>
      </c>
      <c r="C149" s="222">
        <f>SUM(C146,C145,C144,C132,C123,C122,C118,C82,C35,C32,C31,C26)</f>
        <v>135000</v>
      </c>
      <c r="D149" s="222">
        <f>SUM(D146,D145,D144,D132,D123,D122,D118,D82,D35,D32,D31,D26)</f>
        <v>135000</v>
      </c>
      <c r="E149" s="222">
        <f>SUM(E146,E145,E144,E132,E123,E122,E118,E82,E35,E32,E31,E26)</f>
        <v>0</v>
      </c>
      <c r="F149" s="223">
        <f>SUM(F146,F145,F144,F132,F123,F122,F118,F82,F35,F32,F31,F26)</f>
        <v>0</v>
      </c>
    </row>
    <row r="150" s="225" customFormat="1" ht="11.25">
      <c r="A150" s="224"/>
    </row>
    <row r="151" s="225" customFormat="1" ht="11.25">
      <c r="A151" s="224"/>
    </row>
    <row r="152" s="225" customFormat="1" ht="11.25">
      <c r="A152" s="224"/>
    </row>
    <row r="153" s="225" customFormat="1" ht="11.25">
      <c r="A153" s="224"/>
    </row>
    <row r="154" s="225" customFormat="1" ht="11.25">
      <c r="A154" s="224"/>
    </row>
    <row r="155" s="225" customFormat="1" ht="11.25">
      <c r="A155" s="224"/>
    </row>
    <row r="156" s="225" customFormat="1" ht="11.25">
      <c r="A156" s="224"/>
    </row>
    <row r="157" s="225" customFormat="1" ht="11.25">
      <c r="A157" s="224"/>
    </row>
    <row r="158" s="225" customFormat="1" ht="11.25">
      <c r="A158" s="224"/>
    </row>
    <row r="159" s="225" customFormat="1" ht="11.25">
      <c r="A159" s="224"/>
    </row>
    <row r="160" s="225" customFormat="1" ht="11.25">
      <c r="A160" s="224"/>
    </row>
    <row r="161" s="225" customFormat="1" ht="11.25">
      <c r="A161" s="224"/>
    </row>
    <row r="162" s="225" customFormat="1" ht="11.25">
      <c r="A162" s="224"/>
    </row>
    <row r="163" s="225" customFormat="1" ht="11.25">
      <c r="A163" s="224"/>
    </row>
    <row r="164" s="225" customFormat="1" ht="11.25">
      <c r="A164" s="224"/>
    </row>
    <row r="165" s="225" customFormat="1" ht="11.25">
      <c r="A165" s="224"/>
    </row>
    <row r="166" s="225" customFormat="1" ht="11.25">
      <c r="A166" s="224"/>
    </row>
    <row r="167" s="225" customFormat="1" ht="11.25">
      <c r="A167" s="224"/>
    </row>
    <row r="168" s="225" customFormat="1" ht="11.25">
      <c r="A168" s="224"/>
    </row>
    <row r="169" s="225" customFormat="1" ht="11.25">
      <c r="A169" s="224"/>
    </row>
    <row r="170" s="225" customFormat="1" ht="11.25">
      <c r="A170" s="224"/>
    </row>
    <row r="171" s="225" customFormat="1" ht="11.25">
      <c r="A171" s="224"/>
    </row>
    <row r="172" s="225" customFormat="1" ht="11.25">
      <c r="A172" s="224"/>
    </row>
    <row r="173" s="225" customFormat="1" ht="11.25">
      <c r="A173" s="224"/>
    </row>
    <row r="174" s="225" customFormat="1" ht="11.25">
      <c r="A174" s="224"/>
    </row>
    <row r="175" s="225" customFormat="1" ht="11.25">
      <c r="A175" s="224"/>
    </row>
    <row r="176" s="225" customFormat="1" ht="11.25">
      <c r="A176" s="224"/>
    </row>
    <row r="177" s="225" customFormat="1" ht="11.25">
      <c r="A177" s="224"/>
    </row>
    <row r="178" s="225" customFormat="1" ht="11.25">
      <c r="A178" s="224"/>
    </row>
    <row r="179" s="225" customFormat="1" ht="11.25">
      <c r="A179" s="224"/>
    </row>
    <row r="180" s="225" customFormat="1" ht="11.25">
      <c r="A180" s="224"/>
    </row>
    <row r="181" s="225" customFormat="1" ht="11.25">
      <c r="A181" s="224"/>
    </row>
    <row r="182" s="225" customFormat="1" ht="11.25">
      <c r="A182" s="224"/>
    </row>
    <row r="183" s="225" customFormat="1" ht="11.25">
      <c r="A183" s="224"/>
    </row>
    <row r="184" s="225" customFormat="1" ht="11.25">
      <c r="A184" s="224"/>
    </row>
    <row r="185" s="225" customFormat="1" ht="11.25">
      <c r="A185" s="224"/>
    </row>
    <row r="186" s="225" customFormat="1" ht="11.25">
      <c r="A186" s="224"/>
    </row>
    <row r="187" s="225" customFormat="1" ht="11.25">
      <c r="A187" s="224"/>
    </row>
    <row r="188" s="225" customFormat="1" ht="11.25">
      <c r="A188" s="224"/>
    </row>
    <row r="189" s="225" customFormat="1" ht="11.25">
      <c r="A189" s="224"/>
    </row>
    <row r="190" s="225" customFormat="1" ht="11.25">
      <c r="A190" s="224"/>
    </row>
    <row r="191" s="225" customFormat="1" ht="11.25">
      <c r="A191" s="224"/>
    </row>
    <row r="192" s="225" customFormat="1" ht="11.25">
      <c r="A192" s="224"/>
    </row>
    <row r="193" s="225" customFormat="1" ht="11.25">
      <c r="A193" s="224"/>
    </row>
    <row r="194" s="225" customFormat="1" ht="11.25">
      <c r="A194" s="224"/>
    </row>
    <row r="195" s="225" customFormat="1" ht="11.25">
      <c r="A195" s="224"/>
    </row>
    <row r="196" s="225" customFormat="1" ht="11.25">
      <c r="A196" s="224"/>
    </row>
    <row r="197" s="225" customFormat="1" ht="11.25">
      <c r="A197" s="224"/>
    </row>
    <row r="198" s="225" customFormat="1" ht="11.25">
      <c r="A198" s="224"/>
    </row>
    <row r="199" s="225" customFormat="1" ht="11.25">
      <c r="A199" s="224"/>
    </row>
    <row r="200" s="225" customFormat="1" ht="11.25">
      <c r="A200" s="224"/>
    </row>
    <row r="201" s="225" customFormat="1" ht="11.25">
      <c r="A201" s="224"/>
    </row>
    <row r="202" s="225" customFormat="1" ht="11.25">
      <c r="A202" s="224"/>
    </row>
    <row r="203" s="225" customFormat="1" ht="11.25">
      <c r="A203" s="224"/>
    </row>
    <row r="204" s="225" customFormat="1" ht="11.25">
      <c r="A204" s="224"/>
    </row>
    <row r="205" s="225" customFormat="1" ht="11.25">
      <c r="A205" s="224"/>
    </row>
    <row r="206" s="225" customFormat="1" ht="11.25">
      <c r="A206" s="224"/>
    </row>
    <row r="207" s="225" customFormat="1" ht="11.25">
      <c r="A207" s="224"/>
    </row>
    <row r="208" s="225" customFormat="1" ht="11.25">
      <c r="A208" s="224"/>
    </row>
    <row r="209" s="225" customFormat="1" ht="11.25">
      <c r="A209" s="224"/>
    </row>
    <row r="210" s="225" customFormat="1" ht="11.25">
      <c r="A210" s="224"/>
    </row>
    <row r="211" s="225" customFormat="1" ht="11.25">
      <c r="A211" s="224"/>
    </row>
    <row r="212" s="225" customFormat="1" ht="11.25">
      <c r="A212" s="224"/>
    </row>
    <row r="213" s="225" customFormat="1" ht="11.25">
      <c r="A213" s="224"/>
    </row>
    <row r="214" s="225" customFormat="1" ht="11.25">
      <c r="A214" s="224"/>
    </row>
    <row r="215" s="225" customFormat="1" ht="11.25">
      <c r="A215" s="224"/>
    </row>
    <row r="216" s="225" customFormat="1" ht="11.25">
      <c r="A216" s="224"/>
    </row>
    <row r="217" s="225" customFormat="1" ht="11.25">
      <c r="A217" s="224"/>
    </row>
    <row r="218" s="225" customFormat="1" ht="11.25">
      <c r="A218" s="224"/>
    </row>
    <row r="219" s="225" customFormat="1" ht="11.25">
      <c r="A219" s="224"/>
    </row>
    <row r="220" s="225" customFormat="1" ht="11.25">
      <c r="A220" s="224"/>
    </row>
    <row r="221" s="225" customFormat="1" ht="11.25">
      <c r="A221" s="224"/>
    </row>
    <row r="222" s="225" customFormat="1" ht="11.25">
      <c r="A222" s="224"/>
    </row>
    <row r="223" s="225" customFormat="1" ht="11.25">
      <c r="A223" s="224"/>
    </row>
    <row r="224" s="225" customFormat="1" ht="11.25">
      <c r="A224" s="224"/>
    </row>
    <row r="225" s="225" customFormat="1" ht="11.25">
      <c r="A225" s="224"/>
    </row>
    <row r="226" s="225" customFormat="1" ht="11.25">
      <c r="A226" s="224"/>
    </row>
    <row r="227" s="225" customFormat="1" ht="11.25">
      <c r="A227" s="224"/>
    </row>
    <row r="228" s="225" customFormat="1" ht="11.25">
      <c r="A228" s="224"/>
    </row>
    <row r="229" s="225" customFormat="1" ht="11.25">
      <c r="A229" s="224"/>
    </row>
    <row r="230" s="225" customFormat="1" ht="11.25">
      <c r="A230" s="224"/>
    </row>
    <row r="231" s="225" customFormat="1" ht="11.25">
      <c r="A231" s="224"/>
    </row>
    <row r="232" s="225" customFormat="1" ht="11.25">
      <c r="A232" s="224"/>
    </row>
    <row r="233" s="225" customFormat="1" ht="11.25">
      <c r="A233" s="224"/>
    </row>
    <row r="234" s="225" customFormat="1" ht="11.25">
      <c r="A234" s="224"/>
    </row>
    <row r="235" s="225" customFormat="1" ht="11.25">
      <c r="A235" s="224"/>
    </row>
    <row r="236" s="225" customFormat="1" ht="11.25">
      <c r="A236" s="224"/>
    </row>
    <row r="237" s="225" customFormat="1" ht="11.25">
      <c r="A237" s="224"/>
    </row>
    <row r="238" s="225" customFormat="1" ht="11.25">
      <c r="A238" s="224"/>
    </row>
    <row r="239" s="225" customFormat="1" ht="11.25">
      <c r="A239" s="224"/>
    </row>
    <row r="240" s="225" customFormat="1" ht="11.25">
      <c r="A240" s="224"/>
    </row>
    <row r="241" s="225" customFormat="1" ht="11.25">
      <c r="A241" s="224"/>
    </row>
    <row r="242" s="225" customFormat="1" ht="11.25">
      <c r="A242" s="224"/>
    </row>
    <row r="243" s="225" customFormat="1" ht="11.25">
      <c r="A243" s="224"/>
    </row>
    <row r="244" s="225" customFormat="1" ht="11.25">
      <c r="A244" s="224"/>
    </row>
    <row r="245" s="225" customFormat="1" ht="11.25">
      <c r="A245" s="224"/>
    </row>
    <row r="246" s="225" customFormat="1" ht="11.25">
      <c r="A246" s="224"/>
    </row>
    <row r="247" s="225" customFormat="1" ht="11.25">
      <c r="A247" s="224"/>
    </row>
    <row r="248" s="225" customFormat="1" ht="11.25">
      <c r="A248" s="224"/>
    </row>
    <row r="249" s="225" customFormat="1" ht="11.25">
      <c r="A249" s="224"/>
    </row>
    <row r="250" s="225" customFormat="1" ht="11.25">
      <c r="A250" s="224"/>
    </row>
    <row r="251" s="225" customFormat="1" ht="11.25">
      <c r="A251" s="224"/>
    </row>
    <row r="252" s="225" customFormat="1" ht="11.25">
      <c r="A252" s="224"/>
    </row>
    <row r="253" s="225" customFormat="1" ht="11.25">
      <c r="A253" s="224"/>
    </row>
    <row r="254" s="225" customFormat="1" ht="11.25">
      <c r="A254" s="224"/>
    </row>
    <row r="255" s="225" customFormat="1" ht="11.25">
      <c r="A255" s="224"/>
    </row>
    <row r="256" s="225" customFormat="1" ht="11.25">
      <c r="A256" s="224"/>
    </row>
    <row r="257" s="225" customFormat="1" ht="11.25">
      <c r="A257" s="224"/>
    </row>
    <row r="258" s="225" customFormat="1" ht="11.25">
      <c r="A258" s="224"/>
    </row>
    <row r="259" s="225" customFormat="1" ht="11.25">
      <c r="A259" s="224"/>
    </row>
    <row r="260" s="225" customFormat="1" ht="11.25">
      <c r="A260" s="224"/>
    </row>
    <row r="261" s="225" customFormat="1" ht="11.25">
      <c r="A261" s="224"/>
    </row>
    <row r="262" s="225" customFormat="1" ht="11.25">
      <c r="A262" s="224"/>
    </row>
    <row r="263" s="225" customFormat="1" ht="11.25">
      <c r="A263" s="224"/>
    </row>
    <row r="264" s="225" customFormat="1" ht="11.25">
      <c r="A264" s="224"/>
    </row>
    <row r="265" s="225" customFormat="1" ht="11.25">
      <c r="A265" s="224"/>
    </row>
    <row r="266" s="225" customFormat="1" ht="11.25">
      <c r="A266" s="224"/>
    </row>
    <row r="267" s="225" customFormat="1" ht="11.25">
      <c r="A267" s="224"/>
    </row>
    <row r="268" s="225" customFormat="1" ht="11.25">
      <c r="A268" s="224"/>
    </row>
    <row r="269" s="225" customFormat="1" ht="11.25">
      <c r="A269" s="224"/>
    </row>
    <row r="270" s="225" customFormat="1" ht="11.25">
      <c r="A270" s="224"/>
    </row>
    <row r="271" s="225" customFormat="1" ht="11.25">
      <c r="A271" s="224"/>
    </row>
    <row r="272" s="225" customFormat="1" ht="11.25">
      <c r="A272" s="224"/>
    </row>
    <row r="273" s="225" customFormat="1" ht="11.25">
      <c r="A273" s="224"/>
    </row>
    <row r="274" s="225" customFormat="1" ht="11.25">
      <c r="A274" s="224"/>
    </row>
    <row r="275" s="225" customFormat="1" ht="11.25">
      <c r="A275" s="224"/>
    </row>
    <row r="276" s="225" customFormat="1" ht="11.25">
      <c r="A276" s="224"/>
    </row>
    <row r="277" s="225" customFormat="1" ht="11.25">
      <c r="A277" s="224"/>
    </row>
    <row r="278" s="225" customFormat="1" ht="11.25">
      <c r="A278" s="224"/>
    </row>
    <row r="279" s="225" customFormat="1" ht="11.25">
      <c r="A279" s="224"/>
    </row>
    <row r="280" s="225" customFormat="1" ht="11.25">
      <c r="A280" s="224"/>
    </row>
    <row r="281" s="225" customFormat="1" ht="11.25">
      <c r="A281" s="224"/>
    </row>
    <row r="282" s="225" customFormat="1" ht="11.25">
      <c r="A282" s="224"/>
    </row>
    <row r="283" s="225" customFormat="1" ht="11.25">
      <c r="A283" s="224"/>
    </row>
    <row r="284" s="225" customFormat="1" ht="11.25">
      <c r="A284" s="224"/>
    </row>
    <row r="285" s="225" customFormat="1" ht="11.25">
      <c r="A285" s="224"/>
    </row>
    <row r="286" s="225" customFormat="1" ht="11.25">
      <c r="A286" s="224"/>
    </row>
    <row r="287" s="225" customFormat="1" ht="11.25">
      <c r="A287" s="224"/>
    </row>
    <row r="288" s="225" customFormat="1" ht="11.25">
      <c r="A288" s="224"/>
    </row>
    <row r="289" s="225" customFormat="1" ht="11.25">
      <c r="A289" s="224"/>
    </row>
    <row r="290" s="225" customFormat="1" ht="11.25">
      <c r="A290" s="224"/>
    </row>
    <row r="291" s="225" customFormat="1" ht="11.25">
      <c r="A291" s="224"/>
    </row>
    <row r="292" s="225" customFormat="1" ht="11.25">
      <c r="A292" s="224"/>
    </row>
    <row r="293" s="225" customFormat="1" ht="11.25">
      <c r="A293" s="224"/>
    </row>
    <row r="294" s="225" customFormat="1" ht="11.25">
      <c r="A294" s="224"/>
    </row>
    <row r="295" s="225" customFormat="1" ht="11.25">
      <c r="A295" s="224"/>
    </row>
    <row r="296" s="225" customFormat="1" ht="11.25">
      <c r="A296" s="224"/>
    </row>
    <row r="297" s="225" customFormat="1" ht="11.25">
      <c r="A297" s="224"/>
    </row>
    <row r="298" s="225" customFormat="1" ht="11.25">
      <c r="A298" s="224"/>
    </row>
    <row r="299" s="225" customFormat="1" ht="11.25">
      <c r="A299" s="224"/>
    </row>
    <row r="300" s="225" customFormat="1" ht="11.25">
      <c r="A300" s="224"/>
    </row>
    <row r="301" s="225" customFormat="1" ht="11.25">
      <c r="A301" s="224"/>
    </row>
    <row r="302" s="225" customFormat="1" ht="11.25">
      <c r="A302" s="224"/>
    </row>
    <row r="303" s="225" customFormat="1" ht="11.25">
      <c r="A303" s="224"/>
    </row>
    <row r="304" s="225" customFormat="1" ht="11.25">
      <c r="A304" s="224"/>
    </row>
    <row r="305" s="225" customFormat="1" ht="11.25">
      <c r="A305" s="224"/>
    </row>
    <row r="306" s="225" customFormat="1" ht="11.25">
      <c r="A306" s="224"/>
    </row>
    <row r="307" s="225" customFormat="1" ht="11.25">
      <c r="A307" s="224"/>
    </row>
    <row r="308" s="225" customFormat="1" ht="11.25">
      <c r="A308" s="224"/>
    </row>
    <row r="309" s="225" customFormat="1" ht="11.25">
      <c r="A309" s="224"/>
    </row>
    <row r="310" s="225" customFormat="1" ht="11.25">
      <c r="A310" s="224"/>
    </row>
    <row r="311" s="225" customFormat="1" ht="11.25">
      <c r="A311" s="224"/>
    </row>
    <row r="312" s="225" customFormat="1" ht="11.25">
      <c r="A312" s="224"/>
    </row>
    <row r="313" s="225" customFormat="1" ht="11.25">
      <c r="A313" s="224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Nr.8.1.4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198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103000</v>
      </c>
      <c r="D15" s="42">
        <f>SUM(D16,D19,D20,)</f>
        <v>9000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94000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9000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94000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94000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94000</v>
      </c>
      <c r="D26" s="71"/>
      <c r="E26" s="71"/>
      <c r="F26" s="71"/>
      <c r="G26" s="69"/>
      <c r="H26" s="72">
        <v>94000</v>
      </c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103000</v>
      </c>
      <c r="D30" s="42">
        <f>SUM(D31,D156)</f>
        <v>9000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94000</v>
      </c>
    </row>
    <row r="31" spans="1:8" s="83" customFormat="1" ht="36.75" thickTop="1">
      <c r="A31" s="78"/>
      <c r="B31" s="79" t="s">
        <v>33</v>
      </c>
      <c r="C31" s="82">
        <f t="shared" si="1"/>
        <v>103000</v>
      </c>
      <c r="D31" s="80">
        <f>SUM(D141,D32)</f>
        <v>9000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94000</v>
      </c>
    </row>
    <row r="32" spans="1:8" s="86" customFormat="1" ht="22.5">
      <c r="A32" s="84"/>
      <c r="B32" s="35" t="s">
        <v>34</v>
      </c>
      <c r="C32" s="85">
        <f t="shared" si="1"/>
        <v>0</v>
      </c>
      <c r="D32" s="63">
        <f>SUM(D33,D132,D133)</f>
        <v>0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0</v>
      </c>
      <c r="D92" s="104">
        <f>SUM(D93,D97,D105,D106,D107,D114,D123,D124,D127)</f>
        <v>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103000</v>
      </c>
      <c r="D141" s="121">
        <f>SUM(D142,D154,D155)</f>
        <v>9000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94000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88000</v>
      </c>
      <c r="D142" s="125">
        <f>SUM(D143,D149,D150,D151,D152,D153)</f>
        <v>9000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79000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88000</v>
      </c>
      <c r="D153" s="53">
        <f>9000</f>
        <v>9000</v>
      </c>
      <c r="E153" s="53"/>
      <c r="F153" s="53"/>
      <c r="G153" s="53"/>
      <c r="H153" s="54">
        <v>79000</v>
      </c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15000</v>
      </c>
      <c r="D155" s="103"/>
      <c r="E155" s="103"/>
      <c r="F155" s="103"/>
      <c r="G155" s="103"/>
      <c r="H155" s="115">
        <v>15000</v>
      </c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103000</v>
      </c>
      <c r="D159" s="138">
        <f t="shared" si="6"/>
        <v>9000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94000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Nr.8.1.5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3"/>
  <sheetViews>
    <sheetView workbookViewId="0" topLeftCell="A1">
      <selection activeCell="A4" sqref="A4"/>
    </sheetView>
  </sheetViews>
  <sheetFormatPr defaultColWidth="9.140625" defaultRowHeight="12.75"/>
  <cols>
    <col min="1" max="1" width="6.7109375" style="226" customWidth="1"/>
    <col min="2" max="2" width="24.28125" style="0" customWidth="1"/>
    <col min="3" max="3" width="9.8515625" style="0" customWidth="1"/>
    <col min="5" max="5" width="8.57421875" style="0" customWidth="1"/>
    <col min="6" max="6" width="8.28125" style="0" customWidth="1"/>
    <col min="7" max="7" width="3.00390625" style="0" customWidth="1"/>
    <col min="8" max="9" width="0" style="0" hidden="1" customWidth="1"/>
  </cols>
  <sheetData>
    <row r="1" spans="1:6" s="148" customFormat="1" ht="12.75">
      <c r="A1" s="146"/>
      <c r="B1" s="147"/>
      <c r="C1" s="147"/>
      <c r="D1" s="147"/>
      <c r="E1" s="147"/>
      <c r="F1" s="147"/>
    </row>
    <row r="2" spans="1:6" s="148" customFormat="1" ht="12.75">
      <c r="A2" s="241" t="s">
        <v>191</v>
      </c>
      <c r="B2" s="241"/>
      <c r="C2" s="241"/>
      <c r="D2" s="241"/>
      <c r="E2" s="241"/>
      <c r="F2" s="241"/>
    </row>
    <row r="3" spans="1:6" s="148" customFormat="1" ht="12.75">
      <c r="A3" s="241" t="s">
        <v>192</v>
      </c>
      <c r="B3" s="241"/>
      <c r="C3" s="241"/>
      <c r="D3" s="241"/>
      <c r="E3" s="241"/>
      <c r="F3" s="241"/>
    </row>
    <row r="4" spans="1:6" s="148" customFormat="1" ht="18">
      <c r="A4" s="146"/>
      <c r="B4" s="149"/>
      <c r="C4" s="150"/>
      <c r="D4" s="147"/>
      <c r="E4" s="147"/>
      <c r="F4" s="147"/>
    </row>
    <row r="5" spans="1:6" s="148" customFormat="1" ht="12.75">
      <c r="A5" s="146" t="s">
        <v>163</v>
      </c>
      <c r="B5" s="151" t="s">
        <v>2</v>
      </c>
      <c r="C5" s="151"/>
      <c r="D5" s="151"/>
      <c r="E5" s="151"/>
      <c r="F5" s="151"/>
    </row>
    <row r="6" spans="1:6" s="148" customFormat="1" ht="12.75">
      <c r="A6" s="146" t="s">
        <v>3</v>
      </c>
      <c r="B6" s="147" t="s">
        <v>193</v>
      </c>
      <c r="C6" s="147"/>
      <c r="D6" s="147"/>
      <c r="E6" s="147"/>
      <c r="F6" s="147"/>
    </row>
    <row r="7" spans="1:6" s="148" customFormat="1" ht="12.75">
      <c r="A7" s="146" t="s">
        <v>198</v>
      </c>
      <c r="B7" s="147"/>
      <c r="C7" s="147"/>
      <c r="D7" s="147"/>
      <c r="E7" s="147"/>
      <c r="F7" s="147"/>
    </row>
    <row r="8" spans="1:6" s="148" customFormat="1" ht="13.5" thickBot="1">
      <c r="A8" s="1" t="s">
        <v>164</v>
      </c>
      <c r="B8" s="152"/>
      <c r="C8" s="147"/>
      <c r="D8" s="147"/>
      <c r="E8" s="147"/>
      <c r="F8" s="147"/>
    </row>
    <row r="9" spans="1:6" s="155" customFormat="1" ht="12.75" customHeight="1">
      <c r="A9" s="153"/>
      <c r="B9" s="154"/>
      <c r="C9" s="235" t="s">
        <v>6</v>
      </c>
      <c r="D9" s="236"/>
      <c r="E9" s="236"/>
      <c r="F9" s="237"/>
    </row>
    <row r="10" spans="1:6" s="158" customFormat="1" ht="12.75" customHeight="1">
      <c r="A10" s="156" t="s">
        <v>7</v>
      </c>
      <c r="B10" s="157" t="s">
        <v>5</v>
      </c>
      <c r="C10" s="238" t="s">
        <v>8</v>
      </c>
      <c r="D10" s="239"/>
      <c r="E10" s="239"/>
      <c r="F10" s="240"/>
    </row>
    <row r="11" spans="1:6" s="161" customFormat="1" ht="51" customHeight="1" thickBot="1">
      <c r="A11" s="159" t="s">
        <v>9</v>
      </c>
      <c r="B11" s="160"/>
      <c r="C11" s="161" t="s">
        <v>10</v>
      </c>
      <c r="D11" s="162" t="s">
        <v>166</v>
      </c>
      <c r="E11" s="162"/>
      <c r="F11" s="163"/>
    </row>
    <row r="12" spans="1:6" s="165" customFormat="1" ht="17.25" customHeight="1" thickBot="1">
      <c r="A12" s="164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8" customFormat="1" ht="16.5">
      <c r="A13" s="166"/>
      <c r="B13" s="167" t="s">
        <v>17</v>
      </c>
      <c r="D13" s="169"/>
      <c r="E13" s="169"/>
      <c r="F13" s="170"/>
    </row>
    <row r="14" spans="1:6" s="173" customFormat="1" ht="9.75" customHeight="1">
      <c r="A14" s="171"/>
      <c r="B14" s="172"/>
      <c r="F14" s="174"/>
    </row>
    <row r="15" spans="1:6" s="176" customFormat="1" ht="30.75" customHeight="1" thickBot="1">
      <c r="A15" s="175"/>
      <c r="B15" s="40" t="s">
        <v>18</v>
      </c>
      <c r="C15" s="42">
        <f>SUM(D15:F15)</f>
        <v>94000</v>
      </c>
      <c r="D15" s="42">
        <f>SUM(D16,D19,)</f>
        <v>94000</v>
      </c>
      <c r="E15" s="42">
        <f>SUM(E16,E19,)</f>
        <v>0</v>
      </c>
      <c r="F15" s="44">
        <f>SUM(F16,F19,)</f>
        <v>0</v>
      </c>
    </row>
    <row r="16" spans="1:6" s="181" customFormat="1" ht="12" thickTop="1">
      <c r="A16" s="177"/>
      <c r="B16" s="178" t="s">
        <v>19</v>
      </c>
      <c r="C16" s="179">
        <f>SUM(D16:F16)</f>
        <v>0</v>
      </c>
      <c r="D16" s="179">
        <f>SUM(D17:D18)</f>
        <v>0</v>
      </c>
      <c r="E16" s="179">
        <f>SUM(E17:E18)</f>
        <v>0</v>
      </c>
      <c r="F16" s="180">
        <f>SUM(F17:F18)</f>
        <v>0</v>
      </c>
    </row>
    <row r="17" spans="1:6" s="181" customFormat="1" ht="11.25">
      <c r="A17" s="177"/>
      <c r="B17" s="182" t="s">
        <v>20</v>
      </c>
      <c r="C17" s="179">
        <f>SUM(D17:F17)</f>
        <v>0</v>
      </c>
      <c r="D17" s="183"/>
      <c r="E17" s="183"/>
      <c r="F17" s="184"/>
    </row>
    <row r="18" spans="1:6" s="181" customFormat="1" ht="11.25">
      <c r="A18" s="177"/>
      <c r="B18" s="182" t="s">
        <v>21</v>
      </c>
      <c r="C18" s="179">
        <f>SUM(D18:F18)</f>
        <v>0</v>
      </c>
      <c r="D18" s="183"/>
      <c r="E18" s="183"/>
      <c r="F18" s="184"/>
    </row>
    <row r="19" spans="1:6" s="189" customFormat="1" ht="13.5" customHeight="1">
      <c r="A19" s="185"/>
      <c r="B19" s="56" t="s">
        <v>22</v>
      </c>
      <c r="C19" s="186">
        <f>SUM(D19:F19)</f>
        <v>94000</v>
      </c>
      <c r="D19" s="187">
        <v>94000</v>
      </c>
      <c r="E19" s="187"/>
      <c r="F19" s="188"/>
    </row>
    <row r="20" spans="1:6" s="181" customFormat="1" ht="11.25">
      <c r="A20" s="177"/>
      <c r="B20" s="178"/>
      <c r="C20" s="190"/>
      <c r="D20" s="190"/>
      <c r="E20" s="190"/>
      <c r="F20" s="191"/>
    </row>
    <row r="21" spans="1:6" s="168" customFormat="1" ht="16.5">
      <c r="A21" s="166"/>
      <c r="B21" s="167" t="s">
        <v>31</v>
      </c>
      <c r="C21" s="192"/>
      <c r="D21" s="192"/>
      <c r="E21" s="192"/>
      <c r="F21" s="193"/>
    </row>
    <row r="22" spans="1:6" s="195" customFormat="1" ht="26.25" thickBot="1">
      <c r="A22" s="194"/>
      <c r="B22" s="76" t="s">
        <v>32</v>
      </c>
      <c r="C22" s="42">
        <f aca="true" t="shared" si="0" ref="C22:C53">SUM(D22:F22)</f>
        <v>94000</v>
      </c>
      <c r="D22" s="42">
        <f>SUM(D23,D146)</f>
        <v>94000</v>
      </c>
      <c r="E22" s="42">
        <f>SUM(E23,E146)</f>
        <v>0</v>
      </c>
      <c r="F22" s="44">
        <f>SUM(F23,F146)</f>
        <v>0</v>
      </c>
    </row>
    <row r="23" spans="1:6" s="197" customFormat="1" ht="36.75" thickTop="1">
      <c r="A23" s="196"/>
      <c r="B23" s="79" t="s">
        <v>33</v>
      </c>
      <c r="C23" s="63">
        <f t="shared" si="0"/>
        <v>94000</v>
      </c>
      <c r="D23" s="80">
        <f>SUM(D131,D24)</f>
        <v>94000</v>
      </c>
      <c r="E23" s="80">
        <f>SUM(E131,E24)</f>
        <v>0</v>
      </c>
      <c r="F23" s="65">
        <f>SUM(F131,F24)</f>
        <v>0</v>
      </c>
    </row>
    <row r="24" spans="1:6" s="200" customFormat="1" ht="24">
      <c r="A24" s="198"/>
      <c r="B24" s="199" t="s">
        <v>34</v>
      </c>
      <c r="C24" s="63">
        <f t="shared" si="0"/>
        <v>0</v>
      </c>
      <c r="D24" s="63">
        <f>SUM(D25,D122,D123)</f>
        <v>0</v>
      </c>
      <c r="E24" s="63">
        <f>SUM(E25,E122,E123)</f>
        <v>0</v>
      </c>
      <c r="F24" s="65">
        <f>SUM(F25,F122,F123)</f>
        <v>0</v>
      </c>
    </row>
    <row r="25" spans="1:6" s="173" customFormat="1" ht="11.25">
      <c r="A25" s="201">
        <v>1000</v>
      </c>
      <c r="B25" s="172" t="s">
        <v>35</v>
      </c>
      <c r="C25" s="202">
        <f t="shared" si="0"/>
        <v>0</v>
      </c>
      <c r="D25" s="202">
        <f>SUM(D26,D31,D32,D35,D82,D118)</f>
        <v>0</v>
      </c>
      <c r="E25" s="202">
        <f>SUM(E26,E31,E32,E35,E82,E118)</f>
        <v>0</v>
      </c>
      <c r="F25" s="203">
        <f>SUM(F26,F31,F32,F35,F82,F118)</f>
        <v>0</v>
      </c>
    </row>
    <row r="26" spans="1:6" s="189" customFormat="1" ht="11.25">
      <c r="A26" s="88">
        <v>1100</v>
      </c>
      <c r="B26" s="204" t="s">
        <v>36</v>
      </c>
      <c r="C26" s="186">
        <f t="shared" si="0"/>
        <v>0</v>
      </c>
      <c r="D26" s="186">
        <f>SUM(D28:D30,D27)</f>
        <v>0</v>
      </c>
      <c r="E26" s="186">
        <f>SUM(E28:E30,E27)</f>
        <v>0</v>
      </c>
      <c r="F26" s="205">
        <f>SUM(F28:F30,F27)</f>
        <v>0</v>
      </c>
    </row>
    <row r="27" spans="1:6" s="211" customFormat="1" ht="9.75">
      <c r="A27" s="206">
        <v>1110</v>
      </c>
      <c r="B27" s="207" t="s">
        <v>37</v>
      </c>
      <c r="C27" s="208">
        <f t="shared" si="0"/>
        <v>0</v>
      </c>
      <c r="D27" s="209"/>
      <c r="E27" s="209"/>
      <c r="F27" s="210"/>
    </row>
    <row r="28" spans="1:6" s="211" customFormat="1" ht="9.75">
      <c r="A28" s="206">
        <v>1140</v>
      </c>
      <c r="B28" s="207" t="s">
        <v>42</v>
      </c>
      <c r="C28" s="208">
        <f t="shared" si="0"/>
        <v>0</v>
      </c>
      <c r="D28" s="209"/>
      <c r="E28" s="209"/>
      <c r="F28" s="210"/>
    </row>
    <row r="29" spans="1:6" s="211" customFormat="1" ht="9.75">
      <c r="A29" s="206">
        <v>1150</v>
      </c>
      <c r="B29" s="95" t="s">
        <v>43</v>
      </c>
      <c r="C29" s="208">
        <f t="shared" si="0"/>
        <v>0</v>
      </c>
      <c r="D29" s="209"/>
      <c r="E29" s="209"/>
      <c r="F29" s="210"/>
    </row>
    <row r="30" spans="1:6" s="211" customFormat="1" ht="9.75">
      <c r="A30" s="206">
        <v>1170</v>
      </c>
      <c r="B30" s="207" t="s">
        <v>44</v>
      </c>
      <c r="C30" s="208">
        <f t="shared" si="0"/>
        <v>0</v>
      </c>
      <c r="D30" s="209"/>
      <c r="E30" s="209"/>
      <c r="F30" s="210"/>
    </row>
    <row r="31" spans="1:6" s="189" customFormat="1" ht="22.5">
      <c r="A31" s="102">
        <v>1200</v>
      </c>
      <c r="B31" s="89" t="s">
        <v>45</v>
      </c>
      <c r="C31" s="186">
        <f t="shared" si="0"/>
        <v>0</v>
      </c>
      <c r="D31" s="187"/>
      <c r="E31" s="187"/>
      <c r="F31" s="188"/>
    </row>
    <row r="32" spans="1:6" s="189" customFormat="1" ht="11.25">
      <c r="A32" s="88">
        <v>1300</v>
      </c>
      <c r="B32" s="89" t="s">
        <v>46</v>
      </c>
      <c r="C32" s="186">
        <f t="shared" si="0"/>
        <v>0</v>
      </c>
      <c r="D32" s="186">
        <f>SUM(D33:D34)</f>
        <v>0</v>
      </c>
      <c r="E32" s="186">
        <f>SUM(E33:E34)</f>
        <v>0</v>
      </c>
      <c r="F32" s="205">
        <f>SUM(F33:F34)</f>
        <v>0</v>
      </c>
    </row>
    <row r="33" spans="1:6" s="211" customFormat="1" ht="19.5">
      <c r="A33" s="94">
        <v>1310</v>
      </c>
      <c r="B33" s="95" t="s">
        <v>47</v>
      </c>
      <c r="C33" s="208">
        <f t="shared" si="0"/>
        <v>0</v>
      </c>
      <c r="D33" s="209"/>
      <c r="E33" s="209"/>
      <c r="F33" s="210"/>
    </row>
    <row r="34" spans="1:6" s="211" customFormat="1" ht="9.75">
      <c r="A34" s="108">
        <v>1330</v>
      </c>
      <c r="B34" s="95" t="s">
        <v>48</v>
      </c>
      <c r="C34" s="208">
        <f t="shared" si="0"/>
        <v>0</v>
      </c>
      <c r="D34" s="209"/>
      <c r="E34" s="209"/>
      <c r="F34" s="210"/>
    </row>
    <row r="35" spans="1:6" s="189" customFormat="1" ht="11.25">
      <c r="A35" s="102">
        <v>1400</v>
      </c>
      <c r="B35" s="89" t="s">
        <v>49</v>
      </c>
      <c r="C35" s="125">
        <f t="shared" si="0"/>
        <v>0</v>
      </c>
      <c r="D35" s="125">
        <f>SUM(D36,D42,D43,D51,D61,D65,D69,D77)</f>
        <v>0</v>
      </c>
      <c r="E35" s="125">
        <f>SUM(E36,E42,E43,E51,E61,E65,E69,E77)</f>
        <v>0</v>
      </c>
      <c r="F35" s="126">
        <f>SUM(F36,F42,F43,F51,F61,F65,F69,F77)</f>
        <v>0</v>
      </c>
    </row>
    <row r="36" spans="1:6" s="211" customFormat="1" ht="19.5">
      <c r="A36" s="94">
        <v>1410</v>
      </c>
      <c r="B36" s="95" t="s">
        <v>50</v>
      </c>
      <c r="C36" s="208">
        <f t="shared" si="0"/>
        <v>0</v>
      </c>
      <c r="D36" s="208">
        <f>SUM(D37:D41)</f>
        <v>0</v>
      </c>
      <c r="E36" s="208">
        <f>SUM(E37:E41)</f>
        <v>0</v>
      </c>
      <c r="F36" s="212">
        <f>SUM(F37:F41)</f>
        <v>0</v>
      </c>
    </row>
    <row r="37" spans="1:6" s="211" customFormat="1" ht="19.5">
      <c r="A37" s="110">
        <v>1411</v>
      </c>
      <c r="B37" s="95" t="s">
        <v>51</v>
      </c>
      <c r="C37" s="208">
        <f t="shared" si="0"/>
        <v>0</v>
      </c>
      <c r="D37" s="209"/>
      <c r="E37" s="209"/>
      <c r="F37" s="210"/>
    </row>
    <row r="38" spans="1:6" s="211" customFormat="1" ht="19.5">
      <c r="A38" s="110">
        <v>1412</v>
      </c>
      <c r="B38" s="95" t="s">
        <v>52</v>
      </c>
      <c r="C38" s="208">
        <f t="shared" si="0"/>
        <v>0</v>
      </c>
      <c r="D38" s="209"/>
      <c r="E38" s="209"/>
      <c r="F38" s="210"/>
    </row>
    <row r="39" spans="1:6" s="211" customFormat="1" ht="9.75">
      <c r="A39" s="110">
        <v>1413</v>
      </c>
      <c r="B39" s="95" t="s">
        <v>53</v>
      </c>
      <c r="C39" s="208">
        <f t="shared" si="0"/>
        <v>0</v>
      </c>
      <c r="D39" s="209"/>
      <c r="E39" s="209"/>
      <c r="F39" s="210"/>
    </row>
    <row r="40" spans="1:6" s="211" customFormat="1" ht="19.5">
      <c r="A40" s="110">
        <v>1414</v>
      </c>
      <c r="B40" s="95" t="s">
        <v>54</v>
      </c>
      <c r="C40" s="208">
        <f t="shared" si="0"/>
        <v>0</v>
      </c>
      <c r="D40" s="209"/>
      <c r="E40" s="209"/>
      <c r="F40" s="210"/>
    </row>
    <row r="41" spans="1:6" s="211" customFormat="1" ht="19.5">
      <c r="A41" s="110">
        <v>1415</v>
      </c>
      <c r="B41" s="95" t="s">
        <v>55</v>
      </c>
      <c r="C41" s="208">
        <f t="shared" si="0"/>
        <v>0</v>
      </c>
      <c r="D41" s="209"/>
      <c r="E41" s="209"/>
      <c r="F41" s="210"/>
    </row>
    <row r="42" spans="1:6" s="211" customFormat="1" ht="19.5">
      <c r="A42" s="94">
        <v>1420</v>
      </c>
      <c r="B42" s="95" t="s">
        <v>56</v>
      </c>
      <c r="C42" s="208">
        <f t="shared" si="0"/>
        <v>0</v>
      </c>
      <c r="D42" s="209"/>
      <c r="E42" s="209"/>
      <c r="F42" s="210"/>
    </row>
    <row r="43" spans="1:6" s="211" customFormat="1" ht="29.25">
      <c r="A43" s="94">
        <v>1440</v>
      </c>
      <c r="B43" s="95" t="s">
        <v>57</v>
      </c>
      <c r="C43" s="208">
        <f t="shared" si="0"/>
        <v>0</v>
      </c>
      <c r="D43" s="208">
        <f>SUM(D44:D50)</f>
        <v>0</v>
      </c>
      <c r="E43" s="208">
        <f>SUM(E44:E50)</f>
        <v>0</v>
      </c>
      <c r="F43" s="212">
        <f>SUM(F44:F50)</f>
        <v>0</v>
      </c>
    </row>
    <row r="44" spans="1:6" s="211" customFormat="1" ht="9.75">
      <c r="A44" s="110">
        <v>1441</v>
      </c>
      <c r="B44" s="95" t="s">
        <v>58</v>
      </c>
      <c r="C44" s="208">
        <f t="shared" si="0"/>
        <v>0</v>
      </c>
      <c r="D44" s="209"/>
      <c r="E44" s="209"/>
      <c r="F44" s="210"/>
    </row>
    <row r="45" spans="1:6" s="211" customFormat="1" ht="19.5">
      <c r="A45" s="110">
        <v>1442</v>
      </c>
      <c r="B45" s="95" t="s">
        <v>59</v>
      </c>
      <c r="C45" s="208">
        <f t="shared" si="0"/>
        <v>0</v>
      </c>
      <c r="D45" s="209"/>
      <c r="E45" s="209"/>
      <c r="F45" s="210"/>
    </row>
    <row r="46" spans="1:6" s="211" customFormat="1" ht="19.5">
      <c r="A46" s="110">
        <v>1443</v>
      </c>
      <c r="B46" s="95" t="s">
        <v>60</v>
      </c>
      <c r="C46" s="208">
        <f t="shared" si="0"/>
        <v>0</v>
      </c>
      <c r="D46" s="209"/>
      <c r="E46" s="209"/>
      <c r="F46" s="210"/>
    </row>
    <row r="47" spans="1:6" s="211" customFormat="1" ht="9.75">
      <c r="A47" s="110">
        <v>1444</v>
      </c>
      <c r="B47" s="95" t="s">
        <v>61</v>
      </c>
      <c r="C47" s="208">
        <f t="shared" si="0"/>
        <v>0</v>
      </c>
      <c r="D47" s="209"/>
      <c r="E47" s="209"/>
      <c r="F47" s="210"/>
    </row>
    <row r="48" spans="1:6" s="211" customFormat="1" ht="19.5">
      <c r="A48" s="110">
        <v>1445</v>
      </c>
      <c r="B48" s="95" t="s">
        <v>62</v>
      </c>
      <c r="C48" s="208">
        <f t="shared" si="0"/>
        <v>0</v>
      </c>
      <c r="D48" s="209"/>
      <c r="E48" s="209"/>
      <c r="F48" s="210"/>
    </row>
    <row r="49" spans="1:6" s="211" customFormat="1" ht="19.5">
      <c r="A49" s="110">
        <v>1447</v>
      </c>
      <c r="B49" s="95" t="s">
        <v>63</v>
      </c>
      <c r="C49" s="208">
        <f t="shared" si="0"/>
        <v>0</v>
      </c>
      <c r="D49" s="209"/>
      <c r="E49" s="209"/>
      <c r="F49" s="210"/>
    </row>
    <row r="50" spans="1:6" s="211" customFormat="1" ht="19.5">
      <c r="A50" s="110">
        <v>1449</v>
      </c>
      <c r="B50" s="95" t="s">
        <v>64</v>
      </c>
      <c r="C50" s="208">
        <f t="shared" si="0"/>
        <v>0</v>
      </c>
      <c r="D50" s="209"/>
      <c r="E50" s="209"/>
      <c r="F50" s="210"/>
    </row>
    <row r="51" spans="1:6" s="211" customFormat="1" ht="39">
      <c r="A51" s="94">
        <v>1450</v>
      </c>
      <c r="B51" s="95" t="s">
        <v>65</v>
      </c>
      <c r="C51" s="208">
        <f t="shared" si="0"/>
        <v>0</v>
      </c>
      <c r="D51" s="208">
        <f>SUM(D55:D60,D52)</f>
        <v>0</v>
      </c>
      <c r="E51" s="208">
        <f>SUM(E55:E60,E52)</f>
        <v>0</v>
      </c>
      <c r="F51" s="212">
        <f>SUM(F55:F60,F52)</f>
        <v>0</v>
      </c>
    </row>
    <row r="52" spans="1:6" s="211" customFormat="1" ht="9.75">
      <c r="A52" s="111">
        <v>1451</v>
      </c>
      <c r="B52" s="112" t="s">
        <v>66</v>
      </c>
      <c r="C52" s="208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11" customFormat="1" ht="9.75">
      <c r="A53" s="110"/>
      <c r="B53" s="95" t="s">
        <v>67</v>
      </c>
      <c r="C53" s="208">
        <f t="shared" si="0"/>
        <v>0</v>
      </c>
      <c r="D53" s="209"/>
      <c r="E53" s="209"/>
      <c r="F53" s="210"/>
    </row>
    <row r="54" spans="1:6" s="211" customFormat="1" ht="9.75">
      <c r="A54" s="110"/>
      <c r="B54" s="95" t="s">
        <v>68</v>
      </c>
      <c r="C54" s="208">
        <f aca="true" t="shared" si="1" ref="C54:C85">SUM(D54:F54)</f>
        <v>0</v>
      </c>
      <c r="D54" s="209"/>
      <c r="E54" s="209"/>
      <c r="F54" s="210"/>
    </row>
    <row r="55" spans="1:6" s="211" customFormat="1" ht="19.5">
      <c r="A55" s="110">
        <v>1452</v>
      </c>
      <c r="B55" s="95" t="s">
        <v>69</v>
      </c>
      <c r="C55" s="208">
        <f t="shared" si="1"/>
        <v>0</v>
      </c>
      <c r="D55" s="209"/>
      <c r="E55" s="209"/>
      <c r="F55" s="210"/>
    </row>
    <row r="56" spans="1:6" s="211" customFormat="1" ht="19.5">
      <c r="A56" s="110">
        <v>1453</v>
      </c>
      <c r="B56" s="95" t="s">
        <v>70</v>
      </c>
      <c r="C56" s="208">
        <f t="shared" si="1"/>
        <v>0</v>
      </c>
      <c r="D56" s="209"/>
      <c r="E56" s="209"/>
      <c r="F56" s="210"/>
    </row>
    <row r="57" spans="1:6" s="211" customFormat="1" ht="39">
      <c r="A57" s="110">
        <v>1454</v>
      </c>
      <c r="B57" s="95" t="s">
        <v>71</v>
      </c>
      <c r="C57" s="208">
        <f t="shared" si="1"/>
        <v>0</v>
      </c>
      <c r="D57" s="209"/>
      <c r="E57" s="209"/>
      <c r="F57" s="210"/>
    </row>
    <row r="58" spans="1:6" s="211" customFormat="1" ht="29.25">
      <c r="A58" s="110">
        <v>1455</v>
      </c>
      <c r="B58" s="95" t="s">
        <v>72</v>
      </c>
      <c r="C58" s="208">
        <f t="shared" si="1"/>
        <v>0</v>
      </c>
      <c r="D58" s="209"/>
      <c r="E58" s="209"/>
      <c r="F58" s="210"/>
    </row>
    <row r="59" spans="1:6" s="211" customFormat="1" ht="48.75">
      <c r="A59" s="110">
        <v>1456</v>
      </c>
      <c r="B59" s="95" t="s">
        <v>73</v>
      </c>
      <c r="C59" s="208">
        <f t="shared" si="1"/>
        <v>0</v>
      </c>
      <c r="D59" s="209"/>
      <c r="E59" s="209"/>
      <c r="F59" s="210"/>
    </row>
    <row r="60" spans="1:6" s="211" customFormat="1" ht="19.5">
      <c r="A60" s="110">
        <v>1459</v>
      </c>
      <c r="B60" s="95" t="s">
        <v>74</v>
      </c>
      <c r="C60" s="208">
        <f t="shared" si="1"/>
        <v>0</v>
      </c>
      <c r="D60" s="209"/>
      <c r="E60" s="209"/>
      <c r="F60" s="210"/>
    </row>
    <row r="61" spans="1:6" s="211" customFormat="1" ht="19.5">
      <c r="A61" s="94">
        <v>1460</v>
      </c>
      <c r="B61" s="95" t="s">
        <v>75</v>
      </c>
      <c r="C61" s="208">
        <f t="shared" si="1"/>
        <v>0</v>
      </c>
      <c r="D61" s="208">
        <f>SUM(D62:D64)</f>
        <v>0</v>
      </c>
      <c r="E61" s="208">
        <f>SUM(E62:E64)</f>
        <v>0</v>
      </c>
      <c r="F61" s="212">
        <f>SUM(F62:F64)</f>
        <v>0</v>
      </c>
    </row>
    <row r="62" spans="1:6" s="211" customFormat="1" ht="29.25">
      <c r="A62" s="110">
        <v>1461</v>
      </c>
      <c r="B62" s="95" t="s">
        <v>76</v>
      </c>
      <c r="C62" s="208">
        <f t="shared" si="1"/>
        <v>0</v>
      </c>
      <c r="D62" s="209"/>
      <c r="E62" s="209"/>
      <c r="F62" s="210"/>
    </row>
    <row r="63" spans="1:6" s="211" customFormat="1" ht="19.5">
      <c r="A63" s="110">
        <v>1462</v>
      </c>
      <c r="B63" s="95" t="s">
        <v>77</v>
      </c>
      <c r="C63" s="208">
        <f t="shared" si="1"/>
        <v>0</v>
      </c>
      <c r="D63" s="209"/>
      <c r="E63" s="209"/>
      <c r="F63" s="210"/>
    </row>
    <row r="64" spans="1:6" s="211" customFormat="1" ht="19.5">
      <c r="A64" s="110">
        <v>1469</v>
      </c>
      <c r="B64" s="95" t="s">
        <v>78</v>
      </c>
      <c r="C64" s="208">
        <f t="shared" si="1"/>
        <v>0</v>
      </c>
      <c r="D64" s="209"/>
      <c r="E64" s="209"/>
      <c r="F64" s="210"/>
    </row>
    <row r="65" spans="1:6" s="211" customFormat="1" ht="19.5">
      <c r="A65" s="94">
        <v>1470</v>
      </c>
      <c r="B65" s="95" t="s">
        <v>79</v>
      </c>
      <c r="C65" s="208">
        <f t="shared" si="1"/>
        <v>0</v>
      </c>
      <c r="D65" s="208">
        <f>SUM(D66:D68)</f>
        <v>0</v>
      </c>
      <c r="E65" s="208">
        <f>SUM(E66:E68)</f>
        <v>0</v>
      </c>
      <c r="F65" s="212">
        <f>SUM(F66:F68)</f>
        <v>0</v>
      </c>
    </row>
    <row r="66" spans="1:6" s="211" customFormat="1" ht="9.75">
      <c r="A66" s="110">
        <v>1471</v>
      </c>
      <c r="B66" s="95" t="s">
        <v>80</v>
      </c>
      <c r="C66" s="208">
        <f t="shared" si="1"/>
        <v>0</v>
      </c>
      <c r="D66" s="209"/>
      <c r="E66" s="209"/>
      <c r="F66" s="210"/>
    </row>
    <row r="67" spans="1:6" s="211" customFormat="1" ht="9.75">
      <c r="A67" s="110">
        <v>1472</v>
      </c>
      <c r="B67" s="95" t="s">
        <v>81</v>
      </c>
      <c r="C67" s="208">
        <f t="shared" si="1"/>
        <v>0</v>
      </c>
      <c r="D67" s="209"/>
      <c r="E67" s="209"/>
      <c r="F67" s="210"/>
    </row>
    <row r="68" spans="1:6" s="211" customFormat="1" ht="9.75">
      <c r="A68" s="110">
        <v>1479</v>
      </c>
      <c r="B68" s="95" t="s">
        <v>82</v>
      </c>
      <c r="C68" s="208">
        <f t="shared" si="1"/>
        <v>0</v>
      </c>
      <c r="D68" s="209"/>
      <c r="E68" s="209"/>
      <c r="F68" s="210"/>
    </row>
    <row r="69" spans="1:6" s="211" customFormat="1" ht="9.75">
      <c r="A69" s="94">
        <v>1480</v>
      </c>
      <c r="B69" s="95" t="s">
        <v>83</v>
      </c>
      <c r="C69" s="208">
        <f t="shared" si="1"/>
        <v>0</v>
      </c>
      <c r="D69" s="208">
        <f>SUM(D70:D76)</f>
        <v>0</v>
      </c>
      <c r="E69" s="208">
        <f>SUM(E70:E76)</f>
        <v>0</v>
      </c>
      <c r="F69" s="212">
        <f>SUM(F70:F76)</f>
        <v>0</v>
      </c>
    </row>
    <row r="70" spans="1:6" s="211" customFormat="1" ht="19.5">
      <c r="A70" s="110">
        <v>1481</v>
      </c>
      <c r="B70" s="95" t="s">
        <v>84</v>
      </c>
      <c r="C70" s="208">
        <f t="shared" si="1"/>
        <v>0</v>
      </c>
      <c r="D70" s="209"/>
      <c r="E70" s="209"/>
      <c r="F70" s="210"/>
    </row>
    <row r="71" spans="1:6" s="211" customFormat="1" ht="19.5">
      <c r="A71" s="110">
        <v>1482</v>
      </c>
      <c r="B71" s="95" t="s">
        <v>85</v>
      </c>
      <c r="C71" s="208">
        <f t="shared" si="1"/>
        <v>0</v>
      </c>
      <c r="D71" s="209"/>
      <c r="E71" s="209"/>
      <c r="F71" s="210"/>
    </row>
    <row r="72" spans="1:6" s="211" customFormat="1" ht="9.75">
      <c r="A72" s="110">
        <v>1483</v>
      </c>
      <c r="B72" s="95" t="s">
        <v>86</v>
      </c>
      <c r="C72" s="208">
        <f t="shared" si="1"/>
        <v>0</v>
      </c>
      <c r="D72" s="209"/>
      <c r="E72" s="209"/>
      <c r="F72" s="210"/>
    </row>
    <row r="73" spans="1:6" s="211" customFormat="1" ht="19.5">
      <c r="A73" s="110">
        <v>1484</v>
      </c>
      <c r="B73" s="95" t="s">
        <v>87</v>
      </c>
      <c r="C73" s="208">
        <f t="shared" si="1"/>
        <v>0</v>
      </c>
      <c r="D73" s="209"/>
      <c r="E73" s="209"/>
      <c r="F73" s="210"/>
    </row>
    <row r="74" spans="1:6" s="211" customFormat="1" ht="9.75">
      <c r="A74" s="110">
        <v>1485</v>
      </c>
      <c r="B74" s="95" t="s">
        <v>88</v>
      </c>
      <c r="C74" s="208">
        <f t="shared" si="1"/>
        <v>0</v>
      </c>
      <c r="D74" s="209"/>
      <c r="E74" s="209"/>
      <c r="F74" s="210"/>
    </row>
    <row r="75" spans="1:6" s="211" customFormat="1" ht="9.75">
      <c r="A75" s="110">
        <v>1486</v>
      </c>
      <c r="B75" s="95" t="s">
        <v>89</v>
      </c>
      <c r="C75" s="208">
        <f t="shared" si="1"/>
        <v>0</v>
      </c>
      <c r="D75" s="209"/>
      <c r="E75" s="209"/>
      <c r="F75" s="210"/>
    </row>
    <row r="76" spans="1:6" s="211" customFormat="1" ht="19.5">
      <c r="A76" s="110">
        <v>1489</v>
      </c>
      <c r="B76" s="95" t="s">
        <v>90</v>
      </c>
      <c r="C76" s="208">
        <f t="shared" si="1"/>
        <v>0</v>
      </c>
      <c r="D76" s="209"/>
      <c r="E76" s="209"/>
      <c r="F76" s="210"/>
    </row>
    <row r="77" spans="1:6" s="211" customFormat="1" ht="9.75">
      <c r="A77" s="94">
        <v>1490</v>
      </c>
      <c r="B77" s="95" t="s">
        <v>91</v>
      </c>
      <c r="C77" s="208">
        <f t="shared" si="1"/>
        <v>0</v>
      </c>
      <c r="D77" s="208">
        <f>SUM(D78:D81)</f>
        <v>0</v>
      </c>
      <c r="E77" s="208">
        <f>SUM(E78:E81)</f>
        <v>0</v>
      </c>
      <c r="F77" s="212">
        <f>SUM(F78:F81)</f>
        <v>0</v>
      </c>
    </row>
    <row r="78" spans="1:6" s="211" customFormat="1" ht="9.75">
      <c r="A78" s="110">
        <v>1491</v>
      </c>
      <c r="B78" s="95" t="s">
        <v>92</v>
      </c>
      <c r="C78" s="208">
        <f t="shared" si="1"/>
        <v>0</v>
      </c>
      <c r="D78" s="209"/>
      <c r="E78" s="209"/>
      <c r="F78" s="210"/>
    </row>
    <row r="79" spans="1:6" s="211" customFormat="1" ht="9.75">
      <c r="A79" s="110">
        <v>1492</v>
      </c>
      <c r="B79" s="95" t="s">
        <v>93</v>
      </c>
      <c r="C79" s="208">
        <f t="shared" si="1"/>
        <v>0</v>
      </c>
      <c r="D79" s="209"/>
      <c r="E79" s="209"/>
      <c r="F79" s="210"/>
    </row>
    <row r="80" spans="1:6" s="211" customFormat="1" ht="9.75">
      <c r="A80" s="110">
        <v>1493</v>
      </c>
      <c r="B80" s="95" t="s">
        <v>94</v>
      </c>
      <c r="C80" s="208">
        <f t="shared" si="1"/>
        <v>0</v>
      </c>
      <c r="D80" s="209"/>
      <c r="E80" s="209"/>
      <c r="F80" s="210"/>
    </row>
    <row r="81" spans="1:6" s="211" customFormat="1" ht="9.75">
      <c r="A81" s="110">
        <v>1499</v>
      </c>
      <c r="B81" s="95" t="s">
        <v>95</v>
      </c>
      <c r="C81" s="208">
        <f t="shared" si="1"/>
        <v>0</v>
      </c>
      <c r="D81" s="209"/>
      <c r="E81" s="209"/>
      <c r="F81" s="210"/>
    </row>
    <row r="82" spans="1:6" s="189" customFormat="1" ht="33.75">
      <c r="A82" s="102">
        <v>1500</v>
      </c>
      <c r="B82" s="89" t="s">
        <v>96</v>
      </c>
      <c r="C82" s="125">
        <f t="shared" si="1"/>
        <v>0</v>
      </c>
      <c r="D82" s="125">
        <f>SUM(D83,D87,D95,D96,D97,D104,D113,D114,D117)</f>
        <v>0</v>
      </c>
      <c r="E82" s="125">
        <f>SUM(E83,E87,E95,E96,E97,E104,E113,E114,E117)</f>
        <v>0</v>
      </c>
      <c r="F82" s="126">
        <f>SUM(F83,F87,F95,F96,F97,F104,F113,F114,F117)</f>
        <v>0</v>
      </c>
    </row>
    <row r="83" spans="1:6" s="211" customFormat="1" ht="19.5">
      <c r="A83" s="94">
        <v>1510</v>
      </c>
      <c r="B83" s="95" t="s">
        <v>97</v>
      </c>
      <c r="C83" s="208">
        <f t="shared" si="1"/>
        <v>0</v>
      </c>
      <c r="D83" s="208">
        <f>SUM(D84:D86)</f>
        <v>0</v>
      </c>
      <c r="E83" s="208">
        <f>SUM(E84:E86)</f>
        <v>0</v>
      </c>
      <c r="F83" s="212">
        <f>SUM(F84:F86)</f>
        <v>0</v>
      </c>
    </row>
    <row r="84" spans="1:6" s="211" customFormat="1" ht="9.75">
      <c r="A84" s="110">
        <v>1511</v>
      </c>
      <c r="B84" s="95" t="s">
        <v>98</v>
      </c>
      <c r="C84" s="208">
        <f t="shared" si="1"/>
        <v>0</v>
      </c>
      <c r="D84" s="209"/>
      <c r="E84" s="209"/>
      <c r="F84" s="210"/>
    </row>
    <row r="85" spans="1:6" s="211" customFormat="1" ht="9.75">
      <c r="A85" s="110">
        <v>1512</v>
      </c>
      <c r="B85" s="95" t="s">
        <v>99</v>
      </c>
      <c r="C85" s="208">
        <f t="shared" si="1"/>
        <v>0</v>
      </c>
      <c r="D85" s="209"/>
      <c r="E85" s="209"/>
      <c r="F85" s="210"/>
    </row>
    <row r="86" spans="1:6" s="211" customFormat="1" ht="9.75">
      <c r="A86" s="110">
        <v>1513</v>
      </c>
      <c r="B86" s="95" t="s">
        <v>100</v>
      </c>
      <c r="C86" s="208">
        <f aca="true" t="shared" si="2" ref="C86:C117">SUM(D86:F86)</f>
        <v>0</v>
      </c>
      <c r="D86" s="209"/>
      <c r="E86" s="209"/>
      <c r="F86" s="210"/>
    </row>
    <row r="87" spans="1:6" s="211" customFormat="1" ht="19.5">
      <c r="A87" s="94">
        <v>1520</v>
      </c>
      <c r="B87" s="95" t="s">
        <v>101</v>
      </c>
      <c r="C87" s="208">
        <f t="shared" si="2"/>
        <v>0</v>
      </c>
      <c r="D87" s="208">
        <f>SUM(D88:D94)</f>
        <v>0</v>
      </c>
      <c r="E87" s="208">
        <f>SUM(E88:E94)</f>
        <v>0</v>
      </c>
      <c r="F87" s="212">
        <f>SUM(F88:F94)</f>
        <v>0</v>
      </c>
    </row>
    <row r="88" spans="1:6" s="211" customFormat="1" ht="9.75">
      <c r="A88" s="110">
        <v>1521</v>
      </c>
      <c r="B88" s="95" t="s">
        <v>102</v>
      </c>
      <c r="C88" s="208">
        <f t="shared" si="2"/>
        <v>0</v>
      </c>
      <c r="D88" s="209"/>
      <c r="E88" s="209"/>
      <c r="F88" s="210"/>
    </row>
    <row r="89" spans="1:6" s="211" customFormat="1" ht="9.75">
      <c r="A89" s="110">
        <v>1522</v>
      </c>
      <c r="B89" s="95" t="s">
        <v>103</v>
      </c>
      <c r="C89" s="208">
        <f t="shared" si="2"/>
        <v>0</v>
      </c>
      <c r="D89" s="209"/>
      <c r="E89" s="209"/>
      <c r="F89" s="210"/>
    </row>
    <row r="90" spans="1:6" s="211" customFormat="1" ht="9.75">
      <c r="A90" s="110">
        <v>1523</v>
      </c>
      <c r="B90" s="95" t="s">
        <v>104</v>
      </c>
      <c r="C90" s="208">
        <f t="shared" si="2"/>
        <v>0</v>
      </c>
      <c r="D90" s="209"/>
      <c r="E90" s="209"/>
      <c r="F90" s="210"/>
    </row>
    <row r="91" spans="1:6" s="211" customFormat="1" ht="9.75">
      <c r="A91" s="110">
        <v>1524</v>
      </c>
      <c r="B91" s="95" t="s">
        <v>105</v>
      </c>
      <c r="C91" s="208">
        <f t="shared" si="2"/>
        <v>0</v>
      </c>
      <c r="D91" s="209"/>
      <c r="E91" s="209"/>
      <c r="F91" s="210"/>
    </row>
    <row r="92" spans="1:6" s="211" customFormat="1" ht="9.75">
      <c r="A92" s="110">
        <v>1525</v>
      </c>
      <c r="B92" s="95" t="s">
        <v>106</v>
      </c>
      <c r="C92" s="208">
        <f t="shared" si="2"/>
        <v>0</v>
      </c>
      <c r="D92" s="209"/>
      <c r="E92" s="209"/>
      <c r="F92" s="210"/>
    </row>
    <row r="93" spans="1:6" s="211" customFormat="1" ht="9.75">
      <c r="A93" s="110">
        <v>1528</v>
      </c>
      <c r="B93" s="95" t="s">
        <v>107</v>
      </c>
      <c r="C93" s="208">
        <f t="shared" si="2"/>
        <v>0</v>
      </c>
      <c r="D93" s="209"/>
      <c r="E93" s="209"/>
      <c r="F93" s="210"/>
    </row>
    <row r="94" spans="1:6" s="211" customFormat="1" ht="19.5">
      <c r="A94" s="110">
        <v>1529</v>
      </c>
      <c r="B94" s="95" t="s">
        <v>108</v>
      </c>
      <c r="C94" s="208">
        <f t="shared" si="2"/>
        <v>0</v>
      </c>
      <c r="D94" s="209"/>
      <c r="E94" s="209"/>
      <c r="F94" s="210"/>
    </row>
    <row r="95" spans="1:6" s="211" customFormat="1" ht="9.75">
      <c r="A95" s="94">
        <v>1530</v>
      </c>
      <c r="B95" s="95" t="s">
        <v>109</v>
      </c>
      <c r="C95" s="208">
        <f t="shared" si="2"/>
        <v>0</v>
      </c>
      <c r="D95" s="209"/>
      <c r="E95" s="209"/>
      <c r="F95" s="210"/>
    </row>
    <row r="96" spans="1:6" s="211" customFormat="1" ht="19.5">
      <c r="A96" s="94">
        <v>1540</v>
      </c>
      <c r="B96" s="95" t="s">
        <v>110</v>
      </c>
      <c r="C96" s="208">
        <f t="shared" si="2"/>
        <v>0</v>
      </c>
      <c r="D96" s="209"/>
      <c r="E96" s="209"/>
      <c r="F96" s="210"/>
    </row>
    <row r="97" spans="1:6" s="211" customFormat="1" ht="19.5">
      <c r="A97" s="94">
        <v>1550</v>
      </c>
      <c r="B97" s="95" t="s">
        <v>111</v>
      </c>
      <c r="C97" s="208">
        <f t="shared" si="2"/>
        <v>0</v>
      </c>
      <c r="D97" s="208">
        <f>SUM(D98:D103)</f>
        <v>0</v>
      </c>
      <c r="E97" s="208">
        <f>SUM(E98:E103)</f>
        <v>0</v>
      </c>
      <c r="F97" s="212">
        <f>SUM(F98:F103)</f>
        <v>0</v>
      </c>
    </row>
    <row r="98" spans="1:6" s="211" customFormat="1" ht="9.75">
      <c r="A98" s="110">
        <v>1551</v>
      </c>
      <c r="B98" s="95" t="s">
        <v>112</v>
      </c>
      <c r="C98" s="208">
        <f t="shared" si="2"/>
        <v>0</v>
      </c>
      <c r="D98" s="209"/>
      <c r="E98" s="209"/>
      <c r="F98" s="210"/>
    </row>
    <row r="99" spans="1:6" s="211" customFormat="1" ht="9.75">
      <c r="A99" s="110">
        <v>1552</v>
      </c>
      <c r="B99" s="95" t="s">
        <v>113</v>
      </c>
      <c r="C99" s="208">
        <f t="shared" si="2"/>
        <v>0</v>
      </c>
      <c r="D99" s="209"/>
      <c r="E99" s="209"/>
      <c r="F99" s="210"/>
    </row>
    <row r="100" spans="1:6" s="211" customFormat="1" ht="19.5">
      <c r="A100" s="110">
        <v>1553</v>
      </c>
      <c r="B100" s="95" t="s">
        <v>114</v>
      </c>
      <c r="C100" s="208">
        <f t="shared" si="2"/>
        <v>0</v>
      </c>
      <c r="D100" s="209"/>
      <c r="E100" s="209"/>
      <c r="F100" s="210"/>
    </row>
    <row r="101" spans="1:6" s="211" customFormat="1" ht="29.25">
      <c r="A101" s="110">
        <v>1554</v>
      </c>
      <c r="B101" s="95" t="s">
        <v>115</v>
      </c>
      <c r="C101" s="208">
        <f t="shared" si="2"/>
        <v>0</v>
      </c>
      <c r="D101" s="209"/>
      <c r="E101" s="209"/>
      <c r="F101" s="210"/>
    </row>
    <row r="102" spans="1:6" s="211" customFormat="1" ht="19.5">
      <c r="A102" s="110">
        <v>1555</v>
      </c>
      <c r="B102" s="95" t="s">
        <v>116</v>
      </c>
      <c r="C102" s="208">
        <f t="shared" si="2"/>
        <v>0</v>
      </c>
      <c r="D102" s="209"/>
      <c r="E102" s="209"/>
      <c r="F102" s="210"/>
    </row>
    <row r="103" spans="1:6" s="211" customFormat="1" ht="19.5">
      <c r="A103" s="110">
        <v>1559</v>
      </c>
      <c r="B103" s="95" t="s">
        <v>117</v>
      </c>
      <c r="C103" s="208">
        <f t="shared" si="2"/>
        <v>0</v>
      </c>
      <c r="D103" s="209"/>
      <c r="E103" s="209"/>
      <c r="F103" s="210"/>
    </row>
    <row r="104" spans="1:6" s="211" customFormat="1" ht="19.5">
      <c r="A104" s="94">
        <v>1560</v>
      </c>
      <c r="B104" s="95" t="s">
        <v>118</v>
      </c>
      <c r="C104" s="208">
        <f t="shared" si="2"/>
        <v>0</v>
      </c>
      <c r="D104" s="208">
        <f>SUM(D105:D112)</f>
        <v>0</v>
      </c>
      <c r="E104" s="208">
        <f>SUM(E105:E112)</f>
        <v>0</v>
      </c>
      <c r="F104" s="212">
        <f>SUM(F105:F112)</f>
        <v>0</v>
      </c>
    </row>
    <row r="105" spans="1:6" s="211" customFormat="1" ht="9.75">
      <c r="A105" s="110">
        <v>1561</v>
      </c>
      <c r="B105" s="95" t="s">
        <v>119</v>
      </c>
      <c r="C105" s="208">
        <f t="shared" si="2"/>
        <v>0</v>
      </c>
      <c r="D105" s="209"/>
      <c r="E105" s="209"/>
      <c r="F105" s="210"/>
    </row>
    <row r="106" spans="1:6" s="211" customFormat="1" ht="19.5">
      <c r="A106" s="110">
        <v>1562</v>
      </c>
      <c r="B106" s="95" t="s">
        <v>120</v>
      </c>
      <c r="C106" s="208">
        <f t="shared" si="2"/>
        <v>0</v>
      </c>
      <c r="D106" s="209"/>
      <c r="E106" s="209"/>
      <c r="F106" s="210"/>
    </row>
    <row r="107" spans="1:6" s="211" customFormat="1" ht="9.75">
      <c r="A107" s="110">
        <v>1563</v>
      </c>
      <c r="B107" s="95" t="s">
        <v>121</v>
      </c>
      <c r="C107" s="208">
        <f t="shared" si="2"/>
        <v>0</v>
      </c>
      <c r="D107" s="209"/>
      <c r="E107" s="209"/>
      <c r="F107" s="210"/>
    </row>
    <row r="108" spans="1:6" s="211" customFormat="1" ht="9.75">
      <c r="A108" s="110">
        <v>1564</v>
      </c>
      <c r="B108" s="95" t="s">
        <v>122</v>
      </c>
      <c r="C108" s="208">
        <f t="shared" si="2"/>
        <v>0</v>
      </c>
      <c r="D108" s="209"/>
      <c r="E108" s="209"/>
      <c r="F108" s="210"/>
    </row>
    <row r="109" spans="1:6" s="211" customFormat="1" ht="9.75" customHeight="1">
      <c r="A109" s="110">
        <v>1565</v>
      </c>
      <c r="B109" s="95" t="s">
        <v>123</v>
      </c>
      <c r="C109" s="208">
        <f t="shared" si="2"/>
        <v>0</v>
      </c>
      <c r="D109" s="209"/>
      <c r="E109" s="209"/>
      <c r="F109" s="210"/>
    </row>
    <row r="110" spans="1:6" s="211" customFormat="1" ht="9.75" customHeight="1">
      <c r="A110" s="110">
        <v>1566</v>
      </c>
      <c r="B110" s="114" t="s">
        <v>124</v>
      </c>
      <c r="C110" s="208">
        <f t="shared" si="2"/>
        <v>0</v>
      </c>
      <c r="D110" s="209"/>
      <c r="E110" s="209"/>
      <c r="F110" s="210"/>
    </row>
    <row r="111" spans="1:6" s="211" customFormat="1" ht="41.25" customHeight="1">
      <c r="A111" s="110">
        <v>1567</v>
      </c>
      <c r="B111" s="114" t="s">
        <v>125</v>
      </c>
      <c r="C111" s="208">
        <f t="shared" si="2"/>
        <v>0</v>
      </c>
      <c r="D111" s="209"/>
      <c r="E111" s="209"/>
      <c r="F111" s="210"/>
    </row>
    <row r="112" spans="1:6" s="211" customFormat="1" ht="9.75" customHeight="1">
      <c r="A112" s="110">
        <v>1568</v>
      </c>
      <c r="B112" s="112" t="s">
        <v>126</v>
      </c>
      <c r="C112" s="208">
        <f t="shared" si="2"/>
        <v>0</v>
      </c>
      <c r="D112" s="209"/>
      <c r="E112" s="209"/>
      <c r="F112" s="210"/>
    </row>
    <row r="113" spans="1:6" s="211" customFormat="1" ht="9.75">
      <c r="A113" s="94">
        <v>1570</v>
      </c>
      <c r="B113" s="95" t="s">
        <v>127</v>
      </c>
      <c r="C113" s="208">
        <f t="shared" si="2"/>
        <v>0</v>
      </c>
      <c r="D113" s="209"/>
      <c r="E113" s="209"/>
      <c r="F113" s="210"/>
    </row>
    <row r="114" spans="1:6" s="211" customFormat="1" ht="9.75">
      <c r="A114" s="94">
        <v>1580</v>
      </c>
      <c r="B114" s="95" t="s">
        <v>128</v>
      </c>
      <c r="C114" s="208">
        <f t="shared" si="2"/>
        <v>0</v>
      </c>
      <c r="D114" s="208">
        <f>SUM(D115:D116)</f>
        <v>0</v>
      </c>
      <c r="E114" s="208">
        <f>SUM(E115:E116)</f>
        <v>0</v>
      </c>
      <c r="F114" s="212">
        <f>SUM(F115:F116)</f>
        <v>0</v>
      </c>
    </row>
    <row r="115" spans="1:6" s="211" customFormat="1" ht="9.75">
      <c r="A115" s="110">
        <v>1581</v>
      </c>
      <c r="B115" s="95" t="s">
        <v>129</v>
      </c>
      <c r="C115" s="208">
        <f t="shared" si="2"/>
        <v>0</v>
      </c>
      <c r="D115" s="209"/>
      <c r="E115" s="209"/>
      <c r="F115" s="210"/>
    </row>
    <row r="116" spans="1:6" s="211" customFormat="1" ht="19.5">
      <c r="A116" s="110">
        <v>1583</v>
      </c>
      <c r="B116" s="95" t="s">
        <v>130</v>
      </c>
      <c r="C116" s="208">
        <f t="shared" si="2"/>
        <v>0</v>
      </c>
      <c r="D116" s="209"/>
      <c r="E116" s="209"/>
      <c r="F116" s="210"/>
    </row>
    <row r="117" spans="1:6" s="211" customFormat="1" ht="9.75">
      <c r="A117" s="94">
        <v>1590</v>
      </c>
      <c r="B117" s="95" t="s">
        <v>131</v>
      </c>
      <c r="C117" s="208">
        <f t="shared" si="2"/>
        <v>0</v>
      </c>
      <c r="D117" s="209"/>
      <c r="E117" s="209"/>
      <c r="F117" s="210"/>
    </row>
    <row r="118" spans="1:6" s="189" customFormat="1" ht="11.25">
      <c r="A118" s="88">
        <v>1600</v>
      </c>
      <c r="B118" s="89" t="s">
        <v>132</v>
      </c>
      <c r="C118" s="125">
        <f aca="true" t="shared" si="3" ref="C118:C148">SUM(D118:F118)</f>
        <v>0</v>
      </c>
      <c r="D118" s="125">
        <f>SUM(D119,D120,D121)</f>
        <v>0</v>
      </c>
      <c r="E118" s="125">
        <f>SUM(E119,E120,E121)</f>
        <v>0</v>
      </c>
      <c r="F118" s="126">
        <f>SUM(F119,F120,F121)</f>
        <v>0</v>
      </c>
    </row>
    <row r="119" spans="1:6" s="211" customFormat="1" ht="9.75">
      <c r="A119" s="94">
        <v>1610</v>
      </c>
      <c r="B119" s="95" t="s">
        <v>133</v>
      </c>
      <c r="C119" s="208">
        <f t="shared" si="3"/>
        <v>0</v>
      </c>
      <c r="D119" s="209"/>
      <c r="E119" s="209"/>
      <c r="F119" s="210"/>
    </row>
    <row r="120" spans="1:6" s="211" customFormat="1" ht="9.75">
      <c r="A120" s="94">
        <v>1620</v>
      </c>
      <c r="B120" s="95" t="s">
        <v>134</v>
      </c>
      <c r="C120" s="208">
        <f t="shared" si="3"/>
        <v>0</v>
      </c>
      <c r="D120" s="209"/>
      <c r="E120" s="209"/>
      <c r="F120" s="210"/>
    </row>
    <row r="121" spans="1:6" s="211" customFormat="1" ht="9.75">
      <c r="A121" s="94">
        <v>1630</v>
      </c>
      <c r="B121" s="95" t="s">
        <v>135</v>
      </c>
      <c r="C121" s="208">
        <f t="shared" si="3"/>
        <v>0</v>
      </c>
      <c r="D121" s="209"/>
      <c r="E121" s="209"/>
      <c r="F121" s="210"/>
    </row>
    <row r="122" spans="1:6" s="189" customFormat="1" ht="22.5">
      <c r="A122" s="88">
        <v>2000</v>
      </c>
      <c r="B122" s="89" t="s">
        <v>136</v>
      </c>
      <c r="C122" s="125">
        <f t="shared" si="3"/>
        <v>0</v>
      </c>
      <c r="D122" s="213"/>
      <c r="E122" s="213"/>
      <c r="F122" s="214"/>
    </row>
    <row r="123" spans="1:6" s="189" customFormat="1" ht="11.25">
      <c r="A123" s="88">
        <v>3000</v>
      </c>
      <c r="B123" s="89" t="s">
        <v>137</v>
      </c>
      <c r="C123" s="125">
        <f t="shared" si="3"/>
        <v>0</v>
      </c>
      <c r="D123" s="125">
        <f>SUM(D124,D125,D126,D127,D128,D129,D130)</f>
        <v>0</v>
      </c>
      <c r="E123" s="125">
        <f>SUM(E124,E125,E126,E127,E128,E129,E130)</f>
        <v>0</v>
      </c>
      <c r="F123" s="126">
        <f>SUM(F124,F125,F126,F127,F128,F129,F130)</f>
        <v>0</v>
      </c>
    </row>
    <row r="124" spans="1:6" s="181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</row>
    <row r="125" spans="1:6" s="181" customFormat="1" ht="22.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</row>
    <row r="126" spans="1:6" s="181" customFormat="1" ht="11.2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</row>
    <row r="127" spans="1:6" s="181" customFormat="1" ht="22.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</row>
    <row r="128" spans="1:6" s="181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</row>
    <row r="129" spans="1:6" s="181" customFormat="1" ht="11.2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</row>
    <row r="130" spans="1:6" s="181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</row>
    <row r="131" spans="1:6" s="217" customFormat="1" ht="38.25">
      <c r="A131" s="119"/>
      <c r="B131" s="120" t="s">
        <v>145</v>
      </c>
      <c r="C131" s="215">
        <f t="shared" si="3"/>
        <v>94000</v>
      </c>
      <c r="D131" s="215">
        <f>SUM(D132,D144,D145)</f>
        <v>94000</v>
      </c>
      <c r="E131" s="215">
        <f>SUM(E132,E144,E145)</f>
        <v>0</v>
      </c>
      <c r="F131" s="216">
        <f>SUM(F132,F144,F145)</f>
        <v>0</v>
      </c>
    </row>
    <row r="132" spans="1:6" s="189" customFormat="1" ht="11.25">
      <c r="A132" s="124">
        <v>4000</v>
      </c>
      <c r="B132" s="56" t="s">
        <v>146</v>
      </c>
      <c r="C132" s="125">
        <f t="shared" si="3"/>
        <v>79000</v>
      </c>
      <c r="D132" s="125">
        <f>SUM(D133,D139,D140,D141,D142,D143)</f>
        <v>79000</v>
      </c>
      <c r="E132" s="125">
        <f>SUM(E133,E139,E140,E141,E142,E143)</f>
        <v>0</v>
      </c>
      <c r="F132" s="126">
        <f>SUM(F133,F139,F140,F141,F142,F143)</f>
        <v>0</v>
      </c>
    </row>
    <row r="133" spans="1:6" s="181" customFormat="1" ht="22.5">
      <c r="A133" s="87">
        <v>4100</v>
      </c>
      <c r="B133" s="47" t="s">
        <v>147</v>
      </c>
      <c r="C133" s="67">
        <f t="shared" si="3"/>
        <v>0</v>
      </c>
      <c r="D133" s="67">
        <f>SUM(D134:D138)</f>
        <v>0</v>
      </c>
      <c r="E133" s="67">
        <f>SUM(E134:E138)</f>
        <v>0</v>
      </c>
      <c r="F133" s="127">
        <f>SUM(F134:F138)</f>
        <v>0</v>
      </c>
    </row>
    <row r="134" spans="1:6" s="211" customFormat="1" ht="9.75">
      <c r="A134" s="94">
        <v>4110</v>
      </c>
      <c r="B134" s="95" t="s">
        <v>148</v>
      </c>
      <c r="C134" s="107">
        <f t="shared" si="3"/>
        <v>0</v>
      </c>
      <c r="D134" s="97"/>
      <c r="E134" s="97"/>
      <c r="F134" s="101"/>
    </row>
    <row r="135" spans="1:6" s="211" customFormat="1" ht="9.75">
      <c r="A135" s="94">
        <v>4140</v>
      </c>
      <c r="B135" s="95" t="s">
        <v>149</v>
      </c>
      <c r="C135" s="107">
        <f t="shared" si="3"/>
        <v>0</v>
      </c>
      <c r="D135" s="97"/>
      <c r="E135" s="97"/>
      <c r="F135" s="101"/>
    </row>
    <row r="136" spans="1:6" s="211" customFormat="1" ht="9.75">
      <c r="A136" s="94">
        <v>4150</v>
      </c>
      <c r="B136" s="95" t="s">
        <v>150</v>
      </c>
      <c r="C136" s="107">
        <f t="shared" si="3"/>
        <v>0</v>
      </c>
      <c r="D136" s="97"/>
      <c r="E136" s="97"/>
      <c r="F136" s="101"/>
    </row>
    <row r="137" spans="1:6" s="211" customFormat="1" ht="9.75">
      <c r="A137" s="94">
        <v>4160</v>
      </c>
      <c r="B137" s="95" t="s">
        <v>151</v>
      </c>
      <c r="C137" s="107">
        <f t="shared" si="3"/>
        <v>0</v>
      </c>
      <c r="D137" s="97"/>
      <c r="E137" s="97"/>
      <c r="F137" s="101"/>
    </row>
    <row r="138" spans="1:6" s="211" customFormat="1" ht="9.75">
      <c r="A138" s="94">
        <v>4180</v>
      </c>
      <c r="B138" s="95" t="s">
        <v>152</v>
      </c>
      <c r="C138" s="107">
        <f t="shared" si="3"/>
        <v>0</v>
      </c>
      <c r="D138" s="97"/>
      <c r="E138" s="97"/>
      <c r="F138" s="101"/>
    </row>
    <row r="139" spans="1:6" s="181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</row>
    <row r="140" spans="1:6" s="181" customFormat="1" ht="11.25">
      <c r="A140" s="87">
        <v>4300</v>
      </c>
      <c r="B140" s="128" t="s">
        <v>154</v>
      </c>
      <c r="C140" s="67">
        <f t="shared" si="3"/>
        <v>0</v>
      </c>
      <c r="D140" s="53"/>
      <c r="E140" s="53"/>
      <c r="F140" s="54"/>
    </row>
    <row r="141" spans="1:6" s="181" customFormat="1" ht="33.75">
      <c r="A141" s="129">
        <v>4400</v>
      </c>
      <c r="B141" s="128" t="s">
        <v>155</v>
      </c>
      <c r="C141" s="67">
        <f t="shared" si="3"/>
        <v>0</v>
      </c>
      <c r="D141" s="53"/>
      <c r="E141" s="53"/>
      <c r="F141" s="54"/>
    </row>
    <row r="142" spans="1:6" s="181" customFormat="1" ht="22.5">
      <c r="A142" s="87">
        <v>4500</v>
      </c>
      <c r="B142" s="128" t="s">
        <v>156</v>
      </c>
      <c r="C142" s="67">
        <f t="shared" si="3"/>
        <v>0</v>
      </c>
      <c r="D142" s="53"/>
      <c r="E142" s="53"/>
      <c r="F142" s="54"/>
    </row>
    <row r="143" spans="1:6" s="181" customFormat="1" ht="11.25">
      <c r="A143" s="87">
        <v>4700</v>
      </c>
      <c r="B143" s="128" t="s">
        <v>157</v>
      </c>
      <c r="C143" s="67">
        <f t="shared" si="3"/>
        <v>79000</v>
      </c>
      <c r="D143" s="53">
        <v>79000</v>
      </c>
      <c r="E143" s="53"/>
      <c r="F143" s="54"/>
    </row>
    <row r="144" spans="1:6" s="181" customFormat="1" ht="11.25">
      <c r="A144" s="87">
        <v>6000</v>
      </c>
      <c r="B144" s="130" t="s">
        <v>158</v>
      </c>
      <c r="C144" s="63">
        <f t="shared" si="3"/>
        <v>0</v>
      </c>
      <c r="D144" s="218"/>
      <c r="E144" s="218"/>
      <c r="F144" s="219"/>
    </row>
    <row r="145" spans="1:6" s="189" customFormat="1" ht="11.25">
      <c r="A145" s="88">
        <v>7000</v>
      </c>
      <c r="B145" s="131" t="s">
        <v>159</v>
      </c>
      <c r="C145" s="125">
        <f t="shared" si="3"/>
        <v>15000</v>
      </c>
      <c r="D145" s="213">
        <v>15000</v>
      </c>
      <c r="E145" s="213"/>
      <c r="F145" s="214"/>
    </row>
    <row r="146" spans="1:6" s="189" customFormat="1" ht="11.25">
      <c r="A146" s="132"/>
      <c r="B146" s="133" t="s">
        <v>160</v>
      </c>
      <c r="C146" s="186">
        <f t="shared" si="3"/>
        <v>0</v>
      </c>
      <c r="D146" s="220">
        <f>SUM(D147:D148)</f>
        <v>0</v>
      </c>
      <c r="E146" s="220">
        <f>SUM(E147:E148)</f>
        <v>0</v>
      </c>
      <c r="F146" s="221">
        <f>SUM(F147:F148)</f>
        <v>0</v>
      </c>
    </row>
    <row r="147" spans="1:6" s="189" customFormat="1" ht="11.25">
      <c r="A147" s="132"/>
      <c r="B147" s="135" t="s">
        <v>20</v>
      </c>
      <c r="C147" s="186">
        <f t="shared" si="3"/>
        <v>0</v>
      </c>
      <c r="D147" s="187"/>
      <c r="E147" s="187"/>
      <c r="F147" s="188"/>
    </row>
    <row r="148" spans="1:6" s="189" customFormat="1" ht="11.25">
      <c r="A148" s="132"/>
      <c r="B148" s="135" t="s">
        <v>21</v>
      </c>
      <c r="C148" s="186">
        <f t="shared" si="3"/>
        <v>0</v>
      </c>
      <c r="D148" s="187"/>
      <c r="E148" s="187"/>
      <c r="F148" s="188"/>
    </row>
    <row r="149" spans="1:6" s="222" customFormat="1" ht="8.25">
      <c r="A149" s="136"/>
      <c r="B149" s="137" t="s">
        <v>161</v>
      </c>
      <c r="C149" s="222">
        <f>SUM(C146,C145,C144,C132,C123,C122,C118,C82,C35,C32,C31,C26)</f>
        <v>94000</v>
      </c>
      <c r="D149" s="222">
        <f>SUM(D146,D145,D144,D132,D123,D122,D118,D82,D35,D32,D31,D26)</f>
        <v>94000</v>
      </c>
      <c r="E149" s="222">
        <f>SUM(E146,E145,E144,E132,E123,E122,E118,E82,E35,E32,E31,E26)</f>
        <v>0</v>
      </c>
      <c r="F149" s="223">
        <f>SUM(F146,F145,F144,F132,F123,F122,F118,F82,F35,F32,F31,F26)</f>
        <v>0</v>
      </c>
    </row>
    <row r="150" s="225" customFormat="1" ht="11.25">
      <c r="A150" s="224"/>
    </row>
    <row r="151" s="225" customFormat="1" ht="11.25">
      <c r="A151" s="224"/>
    </row>
    <row r="152" s="225" customFormat="1" ht="11.25">
      <c r="A152" s="224"/>
    </row>
    <row r="153" s="225" customFormat="1" ht="11.25">
      <c r="A153" s="224"/>
    </row>
    <row r="154" s="225" customFormat="1" ht="11.25">
      <c r="A154" s="224"/>
    </row>
    <row r="155" s="225" customFormat="1" ht="11.25">
      <c r="A155" s="224"/>
    </row>
    <row r="156" s="225" customFormat="1" ht="11.25">
      <c r="A156" s="224"/>
    </row>
    <row r="157" s="225" customFormat="1" ht="11.25">
      <c r="A157" s="224"/>
    </row>
    <row r="158" s="225" customFormat="1" ht="11.25">
      <c r="A158" s="224"/>
    </row>
    <row r="159" s="225" customFormat="1" ht="11.25">
      <c r="A159" s="224"/>
    </row>
    <row r="160" s="225" customFormat="1" ht="11.25">
      <c r="A160" s="224"/>
    </row>
    <row r="161" s="225" customFormat="1" ht="11.25">
      <c r="A161" s="224"/>
    </row>
    <row r="162" s="225" customFormat="1" ht="11.25">
      <c r="A162" s="224"/>
    </row>
    <row r="163" s="225" customFormat="1" ht="11.25">
      <c r="A163" s="224"/>
    </row>
    <row r="164" s="225" customFormat="1" ht="11.25">
      <c r="A164" s="224"/>
    </row>
    <row r="165" s="225" customFormat="1" ht="11.25">
      <c r="A165" s="224"/>
    </row>
    <row r="166" s="225" customFormat="1" ht="11.25">
      <c r="A166" s="224"/>
    </row>
    <row r="167" s="225" customFormat="1" ht="11.25">
      <c r="A167" s="224"/>
    </row>
    <row r="168" s="225" customFormat="1" ht="11.25">
      <c r="A168" s="224"/>
    </row>
    <row r="169" s="225" customFormat="1" ht="11.25">
      <c r="A169" s="224"/>
    </row>
    <row r="170" s="225" customFormat="1" ht="11.25">
      <c r="A170" s="224"/>
    </row>
    <row r="171" s="225" customFormat="1" ht="11.25">
      <c r="A171" s="224"/>
    </row>
    <row r="172" s="225" customFormat="1" ht="11.25">
      <c r="A172" s="224"/>
    </row>
    <row r="173" s="225" customFormat="1" ht="11.25">
      <c r="A173" s="224"/>
    </row>
    <row r="174" s="225" customFormat="1" ht="11.25">
      <c r="A174" s="224"/>
    </row>
    <row r="175" s="225" customFormat="1" ht="11.25">
      <c r="A175" s="224"/>
    </row>
    <row r="176" s="225" customFormat="1" ht="11.25">
      <c r="A176" s="224"/>
    </row>
    <row r="177" s="225" customFormat="1" ht="11.25">
      <c r="A177" s="224"/>
    </row>
    <row r="178" s="225" customFormat="1" ht="11.25">
      <c r="A178" s="224"/>
    </row>
    <row r="179" s="225" customFormat="1" ht="11.25">
      <c r="A179" s="224"/>
    </row>
    <row r="180" s="225" customFormat="1" ht="11.25">
      <c r="A180" s="224"/>
    </row>
    <row r="181" s="225" customFormat="1" ht="11.25">
      <c r="A181" s="224"/>
    </row>
    <row r="182" s="225" customFormat="1" ht="11.25">
      <c r="A182" s="224"/>
    </row>
    <row r="183" s="225" customFormat="1" ht="11.25">
      <c r="A183" s="224"/>
    </row>
    <row r="184" s="225" customFormat="1" ht="11.25">
      <c r="A184" s="224"/>
    </row>
    <row r="185" s="225" customFormat="1" ht="11.25">
      <c r="A185" s="224"/>
    </row>
    <row r="186" s="225" customFormat="1" ht="11.25">
      <c r="A186" s="224"/>
    </row>
    <row r="187" s="225" customFormat="1" ht="11.25">
      <c r="A187" s="224"/>
    </row>
    <row r="188" s="225" customFormat="1" ht="11.25">
      <c r="A188" s="224"/>
    </row>
    <row r="189" s="225" customFormat="1" ht="11.25">
      <c r="A189" s="224"/>
    </row>
    <row r="190" s="225" customFormat="1" ht="11.25">
      <c r="A190" s="224"/>
    </row>
    <row r="191" s="225" customFormat="1" ht="11.25">
      <c r="A191" s="224"/>
    </row>
    <row r="192" s="225" customFormat="1" ht="11.25">
      <c r="A192" s="224"/>
    </row>
    <row r="193" s="225" customFormat="1" ht="11.25">
      <c r="A193" s="224"/>
    </row>
    <row r="194" s="225" customFormat="1" ht="11.25">
      <c r="A194" s="224"/>
    </row>
    <row r="195" s="225" customFormat="1" ht="11.25">
      <c r="A195" s="224"/>
    </row>
    <row r="196" s="225" customFormat="1" ht="11.25">
      <c r="A196" s="224"/>
    </row>
    <row r="197" s="225" customFormat="1" ht="11.25">
      <c r="A197" s="224"/>
    </row>
    <row r="198" s="225" customFormat="1" ht="11.25">
      <c r="A198" s="224"/>
    </row>
    <row r="199" s="225" customFormat="1" ht="11.25">
      <c r="A199" s="224"/>
    </row>
    <row r="200" s="225" customFormat="1" ht="11.25">
      <c r="A200" s="224"/>
    </row>
    <row r="201" s="225" customFormat="1" ht="11.25">
      <c r="A201" s="224"/>
    </row>
    <row r="202" s="225" customFormat="1" ht="11.25">
      <c r="A202" s="224"/>
    </row>
    <row r="203" s="225" customFormat="1" ht="11.25">
      <c r="A203" s="224"/>
    </row>
    <row r="204" s="225" customFormat="1" ht="11.25">
      <c r="A204" s="224"/>
    </row>
    <row r="205" s="225" customFormat="1" ht="11.25">
      <c r="A205" s="224"/>
    </row>
    <row r="206" s="225" customFormat="1" ht="11.25">
      <c r="A206" s="224"/>
    </row>
    <row r="207" s="225" customFormat="1" ht="11.25">
      <c r="A207" s="224"/>
    </row>
    <row r="208" s="225" customFormat="1" ht="11.25">
      <c r="A208" s="224"/>
    </row>
    <row r="209" s="225" customFormat="1" ht="11.25">
      <c r="A209" s="224"/>
    </row>
    <row r="210" s="225" customFormat="1" ht="11.25">
      <c r="A210" s="224"/>
    </row>
    <row r="211" s="225" customFormat="1" ht="11.25">
      <c r="A211" s="224"/>
    </row>
    <row r="212" s="225" customFormat="1" ht="11.25">
      <c r="A212" s="224"/>
    </row>
    <row r="213" s="225" customFormat="1" ht="11.25">
      <c r="A213" s="224"/>
    </row>
    <row r="214" s="225" customFormat="1" ht="11.25">
      <c r="A214" s="224"/>
    </row>
    <row r="215" s="225" customFormat="1" ht="11.25">
      <c r="A215" s="224"/>
    </row>
    <row r="216" s="225" customFormat="1" ht="11.25">
      <c r="A216" s="224"/>
    </row>
    <row r="217" s="225" customFormat="1" ht="11.25">
      <c r="A217" s="224"/>
    </row>
    <row r="218" s="225" customFormat="1" ht="11.25">
      <c r="A218" s="224"/>
    </row>
    <row r="219" s="225" customFormat="1" ht="11.25">
      <c r="A219" s="224"/>
    </row>
    <row r="220" s="225" customFormat="1" ht="11.25">
      <c r="A220" s="224"/>
    </row>
    <row r="221" s="225" customFormat="1" ht="11.25">
      <c r="A221" s="224"/>
    </row>
    <row r="222" s="225" customFormat="1" ht="11.25">
      <c r="A222" s="224"/>
    </row>
    <row r="223" s="225" customFormat="1" ht="11.25">
      <c r="A223" s="224"/>
    </row>
    <row r="224" s="225" customFormat="1" ht="11.25">
      <c r="A224" s="224"/>
    </row>
    <row r="225" s="225" customFormat="1" ht="11.25">
      <c r="A225" s="224"/>
    </row>
    <row r="226" s="225" customFormat="1" ht="11.25">
      <c r="A226" s="224"/>
    </row>
    <row r="227" s="225" customFormat="1" ht="11.25">
      <c r="A227" s="224"/>
    </row>
    <row r="228" s="225" customFormat="1" ht="11.25">
      <c r="A228" s="224"/>
    </row>
    <row r="229" s="225" customFormat="1" ht="11.25">
      <c r="A229" s="224"/>
    </row>
    <row r="230" s="225" customFormat="1" ht="11.25">
      <c r="A230" s="224"/>
    </row>
    <row r="231" s="225" customFormat="1" ht="11.25">
      <c r="A231" s="224"/>
    </row>
    <row r="232" s="225" customFormat="1" ht="11.25">
      <c r="A232" s="224"/>
    </row>
    <row r="233" s="225" customFormat="1" ht="11.25">
      <c r="A233" s="224"/>
    </row>
    <row r="234" s="225" customFormat="1" ht="11.25">
      <c r="A234" s="224"/>
    </row>
    <row r="235" s="225" customFormat="1" ht="11.25">
      <c r="A235" s="224"/>
    </row>
    <row r="236" s="225" customFormat="1" ht="11.25">
      <c r="A236" s="224"/>
    </row>
    <row r="237" s="225" customFormat="1" ht="11.25">
      <c r="A237" s="224"/>
    </row>
    <row r="238" s="225" customFormat="1" ht="11.25">
      <c r="A238" s="224"/>
    </row>
    <row r="239" s="225" customFormat="1" ht="11.25">
      <c r="A239" s="224"/>
    </row>
    <row r="240" s="225" customFormat="1" ht="11.25">
      <c r="A240" s="224"/>
    </row>
    <row r="241" s="225" customFormat="1" ht="11.25">
      <c r="A241" s="224"/>
    </row>
    <row r="242" s="225" customFormat="1" ht="11.25">
      <c r="A242" s="224"/>
    </row>
    <row r="243" s="225" customFormat="1" ht="11.25">
      <c r="A243" s="224"/>
    </row>
    <row r="244" s="225" customFormat="1" ht="11.25">
      <c r="A244" s="224"/>
    </row>
    <row r="245" s="225" customFormat="1" ht="11.25">
      <c r="A245" s="224"/>
    </row>
    <row r="246" s="225" customFormat="1" ht="11.25">
      <c r="A246" s="224"/>
    </row>
    <row r="247" s="225" customFormat="1" ht="11.25">
      <c r="A247" s="224"/>
    </row>
    <row r="248" s="225" customFormat="1" ht="11.25">
      <c r="A248" s="224"/>
    </row>
    <row r="249" s="225" customFormat="1" ht="11.25">
      <c r="A249" s="224"/>
    </row>
    <row r="250" s="225" customFormat="1" ht="11.25">
      <c r="A250" s="224"/>
    </row>
    <row r="251" s="225" customFormat="1" ht="11.25">
      <c r="A251" s="224"/>
    </row>
    <row r="252" s="225" customFormat="1" ht="11.25">
      <c r="A252" s="224"/>
    </row>
    <row r="253" s="225" customFormat="1" ht="11.25">
      <c r="A253" s="224"/>
    </row>
    <row r="254" s="225" customFormat="1" ht="11.25">
      <c r="A254" s="224"/>
    </row>
    <row r="255" s="225" customFormat="1" ht="11.25">
      <c r="A255" s="224"/>
    </row>
    <row r="256" s="225" customFormat="1" ht="11.25">
      <c r="A256" s="224"/>
    </row>
    <row r="257" s="225" customFormat="1" ht="11.25">
      <c r="A257" s="224"/>
    </row>
    <row r="258" s="225" customFormat="1" ht="11.25">
      <c r="A258" s="224"/>
    </row>
    <row r="259" s="225" customFormat="1" ht="11.25">
      <c r="A259" s="224"/>
    </row>
    <row r="260" s="225" customFormat="1" ht="11.25">
      <c r="A260" s="224"/>
    </row>
    <row r="261" s="225" customFormat="1" ht="11.25">
      <c r="A261" s="224"/>
    </row>
    <row r="262" s="225" customFormat="1" ht="11.25">
      <c r="A262" s="224"/>
    </row>
    <row r="263" s="225" customFormat="1" ht="11.25">
      <c r="A263" s="224"/>
    </row>
    <row r="264" s="225" customFormat="1" ht="11.25">
      <c r="A264" s="224"/>
    </row>
    <row r="265" s="225" customFormat="1" ht="11.25">
      <c r="A265" s="224"/>
    </row>
    <row r="266" s="225" customFormat="1" ht="11.25">
      <c r="A266" s="224"/>
    </row>
    <row r="267" s="225" customFormat="1" ht="11.25">
      <c r="A267" s="224"/>
    </row>
    <row r="268" s="225" customFormat="1" ht="11.25">
      <c r="A268" s="224"/>
    </row>
    <row r="269" s="225" customFormat="1" ht="11.25">
      <c r="A269" s="224"/>
    </row>
    <row r="270" s="225" customFormat="1" ht="11.25">
      <c r="A270" s="224"/>
    </row>
    <row r="271" s="225" customFormat="1" ht="11.25">
      <c r="A271" s="224"/>
    </row>
    <row r="272" s="225" customFormat="1" ht="11.25">
      <c r="A272" s="224"/>
    </row>
    <row r="273" s="225" customFormat="1" ht="11.25">
      <c r="A273" s="224"/>
    </row>
    <row r="274" s="225" customFormat="1" ht="11.25">
      <c r="A274" s="224"/>
    </row>
    <row r="275" s="225" customFormat="1" ht="11.25">
      <c r="A275" s="224"/>
    </row>
    <row r="276" s="225" customFormat="1" ht="11.25">
      <c r="A276" s="224"/>
    </row>
    <row r="277" s="225" customFormat="1" ht="11.25">
      <c r="A277" s="224"/>
    </row>
    <row r="278" s="225" customFormat="1" ht="11.25">
      <c r="A278" s="224"/>
    </row>
    <row r="279" s="225" customFormat="1" ht="11.25">
      <c r="A279" s="224"/>
    </row>
    <row r="280" s="225" customFormat="1" ht="11.25">
      <c r="A280" s="224"/>
    </row>
    <row r="281" s="225" customFormat="1" ht="11.25">
      <c r="A281" s="224"/>
    </row>
    <row r="282" s="225" customFormat="1" ht="11.25">
      <c r="A282" s="224"/>
    </row>
    <row r="283" s="225" customFormat="1" ht="11.25">
      <c r="A283" s="224"/>
    </row>
    <row r="284" s="225" customFormat="1" ht="11.25">
      <c r="A284" s="224"/>
    </row>
    <row r="285" s="225" customFormat="1" ht="11.25">
      <c r="A285" s="224"/>
    </row>
    <row r="286" s="225" customFormat="1" ht="11.25">
      <c r="A286" s="224"/>
    </row>
    <row r="287" s="225" customFormat="1" ht="11.25">
      <c r="A287" s="224"/>
    </row>
    <row r="288" s="225" customFormat="1" ht="11.25">
      <c r="A288" s="224"/>
    </row>
    <row r="289" s="225" customFormat="1" ht="11.25">
      <c r="A289" s="224"/>
    </row>
    <row r="290" s="225" customFormat="1" ht="11.25">
      <c r="A290" s="224"/>
    </row>
    <row r="291" s="225" customFormat="1" ht="11.25">
      <c r="A291" s="224"/>
    </row>
    <row r="292" s="225" customFormat="1" ht="11.25">
      <c r="A292" s="224"/>
    </row>
    <row r="293" s="225" customFormat="1" ht="11.25">
      <c r="A293" s="224"/>
    </row>
    <row r="294" s="225" customFormat="1" ht="11.25">
      <c r="A294" s="224"/>
    </row>
    <row r="295" s="225" customFormat="1" ht="11.25">
      <c r="A295" s="224"/>
    </row>
    <row r="296" s="225" customFormat="1" ht="11.25">
      <c r="A296" s="224"/>
    </row>
    <row r="297" s="225" customFormat="1" ht="11.25">
      <c r="A297" s="224"/>
    </row>
    <row r="298" s="225" customFormat="1" ht="11.25">
      <c r="A298" s="224"/>
    </row>
    <row r="299" s="225" customFormat="1" ht="11.25">
      <c r="A299" s="224"/>
    </row>
    <row r="300" s="225" customFormat="1" ht="11.25">
      <c r="A300" s="224"/>
    </row>
    <row r="301" s="225" customFormat="1" ht="11.25">
      <c r="A301" s="224"/>
    </row>
    <row r="302" s="225" customFormat="1" ht="11.25">
      <c r="A302" s="224"/>
    </row>
    <row r="303" s="225" customFormat="1" ht="11.25">
      <c r="A303" s="224"/>
    </row>
    <row r="304" s="225" customFormat="1" ht="11.25">
      <c r="A304" s="224"/>
    </row>
    <row r="305" s="225" customFormat="1" ht="11.25">
      <c r="A305" s="224"/>
    </row>
    <row r="306" s="225" customFormat="1" ht="11.25">
      <c r="A306" s="224"/>
    </row>
    <row r="307" s="225" customFormat="1" ht="11.25">
      <c r="A307" s="224"/>
    </row>
    <row r="308" s="225" customFormat="1" ht="11.25">
      <c r="A308" s="224"/>
    </row>
    <row r="309" s="225" customFormat="1" ht="11.25">
      <c r="A309" s="224"/>
    </row>
    <row r="310" s="225" customFormat="1" ht="11.25">
      <c r="A310" s="224"/>
    </row>
    <row r="311" s="225" customFormat="1" ht="11.25">
      <c r="A311" s="224"/>
    </row>
    <row r="312" s="225" customFormat="1" ht="11.25">
      <c r="A312" s="224"/>
    </row>
    <row r="313" s="225" customFormat="1" ht="11.25">
      <c r="A313" s="224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Nr.8.1.6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2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8.421875" style="145" customWidth="1"/>
    <col min="4" max="5" width="7.8515625" style="145" customWidth="1"/>
    <col min="6" max="8" width="7.140625" style="145" customWidth="1"/>
    <col min="9" max="9" width="0.13671875" style="145" customWidth="1"/>
    <col min="10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199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/>
      <c r="K12" s="27"/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128939</v>
      </c>
      <c r="D15" s="42">
        <f>SUM(D16,D19,D20,)</f>
        <v>128939</v>
      </c>
      <c r="E15" s="42">
        <f>SUM(E16,E19,E20,)</f>
        <v>0</v>
      </c>
      <c r="F15" s="43">
        <f>SUM(F16,F19,F20,)</f>
        <v>0</v>
      </c>
      <c r="G15" s="42">
        <f>SUM(G16,G19,G20,)</f>
        <v>0</v>
      </c>
      <c r="H15" s="44">
        <f>SUM(H16,H19,H20,)</f>
        <v>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128939</v>
      </c>
      <c r="E19" s="58"/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0</v>
      </c>
      <c r="D26" s="71"/>
      <c r="E26" s="71"/>
      <c r="F26" s="71"/>
      <c r="G26" s="69"/>
      <c r="H26" s="72"/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128939</v>
      </c>
      <c r="D30" s="42">
        <f>SUM(D31,D156)</f>
        <v>128939</v>
      </c>
      <c r="E30" s="42">
        <f>SUM(E31,E156)</f>
        <v>0</v>
      </c>
      <c r="F30" s="43">
        <f>SUM(F31,F156)</f>
        <v>0</v>
      </c>
      <c r="G30" s="42">
        <f>SUM(G31,G156)</f>
        <v>0</v>
      </c>
      <c r="H30" s="44">
        <f>SUM(H31,H156)</f>
        <v>0</v>
      </c>
    </row>
    <row r="31" spans="1:8" s="83" customFormat="1" ht="36.75" thickTop="1">
      <c r="A31" s="78"/>
      <c r="B31" s="79" t="s">
        <v>33</v>
      </c>
      <c r="C31" s="82">
        <f t="shared" si="1"/>
        <v>128939</v>
      </c>
      <c r="D31" s="80">
        <f>SUM(D141,D32)</f>
        <v>128939</v>
      </c>
      <c r="E31" s="80">
        <f>SUM(E141,E32)</f>
        <v>0</v>
      </c>
      <c r="F31" s="81">
        <f>SUM(F141,F32)</f>
        <v>0</v>
      </c>
      <c r="G31" s="80">
        <f>SUM(G141,G32)</f>
        <v>0</v>
      </c>
      <c r="H31" s="65">
        <f>SUM(H141,H32)</f>
        <v>0</v>
      </c>
    </row>
    <row r="32" spans="1:8" s="86" customFormat="1" ht="22.5">
      <c r="A32" s="84"/>
      <c r="B32" s="35" t="s">
        <v>34</v>
      </c>
      <c r="C32" s="85">
        <f t="shared" si="1"/>
        <v>128939</v>
      </c>
      <c r="D32" s="63">
        <f>SUM(D33,D132,D133)</f>
        <v>128939</v>
      </c>
      <c r="E32" s="63">
        <f>SUM(E33,E132,E133)</f>
        <v>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128939</v>
      </c>
      <c r="D33" s="63">
        <f>SUM(D34,D41,D42,D45,D92,D128)</f>
        <v>128939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17" s="61" customFormat="1" ht="11.25">
      <c r="A34" s="88">
        <v>1100</v>
      </c>
      <c r="B34" s="89" t="s">
        <v>36</v>
      </c>
      <c r="C34" s="91">
        <f t="shared" si="1"/>
        <v>987</v>
      </c>
      <c r="D34" s="90">
        <f>SUM(D35,D38:D40)</f>
        <v>987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  <c r="P34" s="92"/>
      <c r="Q34" s="93"/>
    </row>
    <row r="35" spans="1:17" s="99" customFormat="1" ht="11.2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  <c r="P35" s="92"/>
      <c r="Q35" s="93"/>
    </row>
    <row r="36" spans="1:17" s="99" customFormat="1" ht="11.2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  <c r="P36" s="92"/>
      <c r="Q36" s="93"/>
    </row>
    <row r="37" spans="1:17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  <c r="P37" s="92"/>
      <c r="Q37" s="93"/>
    </row>
    <row r="38" spans="1:17" s="99" customFormat="1" ht="11.2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  <c r="P38" s="92"/>
      <c r="Q38" s="93"/>
    </row>
    <row r="39" spans="1:17" s="99" customFormat="1" ht="11.2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  <c r="P39" s="92"/>
      <c r="Q39" s="93"/>
    </row>
    <row r="40" spans="1:17" s="99" customFormat="1" ht="11.25">
      <c r="A40" s="94">
        <v>1170</v>
      </c>
      <c r="B40" s="95" t="s">
        <v>44</v>
      </c>
      <c r="C40" s="98">
        <f t="shared" si="2"/>
        <v>987</v>
      </c>
      <c r="D40" s="97">
        <v>987</v>
      </c>
      <c r="E40" s="97"/>
      <c r="F40" s="97"/>
      <c r="G40" s="97"/>
      <c r="H40" s="101"/>
      <c r="P40" s="92"/>
      <c r="Q40" s="93"/>
    </row>
    <row r="41" spans="1:17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  <c r="P41" s="92"/>
      <c r="Q41" s="93"/>
    </row>
    <row r="42" spans="1:17" s="61" customFormat="1" ht="11.25">
      <c r="A42" s="88">
        <v>1300</v>
      </c>
      <c r="B42" s="89" t="s">
        <v>46</v>
      </c>
      <c r="C42" s="106">
        <f t="shared" si="2"/>
        <v>2349</v>
      </c>
      <c r="D42" s="104">
        <f>SUM(D43:D44)</f>
        <v>2349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  <c r="P42" s="92"/>
      <c r="Q42" s="93"/>
    </row>
    <row r="43" spans="1:17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  <c r="P43" s="92"/>
      <c r="Q43" s="93"/>
    </row>
    <row r="44" spans="1:17" s="99" customFormat="1" ht="11.25">
      <c r="A44" s="108">
        <v>1330</v>
      </c>
      <c r="B44" s="95" t="s">
        <v>48</v>
      </c>
      <c r="C44" s="107">
        <f t="shared" si="2"/>
        <v>2349</v>
      </c>
      <c r="D44" s="97">
        <v>2349</v>
      </c>
      <c r="E44" s="97"/>
      <c r="F44" s="97"/>
      <c r="G44" s="97"/>
      <c r="H44" s="101"/>
      <c r="P44" s="92"/>
      <c r="Q44" s="93"/>
    </row>
    <row r="45" spans="1:17" s="61" customFormat="1" ht="22.5">
      <c r="A45" s="102">
        <v>1400</v>
      </c>
      <c r="B45" s="89" t="s">
        <v>49</v>
      </c>
      <c r="C45" s="104">
        <f t="shared" si="2"/>
        <v>121017</v>
      </c>
      <c r="D45" s="104">
        <f>SUM(D46,D52,D53,D61,D71,D75,D79,D87)</f>
        <v>121017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  <c r="P45" s="92"/>
      <c r="Q45" s="93"/>
    </row>
    <row r="46" spans="1:17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  <c r="P46" s="92"/>
      <c r="Q46" s="93"/>
    </row>
    <row r="47" spans="1:17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  <c r="P47" s="92"/>
      <c r="Q47" s="93"/>
    </row>
    <row r="48" spans="1:17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  <c r="P48" s="92"/>
      <c r="Q48" s="93"/>
    </row>
    <row r="49" spans="1:17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  <c r="P49" s="92"/>
      <c r="Q49" s="93"/>
    </row>
    <row r="50" spans="1:17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  <c r="P50" s="92"/>
      <c r="Q50" s="93"/>
    </row>
    <row r="51" spans="1:17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  <c r="P51" s="92"/>
      <c r="Q51" s="93"/>
    </row>
    <row r="52" spans="1:17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  <c r="P52" s="92"/>
      <c r="Q52" s="93"/>
    </row>
    <row r="53" spans="1:17" s="99" customFormat="1" ht="29.25">
      <c r="A53" s="94">
        <v>1440</v>
      </c>
      <c r="B53" s="95" t="s">
        <v>57</v>
      </c>
      <c r="C53" s="107">
        <f t="shared" si="2"/>
        <v>15004</v>
      </c>
      <c r="D53" s="107">
        <f>SUM(D54:D60)</f>
        <v>15004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  <c r="P53" s="92"/>
      <c r="Q53" s="93"/>
    </row>
    <row r="54" spans="1:17" s="99" customFormat="1" ht="19.5">
      <c r="A54" s="110">
        <v>1441</v>
      </c>
      <c r="B54" s="95" t="s">
        <v>58</v>
      </c>
      <c r="C54" s="107">
        <f t="shared" si="2"/>
        <v>2040</v>
      </c>
      <c r="D54" s="97">
        <v>2040</v>
      </c>
      <c r="E54" s="97"/>
      <c r="F54" s="97"/>
      <c r="G54" s="97"/>
      <c r="H54" s="101"/>
      <c r="P54" s="92"/>
      <c r="Q54" s="93"/>
    </row>
    <row r="55" spans="1:17" s="99" customFormat="1" ht="19.5">
      <c r="A55" s="110">
        <v>1442</v>
      </c>
      <c r="B55" s="95" t="s">
        <v>59</v>
      </c>
      <c r="C55" s="107">
        <f t="shared" si="2"/>
        <v>3323</v>
      </c>
      <c r="D55" s="97">
        <v>3323</v>
      </c>
      <c r="E55" s="97"/>
      <c r="F55" s="97"/>
      <c r="G55" s="97"/>
      <c r="H55" s="101"/>
      <c r="P55" s="92"/>
      <c r="Q55" s="93"/>
    </row>
    <row r="56" spans="1:17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  <c r="P56" s="92"/>
      <c r="Q56" s="93"/>
    </row>
    <row r="57" spans="1:17" s="99" customFormat="1" ht="11.2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  <c r="P57" s="92"/>
      <c r="Q57" s="93"/>
    </row>
    <row r="58" spans="1:17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  <c r="P58" s="92"/>
      <c r="Q58" s="93"/>
    </row>
    <row r="59" spans="1:17" s="99" customFormat="1" ht="19.5">
      <c r="A59" s="110">
        <v>1447</v>
      </c>
      <c r="B59" s="95" t="s">
        <v>63</v>
      </c>
      <c r="C59" s="107">
        <f t="shared" si="2"/>
        <v>9641</v>
      </c>
      <c r="D59" s="97">
        <v>9641</v>
      </c>
      <c r="E59" s="97"/>
      <c r="F59" s="97"/>
      <c r="G59" s="97"/>
      <c r="H59" s="101"/>
      <c r="P59" s="92"/>
      <c r="Q59" s="93"/>
    </row>
    <row r="60" spans="1:17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  <c r="P60" s="92"/>
      <c r="Q60" s="93"/>
    </row>
    <row r="61" spans="1:17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  <c r="P61" s="92"/>
      <c r="Q61" s="93"/>
    </row>
    <row r="62" spans="1:17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  <c r="P62" s="92"/>
      <c r="Q62" s="93"/>
    </row>
    <row r="63" spans="1:17" s="99" customFormat="1" ht="11.2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  <c r="P63" s="92"/>
      <c r="Q63" s="93"/>
    </row>
    <row r="64" spans="1:17" s="99" customFormat="1" ht="11.2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  <c r="P64" s="92"/>
      <c r="Q64" s="93"/>
    </row>
    <row r="65" spans="1:17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  <c r="P65" s="92"/>
      <c r="Q65" s="93"/>
    </row>
    <row r="66" spans="1:17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  <c r="P66" s="92"/>
      <c r="Q66" s="93"/>
    </row>
    <row r="67" spans="1:17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  <c r="P67" s="92"/>
      <c r="Q67" s="93"/>
    </row>
    <row r="68" spans="1:17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  <c r="P68" s="92"/>
      <c r="Q68" s="93"/>
    </row>
    <row r="69" spans="1:17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  <c r="P69" s="92"/>
      <c r="Q69" s="93"/>
    </row>
    <row r="70" spans="1:17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  <c r="P70" s="92"/>
      <c r="Q70" s="93"/>
    </row>
    <row r="71" spans="1:17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  <c r="P71" s="92"/>
      <c r="Q71" s="93"/>
    </row>
    <row r="72" spans="1:17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  <c r="P72" s="92"/>
      <c r="Q72" s="93"/>
    </row>
    <row r="73" spans="1:17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  <c r="P73" s="92"/>
      <c r="Q73" s="93"/>
    </row>
    <row r="74" spans="1:17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  <c r="P74" s="92"/>
      <c r="Q74" s="93"/>
    </row>
    <row r="75" spans="1:17" s="99" customFormat="1" ht="29.25">
      <c r="A75" s="94">
        <v>1470</v>
      </c>
      <c r="B75" s="95" t="s">
        <v>79</v>
      </c>
      <c r="C75" s="107">
        <f t="shared" si="3"/>
        <v>15484</v>
      </c>
      <c r="D75" s="107">
        <f>SUM(D76:D78)</f>
        <v>15484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  <c r="P75" s="92"/>
      <c r="Q75" s="93"/>
    </row>
    <row r="76" spans="1:17" s="99" customFormat="1" ht="11.2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  <c r="P76" s="92"/>
      <c r="Q76" s="93"/>
    </row>
    <row r="77" spans="1:17" s="99" customFormat="1" ht="11.25">
      <c r="A77" s="110">
        <v>1472</v>
      </c>
      <c r="B77" s="95" t="s">
        <v>81</v>
      </c>
      <c r="C77" s="107">
        <f t="shared" si="3"/>
        <v>2330</v>
      </c>
      <c r="D77" s="97">
        <v>2330</v>
      </c>
      <c r="E77" s="97"/>
      <c r="F77" s="97"/>
      <c r="G77" s="97"/>
      <c r="H77" s="101"/>
      <c r="P77" s="92"/>
      <c r="Q77" s="93"/>
    </row>
    <row r="78" spans="1:17" s="99" customFormat="1" ht="11.25">
      <c r="A78" s="110">
        <v>1479</v>
      </c>
      <c r="B78" s="95" t="s">
        <v>82</v>
      </c>
      <c r="C78" s="107">
        <f t="shared" si="3"/>
        <v>13154</v>
      </c>
      <c r="D78" s="97">
        <v>13154</v>
      </c>
      <c r="E78" s="97"/>
      <c r="F78" s="97"/>
      <c r="G78" s="97"/>
      <c r="H78" s="101"/>
      <c r="P78" s="92"/>
      <c r="Q78" s="93"/>
    </row>
    <row r="79" spans="1:17" s="99" customFormat="1" ht="11.25">
      <c r="A79" s="94">
        <v>1480</v>
      </c>
      <c r="B79" s="95" t="s">
        <v>83</v>
      </c>
      <c r="C79" s="107">
        <f t="shared" si="3"/>
        <v>90529</v>
      </c>
      <c r="D79" s="107">
        <f>SUM(D80:D86)</f>
        <v>90529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  <c r="P79" s="92"/>
      <c r="Q79" s="93"/>
    </row>
    <row r="80" spans="1:17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  <c r="P80" s="92"/>
      <c r="Q80" s="93"/>
    </row>
    <row r="81" spans="1:17" s="99" customFormat="1" ht="19.5">
      <c r="A81" s="110">
        <v>1482</v>
      </c>
      <c r="B81" s="95" t="s">
        <v>85</v>
      </c>
      <c r="C81" s="107">
        <f t="shared" si="3"/>
        <v>30900</v>
      </c>
      <c r="D81" s="97">
        <v>30900</v>
      </c>
      <c r="E81" s="97"/>
      <c r="F81" s="97"/>
      <c r="G81" s="97"/>
      <c r="H81" s="101"/>
      <c r="P81" s="92"/>
      <c r="Q81" s="93"/>
    </row>
    <row r="82" spans="1:17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  <c r="P82" s="92"/>
      <c r="Q82" s="93"/>
    </row>
    <row r="83" spans="1:17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  <c r="P83" s="92"/>
      <c r="Q83" s="93"/>
    </row>
    <row r="84" spans="1:17" s="99" customFormat="1" ht="19.5">
      <c r="A84" s="110">
        <v>1485</v>
      </c>
      <c r="B84" s="95" t="s">
        <v>88</v>
      </c>
      <c r="C84" s="107">
        <f t="shared" si="3"/>
        <v>59629</v>
      </c>
      <c r="D84" s="97">
        <f>22000+28329+9300</f>
        <v>59629</v>
      </c>
      <c r="E84" s="97"/>
      <c r="F84" s="97"/>
      <c r="G84" s="97"/>
      <c r="H84" s="101"/>
      <c r="P84" s="92"/>
      <c r="Q84" s="93"/>
    </row>
    <row r="85" spans="1:17" s="99" customFormat="1" ht="11.2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  <c r="P85" s="92"/>
      <c r="Q85" s="93"/>
    </row>
    <row r="86" spans="1:17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  <c r="P86" s="92"/>
      <c r="Q86" s="93"/>
    </row>
    <row r="87" spans="1:17" s="99" customFormat="1" ht="11.2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  <c r="P87" s="92"/>
      <c r="Q87" s="93"/>
    </row>
    <row r="88" spans="1:17" s="99" customFormat="1" ht="11.2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  <c r="P88" s="92"/>
      <c r="Q88" s="93"/>
    </row>
    <row r="89" spans="1:17" s="99" customFormat="1" ht="11.2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  <c r="P89" s="92"/>
      <c r="Q89" s="93"/>
    </row>
    <row r="90" spans="1:17" s="99" customFormat="1" ht="11.2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  <c r="P90" s="92"/>
      <c r="Q90" s="93"/>
    </row>
    <row r="91" spans="1:17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  <c r="P91" s="92"/>
      <c r="Q91" s="93"/>
    </row>
    <row r="92" spans="1:17" s="61" customFormat="1" ht="45">
      <c r="A92" s="102">
        <v>1500</v>
      </c>
      <c r="B92" s="89" t="s">
        <v>96</v>
      </c>
      <c r="C92" s="104">
        <f t="shared" si="3"/>
        <v>4586</v>
      </c>
      <c r="D92" s="104">
        <f>SUM(D93,D97,D105,D106,D107,D114,D123,D124,D127)</f>
        <v>4586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  <c r="P92" s="92"/>
      <c r="Q92" s="93"/>
    </row>
    <row r="93" spans="1:17" s="99" customFormat="1" ht="19.5">
      <c r="A93" s="94">
        <v>1510</v>
      </c>
      <c r="B93" s="95" t="s">
        <v>97</v>
      </c>
      <c r="C93" s="107">
        <f t="shared" si="3"/>
        <v>66</v>
      </c>
      <c r="D93" s="107">
        <f>SUM(D94:D96)</f>
        <v>66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  <c r="P93" s="92"/>
      <c r="Q93" s="93"/>
    </row>
    <row r="94" spans="1:17" s="99" customFormat="1" ht="11.25">
      <c r="A94" s="110">
        <v>1511</v>
      </c>
      <c r="B94" s="95" t="s">
        <v>98</v>
      </c>
      <c r="C94" s="107">
        <f t="shared" si="3"/>
        <v>66</v>
      </c>
      <c r="D94" s="97">
        <v>66</v>
      </c>
      <c r="E94" s="97"/>
      <c r="F94" s="97"/>
      <c r="G94" s="97"/>
      <c r="H94" s="101"/>
      <c r="P94" s="92"/>
      <c r="Q94" s="93"/>
    </row>
    <row r="95" spans="1:17" s="99" customFormat="1" ht="11.2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  <c r="P95" s="92"/>
      <c r="Q95" s="93"/>
    </row>
    <row r="96" spans="1:17" s="99" customFormat="1" ht="11.2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  <c r="P96" s="92"/>
      <c r="Q96" s="93"/>
    </row>
    <row r="97" spans="1:17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  <c r="P97" s="92"/>
      <c r="Q97" s="93"/>
    </row>
    <row r="98" spans="1:17" s="99" customFormat="1" ht="11.2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  <c r="P98" s="92"/>
      <c r="Q98" s="93"/>
    </row>
    <row r="99" spans="1:17" s="99" customFormat="1" ht="11.2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  <c r="P99" s="92"/>
      <c r="Q99" s="93"/>
    </row>
    <row r="100" spans="1:17" s="99" customFormat="1" ht="11.2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  <c r="P100" s="92"/>
      <c r="Q100" s="93"/>
    </row>
    <row r="101" spans="1:17" s="99" customFormat="1" ht="11.2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  <c r="P101" s="92"/>
      <c r="Q101" s="93"/>
    </row>
    <row r="102" spans="1:17" s="99" customFormat="1" ht="11.2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  <c r="P102" s="92"/>
      <c r="Q102" s="93"/>
    </row>
    <row r="103" spans="1:17" s="99" customFormat="1" ht="11.2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  <c r="P103" s="92"/>
      <c r="Q103" s="93"/>
    </row>
    <row r="104" spans="1:17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  <c r="P104" s="92"/>
      <c r="Q104" s="93"/>
    </row>
    <row r="105" spans="1:17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  <c r="P105" s="92"/>
      <c r="Q105" s="93"/>
    </row>
    <row r="106" spans="1:17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  <c r="P106" s="92"/>
      <c r="Q106" s="93"/>
    </row>
    <row r="107" spans="1:17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  <c r="P107" s="92"/>
      <c r="Q107" s="93"/>
    </row>
    <row r="108" spans="1:17" s="99" customFormat="1" ht="11.2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  <c r="P108" s="92"/>
      <c r="Q108" s="93"/>
    </row>
    <row r="109" spans="1:17" s="99" customFormat="1" ht="11.2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  <c r="P109" s="92"/>
      <c r="Q109" s="93"/>
    </row>
    <row r="110" spans="1:17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  <c r="P110" s="92"/>
      <c r="Q110" s="93"/>
    </row>
    <row r="111" spans="1:17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  <c r="P111" s="92"/>
      <c r="Q111" s="93"/>
    </row>
    <row r="112" spans="1:17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  <c r="P112" s="92"/>
      <c r="Q112" s="93"/>
    </row>
    <row r="113" spans="1:17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  <c r="P113" s="92"/>
      <c r="Q113" s="93"/>
    </row>
    <row r="114" spans="1:17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  <c r="P114" s="92"/>
      <c r="Q114" s="93"/>
    </row>
    <row r="115" spans="1:17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  <c r="P115" s="92"/>
      <c r="Q115" s="93"/>
    </row>
    <row r="116" spans="1:17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  <c r="P116" s="92"/>
      <c r="Q116" s="93"/>
    </row>
    <row r="117" spans="1:17" s="99" customFormat="1" ht="11.2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  <c r="P117" s="92"/>
      <c r="Q117" s="93"/>
    </row>
    <row r="118" spans="1:17" s="99" customFormat="1" ht="11.2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  <c r="P118" s="92"/>
      <c r="Q118" s="93"/>
    </row>
    <row r="119" spans="1:17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  <c r="P119" s="92"/>
      <c r="Q119" s="93"/>
    </row>
    <row r="120" spans="1:17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  <c r="P120" s="92"/>
      <c r="Q120" s="93"/>
    </row>
    <row r="121" spans="1:17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  <c r="P121" s="92"/>
      <c r="Q121" s="93"/>
    </row>
    <row r="122" spans="1:17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  <c r="P122" s="92"/>
      <c r="Q122" s="93"/>
    </row>
    <row r="123" spans="1:17" s="99" customFormat="1" ht="11.2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  <c r="P123" s="92"/>
      <c r="Q123" s="93"/>
    </row>
    <row r="124" spans="1:17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  <c r="P124" s="92"/>
      <c r="Q124" s="93"/>
    </row>
    <row r="125" spans="1:17" s="99" customFormat="1" ht="11.2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  <c r="P125" s="92"/>
      <c r="Q125" s="93"/>
    </row>
    <row r="126" spans="1:17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  <c r="P126" s="92"/>
      <c r="Q126" s="93"/>
    </row>
    <row r="127" spans="1:17" s="99" customFormat="1" ht="11.25">
      <c r="A127" s="94">
        <v>1590</v>
      </c>
      <c r="B127" s="95" t="s">
        <v>131</v>
      </c>
      <c r="C127" s="107">
        <f t="shared" si="4"/>
        <v>4520</v>
      </c>
      <c r="D127" s="97">
        <v>4520</v>
      </c>
      <c r="E127" s="97"/>
      <c r="F127" s="97"/>
      <c r="G127" s="97"/>
      <c r="H127" s="101"/>
      <c r="P127" s="92"/>
      <c r="Q127" s="93"/>
    </row>
    <row r="128" spans="1:17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  <c r="P128" s="92"/>
      <c r="Q128" s="93"/>
    </row>
    <row r="129" spans="1:17" s="99" customFormat="1" ht="11.2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  <c r="P129" s="92"/>
      <c r="Q129" s="93"/>
    </row>
    <row r="130" spans="1:17" s="99" customFormat="1" ht="11.2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  <c r="P130" s="92"/>
      <c r="Q130" s="93"/>
    </row>
    <row r="131" spans="1:17" s="99" customFormat="1" ht="11.2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  <c r="P131" s="92"/>
      <c r="Q131" s="93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0</v>
      </c>
      <c r="D133" s="117">
        <f>SUM(D134,D135,D136,D137,D138,D140,D139)</f>
        <v>0</v>
      </c>
      <c r="E133" s="117">
        <f>SUM(E134,E135,E136,E137,E138,E140,E139)</f>
        <v>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0</v>
      </c>
      <c r="D137" s="53"/>
      <c r="E137" s="53"/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0</v>
      </c>
      <c r="D141" s="121">
        <f>SUM(D142,D154,D155)</f>
        <v>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0</v>
      </c>
      <c r="D142" s="125">
        <f>SUM(D143,D149,D150,D151,D152,D153)</f>
        <v>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0</v>
      </c>
      <c r="D153" s="53"/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0</v>
      </c>
      <c r="D155" s="103"/>
      <c r="E155" s="103"/>
      <c r="F155" s="103"/>
      <c r="G155" s="103"/>
      <c r="H155" s="115"/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128939</v>
      </c>
      <c r="D159" s="138">
        <f t="shared" si="6"/>
        <v>128939</v>
      </c>
      <c r="E159" s="138">
        <f t="shared" si="6"/>
        <v>0</v>
      </c>
      <c r="F159" s="138">
        <f t="shared" si="6"/>
        <v>0</v>
      </c>
      <c r="G159" s="138">
        <f t="shared" si="6"/>
        <v>0</v>
      </c>
      <c r="H159" s="139">
        <f t="shared" si="6"/>
        <v>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Nr.8.1.7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A1">
      <selection activeCell="A2" sqref="A2"/>
    </sheetView>
  </sheetViews>
  <sheetFormatPr defaultColWidth="9.140625" defaultRowHeight="12.75"/>
  <cols>
    <col min="1" max="1" width="7.57421875" style="144" customWidth="1"/>
    <col min="2" max="2" width="20.421875" style="145" customWidth="1"/>
    <col min="3" max="3" width="10.00390625" style="145" customWidth="1"/>
    <col min="4" max="4" width="9.140625" style="145" customWidth="1"/>
    <col min="5" max="5" width="7.8515625" style="145" customWidth="1"/>
    <col min="6" max="8" width="7.140625" style="145" customWidth="1"/>
    <col min="9" max="9" width="0.13671875" style="145" hidden="1" customWidth="1"/>
    <col min="10" max="11" width="0" style="145" hidden="1" customWidth="1"/>
    <col min="12" max="16384" width="9.140625" style="145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1" t="s">
        <v>0</v>
      </c>
      <c r="B3" s="231"/>
      <c r="C3" s="231"/>
      <c r="D3" s="231"/>
      <c r="E3" s="231"/>
      <c r="F3" s="231"/>
      <c r="G3" s="231"/>
      <c r="H3" s="231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193</v>
      </c>
      <c r="C6" s="2"/>
      <c r="D6" s="2"/>
      <c r="E6" s="2"/>
      <c r="F6" s="2"/>
      <c r="G6" s="2"/>
      <c r="H6" s="2"/>
    </row>
    <row r="7" spans="1:8" s="3" customFormat="1" ht="12.75">
      <c r="A7" s="1" t="s">
        <v>200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5</v>
      </c>
      <c r="C9" s="232" t="s">
        <v>6</v>
      </c>
      <c r="D9" s="233"/>
      <c r="E9" s="233"/>
      <c r="F9" s="233"/>
      <c r="G9" s="233"/>
      <c r="H9" s="234"/>
    </row>
    <row r="10" spans="1:8" s="15" customFormat="1" ht="12.75" customHeight="1">
      <c r="A10" s="13" t="s">
        <v>7</v>
      </c>
      <c r="B10" s="14"/>
      <c r="C10" s="228" t="s">
        <v>8</v>
      </c>
      <c r="D10" s="229"/>
      <c r="E10" s="229"/>
      <c r="F10" s="229"/>
      <c r="G10" s="229"/>
      <c r="H10" s="230"/>
    </row>
    <row r="11" spans="1:8" s="18" customFormat="1" ht="56.25" customHeight="1" thickBot="1">
      <c r="A11" s="16" t="s">
        <v>9</v>
      </c>
      <c r="B11" s="17"/>
      <c r="C11" s="22" t="s">
        <v>10</v>
      </c>
      <c r="D11" s="18" t="s">
        <v>11</v>
      </c>
      <c r="E11" s="19" t="s">
        <v>12</v>
      </c>
      <c r="F11" s="19" t="s">
        <v>13</v>
      </c>
      <c r="G11" s="20" t="s">
        <v>14</v>
      </c>
      <c r="H11" s="21" t="s">
        <v>15</v>
      </c>
    </row>
    <row r="12" spans="1:11" s="28" customFormat="1" ht="13.5" customHeight="1" thickBot="1">
      <c r="A12" s="23" t="s">
        <v>16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7">
        <v>28</v>
      </c>
      <c r="K12" s="27">
        <v>29</v>
      </c>
    </row>
    <row r="13" spans="1:8" s="31" customFormat="1" ht="16.5">
      <c r="A13" s="29"/>
      <c r="B13" s="30" t="s">
        <v>17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8"/>
      <c r="H14" s="37"/>
    </row>
    <row r="15" spans="1:8" s="45" customFormat="1" ht="32.25" customHeight="1" thickBot="1">
      <c r="A15" s="39"/>
      <c r="B15" s="40" t="s">
        <v>18</v>
      </c>
      <c r="C15" s="41">
        <f>SUM(D15:H15)</f>
        <v>1774500</v>
      </c>
      <c r="D15" s="42">
        <f>SUM(D16,D19,D20,)</f>
        <v>1711000</v>
      </c>
      <c r="E15" s="42">
        <f>SUM(E16,E19,E20,)</f>
        <v>3500</v>
      </c>
      <c r="F15" s="43">
        <f>SUM(F16,F19,F20,)</f>
        <v>0</v>
      </c>
      <c r="G15" s="42">
        <f>SUM(G16,G19,G20,)</f>
        <v>0</v>
      </c>
      <c r="H15" s="44">
        <f>SUM(H16,H19,H20,)</f>
        <v>60000</v>
      </c>
    </row>
    <row r="16" spans="1:8" s="51" customFormat="1" ht="21.75" customHeight="1" thickTop="1">
      <c r="A16" s="46"/>
      <c r="B16" s="47" t="s">
        <v>19</v>
      </c>
      <c r="C16" s="50">
        <f>SUM(D16:H16)</f>
        <v>0</v>
      </c>
      <c r="D16" s="48">
        <f>SUM(D17:D18)</f>
        <v>0</v>
      </c>
      <c r="E16" s="48">
        <f>SUM(E17:E18)</f>
        <v>0</v>
      </c>
      <c r="F16" s="48">
        <f>SUM(F17:F18)</f>
        <v>0</v>
      </c>
      <c r="G16" s="48">
        <f>SUM(G17:G18)</f>
        <v>0</v>
      </c>
      <c r="H16" s="49">
        <f>SUM(H17:H18)</f>
        <v>0</v>
      </c>
    </row>
    <row r="17" spans="1:8" s="51" customFormat="1" ht="11.25">
      <c r="A17" s="46"/>
      <c r="B17" s="52" t="s">
        <v>20</v>
      </c>
      <c r="C17" s="50">
        <f>SUM(D17:H17)</f>
        <v>0</v>
      </c>
      <c r="D17" s="53"/>
      <c r="E17" s="53"/>
      <c r="F17" s="53"/>
      <c r="G17" s="53"/>
      <c r="H17" s="54"/>
    </row>
    <row r="18" spans="1:8" s="51" customFormat="1" ht="11.25">
      <c r="A18" s="46"/>
      <c r="B18" s="52" t="s">
        <v>21</v>
      </c>
      <c r="C18" s="50">
        <f>SUM(D18:H18)</f>
        <v>0</v>
      </c>
      <c r="D18" s="53"/>
      <c r="E18" s="53"/>
      <c r="F18" s="53"/>
      <c r="G18" s="53"/>
      <c r="H18" s="54"/>
    </row>
    <row r="19" spans="1:8" s="61" customFormat="1" ht="15.75" customHeight="1">
      <c r="A19" s="55"/>
      <c r="B19" s="56" t="s">
        <v>22</v>
      </c>
      <c r="C19" s="57"/>
      <c r="D19" s="58">
        <v>1711000</v>
      </c>
      <c r="E19" s="58">
        <v>3500</v>
      </c>
      <c r="F19" s="58"/>
      <c r="G19" s="59" t="s">
        <v>23</v>
      </c>
      <c r="H19" s="60" t="s">
        <v>23</v>
      </c>
    </row>
    <row r="20" spans="1:8" s="51" customFormat="1" ht="33.75">
      <c r="A20" s="62">
        <v>600</v>
      </c>
      <c r="B20" s="35" t="s">
        <v>24</v>
      </c>
      <c r="C20" s="63">
        <f aca="true" t="shared" si="0" ref="C20:C28">SUM(D20:H20)</f>
        <v>60000</v>
      </c>
      <c r="D20" s="63">
        <f>SUM(D21:D28)</f>
        <v>0</v>
      </c>
      <c r="E20" s="64">
        <f>SUM(E21:E28)</f>
        <v>0</v>
      </c>
      <c r="F20" s="64">
        <f>SUM(F21:F28)</f>
        <v>0</v>
      </c>
      <c r="G20" s="63">
        <f>SUM(G21:G28)</f>
        <v>0</v>
      </c>
      <c r="H20" s="65">
        <f>SUM(H21:H28)</f>
        <v>60000</v>
      </c>
    </row>
    <row r="21" spans="1:8" s="51" customFormat="1" ht="22.5">
      <c r="A21" s="46">
        <v>610</v>
      </c>
      <c r="B21" s="66" t="s">
        <v>25</v>
      </c>
      <c r="C21" s="67">
        <f t="shared" si="0"/>
        <v>0</v>
      </c>
      <c r="D21" s="68" t="s">
        <v>23</v>
      </c>
      <c r="E21" s="68" t="s">
        <v>23</v>
      </c>
      <c r="F21" s="68" t="s">
        <v>23</v>
      </c>
      <c r="G21" s="69"/>
      <c r="H21" s="70" t="s">
        <v>23</v>
      </c>
    </row>
    <row r="22" spans="1:8" s="51" customFormat="1" ht="33.75">
      <c r="A22" s="46">
        <v>630</v>
      </c>
      <c r="B22" s="66" t="s">
        <v>26</v>
      </c>
      <c r="C22" s="67">
        <f t="shared" si="0"/>
        <v>0</v>
      </c>
      <c r="D22" s="68" t="s">
        <v>23</v>
      </c>
      <c r="E22" s="68" t="s">
        <v>23</v>
      </c>
      <c r="F22" s="68" t="s">
        <v>23</v>
      </c>
      <c r="G22" s="69"/>
      <c r="H22" s="70" t="s">
        <v>23</v>
      </c>
    </row>
    <row r="23" spans="1:8" s="51" customFormat="1" ht="11.25">
      <c r="A23" s="46">
        <v>640</v>
      </c>
      <c r="B23" s="66" t="s">
        <v>27</v>
      </c>
      <c r="C23" s="67">
        <f t="shared" si="0"/>
        <v>0</v>
      </c>
      <c r="D23" s="68" t="s">
        <v>23</v>
      </c>
      <c r="E23" s="68" t="s">
        <v>23</v>
      </c>
      <c r="F23" s="68" t="s">
        <v>23</v>
      </c>
      <c r="G23" s="69"/>
      <c r="H23" s="70" t="s">
        <v>23</v>
      </c>
    </row>
    <row r="24" spans="1:8" s="51" customFormat="1" ht="33.75">
      <c r="A24" s="46">
        <v>660</v>
      </c>
      <c r="B24" s="66" t="s">
        <v>28</v>
      </c>
      <c r="C24" s="67">
        <f t="shared" si="0"/>
        <v>0</v>
      </c>
      <c r="D24" s="68" t="s">
        <v>23</v>
      </c>
      <c r="E24" s="68" t="s">
        <v>23</v>
      </c>
      <c r="F24" s="68" t="s">
        <v>23</v>
      </c>
      <c r="G24" s="69"/>
      <c r="H24" s="70" t="s">
        <v>23</v>
      </c>
    </row>
    <row r="25" spans="1:8" s="51" customFormat="1" ht="33.75">
      <c r="A25" s="46">
        <v>690</v>
      </c>
      <c r="B25" s="66" t="s">
        <v>29</v>
      </c>
      <c r="C25" s="67">
        <f t="shared" si="0"/>
        <v>0</v>
      </c>
      <c r="D25" s="68" t="s">
        <v>23</v>
      </c>
      <c r="E25" s="68" t="s">
        <v>23</v>
      </c>
      <c r="F25" s="68" t="s">
        <v>23</v>
      </c>
      <c r="G25" s="69"/>
      <c r="H25" s="70" t="s">
        <v>23</v>
      </c>
    </row>
    <row r="26" spans="1:8" s="51" customFormat="1" ht="11.25">
      <c r="A26" s="46"/>
      <c r="B26" s="66" t="s">
        <v>30</v>
      </c>
      <c r="C26" s="73">
        <f t="shared" si="0"/>
        <v>60000</v>
      </c>
      <c r="D26" s="71"/>
      <c r="E26" s="71"/>
      <c r="F26" s="71"/>
      <c r="G26" s="69"/>
      <c r="H26" s="72">
        <v>60000</v>
      </c>
    </row>
    <row r="27" spans="1:8" s="51" customFormat="1" ht="11.25">
      <c r="A27" s="46"/>
      <c r="B27" s="66" t="s">
        <v>30</v>
      </c>
      <c r="C27" s="73">
        <f t="shared" si="0"/>
        <v>0</v>
      </c>
      <c r="D27" s="71"/>
      <c r="E27" s="71"/>
      <c r="F27" s="71"/>
      <c r="G27" s="69"/>
      <c r="H27" s="72"/>
    </row>
    <row r="28" spans="1:8" s="51" customFormat="1" ht="11.25">
      <c r="A28" s="46"/>
      <c r="B28" s="66" t="s">
        <v>30</v>
      </c>
      <c r="C28" s="73">
        <f t="shared" si="0"/>
        <v>0</v>
      </c>
      <c r="D28" s="71"/>
      <c r="E28" s="71"/>
      <c r="F28" s="71"/>
      <c r="G28" s="69"/>
      <c r="H28" s="72"/>
    </row>
    <row r="29" spans="1:8" s="31" customFormat="1" ht="16.5">
      <c r="A29" s="29"/>
      <c r="B29" s="30" t="s">
        <v>31</v>
      </c>
      <c r="C29" s="74"/>
      <c r="H29" s="33"/>
    </row>
    <row r="30" spans="1:8" s="77" customFormat="1" ht="26.25" thickBot="1">
      <c r="A30" s="75"/>
      <c r="B30" s="76" t="s">
        <v>32</v>
      </c>
      <c r="C30" s="41">
        <f aca="true" t="shared" si="1" ref="C30:C35">SUM(D30:H30)</f>
        <v>1774500</v>
      </c>
      <c r="D30" s="42">
        <f>SUM(D31,D156)</f>
        <v>1711000</v>
      </c>
      <c r="E30" s="42">
        <f>SUM(E31,E156)</f>
        <v>3500</v>
      </c>
      <c r="F30" s="43">
        <f>SUM(F31,F156)</f>
        <v>0</v>
      </c>
      <c r="G30" s="42">
        <f>SUM(G31,G156)</f>
        <v>0</v>
      </c>
      <c r="H30" s="44">
        <f>SUM(H31,H156)</f>
        <v>60000</v>
      </c>
    </row>
    <row r="31" spans="1:8" s="83" customFormat="1" ht="36.75" thickTop="1">
      <c r="A31" s="78"/>
      <c r="B31" s="79" t="s">
        <v>33</v>
      </c>
      <c r="C31" s="82">
        <f t="shared" si="1"/>
        <v>1774500</v>
      </c>
      <c r="D31" s="80">
        <f>SUM(D141,D32)</f>
        <v>1711000</v>
      </c>
      <c r="E31" s="80">
        <f>SUM(E141,E32)</f>
        <v>3500</v>
      </c>
      <c r="F31" s="81">
        <f>SUM(F141,F32)</f>
        <v>0</v>
      </c>
      <c r="G31" s="80">
        <f>SUM(G141,G32)</f>
        <v>0</v>
      </c>
      <c r="H31" s="65">
        <f>SUM(H141,H32)</f>
        <v>60000</v>
      </c>
    </row>
    <row r="32" spans="1:8" s="86" customFormat="1" ht="22.5">
      <c r="A32" s="84"/>
      <c r="B32" s="35" t="s">
        <v>34</v>
      </c>
      <c r="C32" s="85">
        <f t="shared" si="1"/>
        <v>3500</v>
      </c>
      <c r="D32" s="63">
        <f>SUM(D33,D132,D133)</f>
        <v>0</v>
      </c>
      <c r="E32" s="63">
        <f>SUM(E33,E132,E133)</f>
        <v>3500</v>
      </c>
      <c r="F32" s="64">
        <f>SUM(F33,F132,F133)</f>
        <v>0</v>
      </c>
      <c r="G32" s="63">
        <f>SUM(G33,G132,G133)</f>
        <v>0</v>
      </c>
      <c r="H32" s="65">
        <f>SUM(H33,H132,H133)</f>
        <v>0</v>
      </c>
    </row>
    <row r="33" spans="1:8" s="36" customFormat="1" ht="11.25">
      <c r="A33" s="87">
        <v>1000</v>
      </c>
      <c r="B33" s="35" t="s">
        <v>35</v>
      </c>
      <c r="C33" s="85">
        <f t="shared" si="1"/>
        <v>0</v>
      </c>
      <c r="D33" s="63">
        <f>SUM(D34,D41,D42,D45,D92,D128)</f>
        <v>0</v>
      </c>
      <c r="E33" s="63">
        <f>SUM(E34,E41,E42,E45,E92,E128)</f>
        <v>0</v>
      </c>
      <c r="F33" s="64">
        <f>SUM(F34,F41,F42,F45,F92,F128)</f>
        <v>0</v>
      </c>
      <c r="G33" s="63">
        <f>SUM(G34,G41,G42,G45,G92,G128)</f>
        <v>0</v>
      </c>
      <c r="H33" s="65">
        <f>SUM(H34,H41,H42,H45,H92,H128)</f>
        <v>0</v>
      </c>
    </row>
    <row r="34" spans="1:8" s="61" customFormat="1" ht="11.25">
      <c r="A34" s="88">
        <v>1100</v>
      </c>
      <c r="B34" s="89" t="s">
        <v>36</v>
      </c>
      <c r="C34" s="91">
        <f t="shared" si="1"/>
        <v>0</v>
      </c>
      <c r="D34" s="90">
        <f>SUM(D35,D38:D40)</f>
        <v>0</v>
      </c>
      <c r="E34" s="90">
        <f>SUM(E35,E38:E40)</f>
        <v>0</v>
      </c>
      <c r="F34" s="90">
        <f>SUM(F35,F38:F40)</f>
        <v>0</v>
      </c>
      <c r="G34" s="90">
        <f>SUM(G35,G38:G40)</f>
        <v>0</v>
      </c>
      <c r="H34" s="90">
        <f>SUM(H35,H38:H40)</f>
        <v>0</v>
      </c>
    </row>
    <row r="35" spans="1:8" s="99" customFormat="1" ht="9.75">
      <c r="A35" s="94">
        <v>1110</v>
      </c>
      <c r="B35" s="95" t="s">
        <v>37</v>
      </c>
      <c r="C35" s="98">
        <f t="shared" si="1"/>
        <v>0</v>
      </c>
      <c r="D35" s="97"/>
      <c r="E35" s="97"/>
      <c r="F35" s="97"/>
      <c r="G35" s="97"/>
      <c r="H35" s="97"/>
    </row>
    <row r="36" spans="1:8" s="99" customFormat="1" ht="9.75">
      <c r="A36" s="100" t="s">
        <v>38</v>
      </c>
      <c r="B36" s="95" t="s">
        <v>39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40</v>
      </c>
      <c r="B37" s="95" t="s">
        <v>41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42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43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44</v>
      </c>
      <c r="C40" s="98">
        <f t="shared" si="2"/>
        <v>0</v>
      </c>
      <c r="D40" s="97"/>
      <c r="E40" s="97"/>
      <c r="F40" s="97"/>
      <c r="G40" s="97"/>
      <c r="H40" s="101"/>
    </row>
    <row r="41" spans="1:8" s="61" customFormat="1" ht="22.5">
      <c r="A41" s="102">
        <v>1200</v>
      </c>
      <c r="B41" s="89" t="s">
        <v>45</v>
      </c>
      <c r="C41" s="91">
        <f t="shared" si="2"/>
        <v>0</v>
      </c>
      <c r="D41" s="103"/>
      <c r="E41" s="103"/>
      <c r="F41" s="103"/>
      <c r="G41" s="103"/>
      <c r="H41" s="103"/>
    </row>
    <row r="42" spans="1:8" s="61" customFormat="1" ht="11.25">
      <c r="A42" s="88">
        <v>1300</v>
      </c>
      <c r="B42" s="89" t="s">
        <v>46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0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47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48</v>
      </c>
      <c r="C44" s="107">
        <f t="shared" si="2"/>
        <v>0</v>
      </c>
      <c r="D44" s="97"/>
      <c r="E44" s="97"/>
      <c r="F44" s="97"/>
      <c r="G44" s="97"/>
      <c r="H44" s="101"/>
    </row>
    <row r="45" spans="1:8" s="61" customFormat="1" ht="22.5">
      <c r="A45" s="102">
        <v>1400</v>
      </c>
      <c r="B45" s="89" t="s">
        <v>49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0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50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51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52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53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54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55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56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57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58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59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60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61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62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63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64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65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66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67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68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69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70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71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72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73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74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75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76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77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78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79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80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81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82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83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84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85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86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87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88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89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90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91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92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93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94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95</v>
      </c>
      <c r="C91" s="107">
        <f t="shared" si="3"/>
        <v>0</v>
      </c>
      <c r="D91" s="97"/>
      <c r="E91" s="97"/>
      <c r="F91" s="97"/>
      <c r="G91" s="97"/>
      <c r="H91" s="101"/>
    </row>
    <row r="92" spans="1:8" s="61" customFormat="1" ht="45">
      <c r="A92" s="102">
        <v>1500</v>
      </c>
      <c r="B92" s="89" t="s">
        <v>96</v>
      </c>
      <c r="C92" s="104">
        <f t="shared" si="3"/>
        <v>0</v>
      </c>
      <c r="D92" s="104">
        <f>SUM(D93,D97,D105,D106,D107,D114,D123,D124,D127)</f>
        <v>0</v>
      </c>
      <c r="E92" s="104">
        <f>SUM(E93,E97,E105,E106,E107,E114,E123,E124,E127)</f>
        <v>0</v>
      </c>
      <c r="F92" s="90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97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98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99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100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101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102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103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104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105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106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107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108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109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110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111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112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113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114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115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116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117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118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119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120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121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122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123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124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125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126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127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128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129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130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131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1" customFormat="1" ht="22.5">
      <c r="A128" s="88">
        <v>1600</v>
      </c>
      <c r="B128" s="89" t="s">
        <v>132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0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133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134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135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1" customFormat="1" ht="22.5">
      <c r="A132" s="88">
        <v>2000</v>
      </c>
      <c r="B132" s="89" t="s">
        <v>136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1" customFormat="1" ht="22.5">
      <c r="A133" s="88">
        <v>3000</v>
      </c>
      <c r="B133" s="89" t="s">
        <v>137</v>
      </c>
      <c r="C133" s="116">
        <f t="shared" si="4"/>
        <v>3500</v>
      </c>
      <c r="D133" s="117">
        <f>SUM(D134,D135,D136,D137,D138,D140,D139)</f>
        <v>0</v>
      </c>
      <c r="E133" s="117">
        <f>SUM(E134,E135,E136,E137,E138,E140,E139)</f>
        <v>3500</v>
      </c>
      <c r="F133" s="117">
        <f>SUM(F134,F135,F136,F137,F138,F140,F139)</f>
        <v>0</v>
      </c>
      <c r="G133" s="117">
        <f>SUM(G134,G135,G136,G137,G138,G140,G139)</f>
        <v>0</v>
      </c>
      <c r="H133" s="118">
        <f>SUM(H134,H135,H136,H137,H138,H140,H139)</f>
        <v>0</v>
      </c>
    </row>
    <row r="134" spans="1:8" s="51" customFormat="1" ht="11.25">
      <c r="A134" s="87">
        <v>3100</v>
      </c>
      <c r="B134" s="47" t="s">
        <v>138</v>
      </c>
      <c r="C134" s="67">
        <f aca="true" t="shared" si="5" ref="C134:C158">SUM(D134:H134)</f>
        <v>0</v>
      </c>
      <c r="D134" s="53"/>
      <c r="E134" s="53"/>
      <c r="F134" s="53"/>
      <c r="G134" s="53"/>
      <c r="H134" s="54"/>
    </row>
    <row r="135" spans="1:8" s="51" customFormat="1" ht="22.5">
      <c r="A135" s="87">
        <v>3200</v>
      </c>
      <c r="B135" s="47" t="s">
        <v>139</v>
      </c>
      <c r="C135" s="67">
        <f t="shared" si="5"/>
        <v>0</v>
      </c>
      <c r="D135" s="53"/>
      <c r="E135" s="53"/>
      <c r="F135" s="53"/>
      <c r="G135" s="53"/>
      <c r="H135" s="54"/>
    </row>
    <row r="136" spans="1:8" s="51" customFormat="1" ht="22.5">
      <c r="A136" s="87">
        <v>3300</v>
      </c>
      <c r="B136" s="47" t="s">
        <v>140</v>
      </c>
      <c r="C136" s="67">
        <f t="shared" si="5"/>
        <v>0</v>
      </c>
      <c r="D136" s="53"/>
      <c r="E136" s="53"/>
      <c r="F136" s="53"/>
      <c r="G136" s="53"/>
      <c r="H136" s="54"/>
    </row>
    <row r="137" spans="1:8" s="51" customFormat="1" ht="22.5">
      <c r="A137" s="87">
        <v>3400</v>
      </c>
      <c r="B137" s="47" t="s">
        <v>141</v>
      </c>
      <c r="C137" s="67">
        <f t="shared" si="5"/>
        <v>3500</v>
      </c>
      <c r="D137" s="53"/>
      <c r="E137" s="53">
        <v>3500</v>
      </c>
      <c r="F137" s="53"/>
      <c r="G137" s="53"/>
      <c r="H137" s="54"/>
    </row>
    <row r="138" spans="1:8" s="51" customFormat="1" ht="11.25">
      <c r="A138" s="87">
        <v>3500</v>
      </c>
      <c r="B138" s="47" t="s">
        <v>142</v>
      </c>
      <c r="C138" s="67">
        <f t="shared" si="5"/>
        <v>0</v>
      </c>
      <c r="D138" s="53"/>
      <c r="E138" s="53"/>
      <c r="F138" s="53"/>
      <c r="G138" s="53"/>
      <c r="H138" s="54"/>
    </row>
    <row r="139" spans="1:8" s="51" customFormat="1" ht="22.5">
      <c r="A139" s="87">
        <v>3600</v>
      </c>
      <c r="B139" s="47" t="s">
        <v>143</v>
      </c>
      <c r="C139" s="67">
        <f t="shared" si="5"/>
        <v>0</v>
      </c>
      <c r="D139" s="53"/>
      <c r="E139" s="53"/>
      <c r="F139" s="53"/>
      <c r="G139" s="53"/>
      <c r="H139" s="54"/>
    </row>
    <row r="140" spans="1:8" s="51" customFormat="1" ht="33.75">
      <c r="A140" s="87">
        <v>3800</v>
      </c>
      <c r="B140" s="47" t="s">
        <v>144</v>
      </c>
      <c r="C140" s="67">
        <f t="shared" si="5"/>
        <v>0</v>
      </c>
      <c r="D140" s="53"/>
      <c r="E140" s="53"/>
      <c r="F140" s="53"/>
      <c r="G140" s="53"/>
      <c r="H140" s="54"/>
    </row>
    <row r="141" spans="1:8" s="86" customFormat="1" ht="51">
      <c r="A141" s="119"/>
      <c r="B141" s="120" t="s">
        <v>145</v>
      </c>
      <c r="C141" s="121">
        <f t="shared" si="5"/>
        <v>1771000</v>
      </c>
      <c r="D141" s="121">
        <f>SUM(D142,D154,D155)</f>
        <v>1711000</v>
      </c>
      <c r="E141" s="121">
        <f>SUM(E142,E154,E155)</f>
        <v>0</v>
      </c>
      <c r="F141" s="122">
        <f>SUM(F142,F154,F155)</f>
        <v>0</v>
      </c>
      <c r="G141" s="121">
        <f>SUM(G142,G154,G155)</f>
        <v>0</v>
      </c>
      <c r="H141" s="123">
        <f>SUM(H142,H154,H155)</f>
        <v>60000</v>
      </c>
    </row>
    <row r="142" spans="1:8" s="61" customFormat="1" ht="20.25" customHeight="1">
      <c r="A142" s="124">
        <v>4000</v>
      </c>
      <c r="B142" s="56" t="s">
        <v>146</v>
      </c>
      <c r="C142" s="125">
        <f t="shared" si="5"/>
        <v>6000</v>
      </c>
      <c r="D142" s="125">
        <f>SUM(D143,D149,D150,D151,D152,D153)</f>
        <v>6000</v>
      </c>
      <c r="E142" s="125">
        <f>SUM(E143,E149,E150,E151,E152,E153)</f>
        <v>0</v>
      </c>
      <c r="F142" s="125">
        <f>SUM(F143,F149,F150,F151,F152,F153)</f>
        <v>0</v>
      </c>
      <c r="G142" s="125">
        <f>SUM(G143,G149,G150,G151,G152,G153)</f>
        <v>0</v>
      </c>
      <c r="H142" s="126">
        <f>SUM(H143,H149,H150,H151,H152,H153)</f>
        <v>0</v>
      </c>
    </row>
    <row r="143" spans="1:8" s="51" customFormat="1" ht="22.5">
      <c r="A143" s="87">
        <v>4100</v>
      </c>
      <c r="B143" s="47" t="s">
        <v>147</v>
      </c>
      <c r="C143" s="67">
        <f t="shared" si="5"/>
        <v>0</v>
      </c>
      <c r="D143" s="67">
        <f>SUM(D144:D148)</f>
        <v>0</v>
      </c>
      <c r="E143" s="67">
        <f>SUM(E144:E148)</f>
        <v>0</v>
      </c>
      <c r="F143" s="48">
        <f>SUM(F144:F148)</f>
        <v>0</v>
      </c>
      <c r="G143" s="67">
        <f>SUM(G144:G148)</f>
        <v>0</v>
      </c>
      <c r="H143" s="127">
        <f>SUM(H144:H148)</f>
        <v>0</v>
      </c>
    </row>
    <row r="144" spans="1:8" s="99" customFormat="1" ht="9.75">
      <c r="A144" s="94">
        <v>4110</v>
      </c>
      <c r="B144" s="95" t="s">
        <v>148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149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150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151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152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1" customFormat="1" ht="22.5">
      <c r="A149" s="87">
        <v>4200</v>
      </c>
      <c r="B149" s="47" t="s">
        <v>153</v>
      </c>
      <c r="C149" s="67">
        <f t="shared" si="5"/>
        <v>0</v>
      </c>
      <c r="D149" s="53"/>
      <c r="E149" s="53"/>
      <c r="F149" s="53"/>
      <c r="G149" s="53"/>
      <c r="H149" s="54"/>
    </row>
    <row r="150" spans="1:8" s="51" customFormat="1" ht="11.25">
      <c r="A150" s="87">
        <v>4300</v>
      </c>
      <c r="B150" s="128" t="s">
        <v>154</v>
      </c>
      <c r="C150" s="67">
        <f t="shared" si="5"/>
        <v>0</v>
      </c>
      <c r="D150" s="53"/>
      <c r="E150" s="53"/>
      <c r="F150" s="53"/>
      <c r="G150" s="53"/>
      <c r="H150" s="54"/>
    </row>
    <row r="151" spans="1:8" s="51" customFormat="1" ht="33.75">
      <c r="A151" s="129">
        <v>4400</v>
      </c>
      <c r="B151" s="128" t="s">
        <v>155</v>
      </c>
      <c r="C151" s="67">
        <f t="shared" si="5"/>
        <v>0</v>
      </c>
      <c r="D151" s="53"/>
      <c r="E151" s="53"/>
      <c r="F151" s="53"/>
      <c r="G151" s="53"/>
      <c r="H151" s="54"/>
    </row>
    <row r="152" spans="1:8" s="51" customFormat="1" ht="22.5">
      <c r="A152" s="87">
        <v>4500</v>
      </c>
      <c r="B152" s="128" t="s">
        <v>156</v>
      </c>
      <c r="C152" s="67">
        <f t="shared" si="5"/>
        <v>0</v>
      </c>
      <c r="D152" s="53"/>
      <c r="E152" s="53"/>
      <c r="F152" s="53"/>
      <c r="G152" s="53"/>
      <c r="H152" s="54"/>
    </row>
    <row r="153" spans="1:8" s="51" customFormat="1" ht="11.25">
      <c r="A153" s="87">
        <v>4700</v>
      </c>
      <c r="B153" s="128" t="s">
        <v>157</v>
      </c>
      <c r="C153" s="67">
        <f t="shared" si="5"/>
        <v>6000</v>
      </c>
      <c r="D153" s="53">
        <v>6000</v>
      </c>
      <c r="E153" s="53"/>
      <c r="F153" s="53"/>
      <c r="G153" s="53"/>
      <c r="H153" s="54"/>
    </row>
    <row r="154" spans="1:8" s="51" customFormat="1" ht="11.25">
      <c r="A154" s="87">
        <v>6000</v>
      </c>
      <c r="B154" s="130" t="s">
        <v>158</v>
      </c>
      <c r="C154" s="63">
        <f t="shared" si="5"/>
        <v>0</v>
      </c>
      <c r="D154" s="53"/>
      <c r="E154" s="53"/>
      <c r="F154" s="53"/>
      <c r="G154" s="53"/>
      <c r="H154" s="54"/>
    </row>
    <row r="155" spans="1:8" s="61" customFormat="1" ht="11.25">
      <c r="A155" s="88">
        <v>7000</v>
      </c>
      <c r="B155" s="131" t="s">
        <v>159</v>
      </c>
      <c r="C155" s="125">
        <f t="shared" si="5"/>
        <v>1765000</v>
      </c>
      <c r="D155" s="103">
        <f>300000+265000+1140000</f>
        <v>1705000</v>
      </c>
      <c r="E155" s="103"/>
      <c r="F155" s="103"/>
      <c r="G155" s="103"/>
      <c r="H155" s="115">
        <v>60000</v>
      </c>
    </row>
    <row r="156" spans="1:8" s="61" customFormat="1" ht="22.5">
      <c r="A156" s="132"/>
      <c r="B156" s="133" t="s">
        <v>160</v>
      </c>
      <c r="C156" s="90">
        <f t="shared" si="5"/>
        <v>0</v>
      </c>
      <c r="D156" s="90">
        <f>SUM(D157:D158)</f>
        <v>0</v>
      </c>
      <c r="E156" s="90">
        <f>SUM(E157:E158)</f>
        <v>0</v>
      </c>
      <c r="F156" s="90">
        <f>SUM(F157:F158)</f>
        <v>0</v>
      </c>
      <c r="G156" s="90">
        <f>SUM(G157:G158)</f>
        <v>0</v>
      </c>
      <c r="H156" s="134">
        <f>SUM(H157:H158)</f>
        <v>0</v>
      </c>
    </row>
    <row r="157" spans="1:8" s="61" customFormat="1" ht="11.25">
      <c r="A157" s="132"/>
      <c r="B157" s="135" t="s">
        <v>20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1" customFormat="1" ht="11.25">
      <c r="A158" s="132"/>
      <c r="B158" s="135" t="s">
        <v>21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7" customFormat="1" ht="8.25">
      <c r="A159" s="136"/>
      <c r="B159" s="137" t="s">
        <v>161</v>
      </c>
      <c r="C159" s="138">
        <f aca="true" t="shared" si="6" ref="C159:H159">SUM(C156,C155,C154,C142,C133,C132,C128,C92,C45,C42,C41,C34)</f>
        <v>1774500</v>
      </c>
      <c r="D159" s="138">
        <f t="shared" si="6"/>
        <v>1711000</v>
      </c>
      <c r="E159" s="138">
        <f t="shared" si="6"/>
        <v>3500</v>
      </c>
      <c r="F159" s="138">
        <f t="shared" si="6"/>
        <v>0</v>
      </c>
      <c r="G159" s="138">
        <f t="shared" si="6"/>
        <v>0</v>
      </c>
      <c r="H159" s="139">
        <f t="shared" si="6"/>
        <v>60000</v>
      </c>
    </row>
    <row r="160" s="143" customFormat="1" ht="11.25">
      <c r="A160" s="142"/>
    </row>
    <row r="161" s="143" customFormat="1" ht="11.25">
      <c r="A161" s="142"/>
    </row>
    <row r="162" s="143" customFormat="1" ht="11.25">
      <c r="A162" s="142"/>
    </row>
    <row r="163" s="143" customFormat="1" ht="11.25">
      <c r="A163" s="142"/>
    </row>
    <row r="164" s="143" customFormat="1" ht="11.25">
      <c r="A164" s="142"/>
    </row>
    <row r="165" s="143" customFormat="1" ht="11.25">
      <c r="A165" s="142"/>
    </row>
    <row r="166" s="143" customFormat="1" ht="11.25">
      <c r="A166" s="142"/>
    </row>
    <row r="167" s="143" customFormat="1" ht="11.25">
      <c r="A167" s="142"/>
    </row>
    <row r="168" s="143" customFormat="1" ht="11.25">
      <c r="A168" s="142"/>
    </row>
    <row r="169" s="143" customFormat="1" ht="11.25">
      <c r="A169" s="142"/>
    </row>
    <row r="170" s="143" customFormat="1" ht="11.25">
      <c r="A170" s="142"/>
    </row>
    <row r="171" s="143" customFormat="1" ht="11.25">
      <c r="A171" s="142"/>
    </row>
    <row r="172" s="143" customFormat="1" ht="11.25">
      <c r="A172" s="142"/>
    </row>
    <row r="173" s="143" customFormat="1" ht="11.25">
      <c r="A173" s="142"/>
    </row>
    <row r="174" s="143" customFormat="1" ht="11.25">
      <c r="A174" s="142"/>
    </row>
    <row r="175" s="143" customFormat="1" ht="11.25">
      <c r="A175" s="142"/>
    </row>
    <row r="176" s="143" customFormat="1" ht="11.25">
      <c r="A176" s="142"/>
    </row>
    <row r="177" s="143" customFormat="1" ht="11.25">
      <c r="A177" s="142"/>
    </row>
    <row r="178" s="143" customFormat="1" ht="11.25">
      <c r="A178" s="142"/>
    </row>
    <row r="179" s="143" customFormat="1" ht="11.25">
      <c r="A179" s="142"/>
    </row>
    <row r="180" s="143" customFormat="1" ht="11.25">
      <c r="A180" s="142"/>
    </row>
    <row r="181" s="143" customFormat="1" ht="11.25">
      <c r="A181" s="142"/>
    </row>
    <row r="182" s="143" customFormat="1" ht="11.25">
      <c r="A182" s="142"/>
    </row>
    <row r="183" s="143" customFormat="1" ht="11.25">
      <c r="A183" s="142"/>
    </row>
    <row r="184" s="143" customFormat="1" ht="11.25">
      <c r="A184" s="142"/>
    </row>
    <row r="185" s="143" customFormat="1" ht="11.25">
      <c r="A185" s="142"/>
    </row>
    <row r="186" s="143" customFormat="1" ht="11.25">
      <c r="A186" s="142"/>
    </row>
    <row r="187" s="143" customFormat="1" ht="11.25">
      <c r="A187" s="142"/>
    </row>
    <row r="188" s="143" customFormat="1" ht="11.25">
      <c r="A188" s="142"/>
    </row>
    <row r="189" s="143" customFormat="1" ht="11.25">
      <c r="A189" s="142"/>
    </row>
    <row r="190" s="143" customFormat="1" ht="11.25">
      <c r="A190" s="142"/>
    </row>
    <row r="191" s="143" customFormat="1" ht="11.25">
      <c r="A191" s="142"/>
    </row>
    <row r="192" s="143" customFormat="1" ht="11.25">
      <c r="A192" s="142"/>
    </row>
    <row r="193" s="143" customFormat="1" ht="11.25">
      <c r="A193" s="142"/>
    </row>
    <row r="194" s="143" customFormat="1" ht="11.25">
      <c r="A194" s="142"/>
    </row>
    <row r="195" s="143" customFormat="1" ht="11.25">
      <c r="A195" s="142"/>
    </row>
    <row r="196" s="143" customFormat="1" ht="11.25">
      <c r="A196" s="142"/>
    </row>
    <row r="197" s="143" customFormat="1" ht="11.25">
      <c r="A197" s="142"/>
    </row>
    <row r="198" s="143" customFormat="1" ht="11.25">
      <c r="A198" s="142"/>
    </row>
    <row r="199" s="143" customFormat="1" ht="11.25">
      <c r="A199" s="142"/>
    </row>
    <row r="200" s="143" customFormat="1" ht="11.25">
      <c r="A200" s="142"/>
    </row>
    <row r="201" s="143" customFormat="1" ht="11.25">
      <c r="A201" s="142"/>
    </row>
    <row r="202" s="143" customFormat="1" ht="11.25">
      <c r="A202" s="142"/>
    </row>
    <row r="203" s="143" customFormat="1" ht="11.25">
      <c r="A203" s="142"/>
    </row>
    <row r="204" s="143" customFormat="1" ht="11.25">
      <c r="A204" s="142"/>
    </row>
    <row r="205" s="143" customFormat="1" ht="11.25">
      <c r="A205" s="142"/>
    </row>
    <row r="206" s="143" customFormat="1" ht="11.25">
      <c r="A206" s="142"/>
    </row>
    <row r="207" s="143" customFormat="1" ht="11.25">
      <c r="A207" s="142"/>
    </row>
    <row r="208" s="143" customFormat="1" ht="11.25">
      <c r="A208" s="142"/>
    </row>
    <row r="209" s="143" customFormat="1" ht="11.25">
      <c r="A209" s="142"/>
    </row>
    <row r="210" s="143" customFormat="1" ht="11.25">
      <c r="A210" s="142"/>
    </row>
    <row r="211" s="143" customFormat="1" ht="11.25">
      <c r="A211" s="142"/>
    </row>
    <row r="212" s="143" customFormat="1" ht="11.25">
      <c r="A212" s="142"/>
    </row>
    <row r="213" s="143" customFormat="1" ht="11.25">
      <c r="A213" s="142"/>
    </row>
    <row r="214" s="143" customFormat="1" ht="11.25">
      <c r="A214" s="142"/>
    </row>
    <row r="215" s="143" customFormat="1" ht="11.25">
      <c r="A215" s="142"/>
    </row>
    <row r="216" s="143" customFormat="1" ht="11.25">
      <c r="A216" s="142"/>
    </row>
    <row r="217" s="143" customFormat="1" ht="11.25">
      <c r="A217" s="142"/>
    </row>
    <row r="218" s="143" customFormat="1" ht="11.25">
      <c r="A218" s="142"/>
    </row>
    <row r="219" s="143" customFormat="1" ht="11.25">
      <c r="A219" s="142"/>
    </row>
    <row r="220" s="143" customFormat="1" ht="11.25">
      <c r="A220" s="142"/>
    </row>
    <row r="221" s="143" customFormat="1" ht="11.25">
      <c r="A221" s="142"/>
    </row>
    <row r="222" s="143" customFormat="1" ht="11.25">
      <c r="A222" s="142"/>
    </row>
    <row r="223" s="143" customFormat="1" ht="11.25">
      <c r="A223" s="142"/>
    </row>
    <row r="224" s="143" customFormat="1" ht="11.25">
      <c r="A224" s="142"/>
    </row>
    <row r="225" s="143" customFormat="1" ht="11.25">
      <c r="A225" s="142"/>
    </row>
    <row r="226" s="143" customFormat="1" ht="11.25">
      <c r="A226" s="142"/>
    </row>
    <row r="227" s="143" customFormat="1" ht="11.25">
      <c r="A227" s="142"/>
    </row>
    <row r="228" s="143" customFormat="1" ht="11.25">
      <c r="A228" s="142"/>
    </row>
    <row r="229" s="143" customFormat="1" ht="11.25">
      <c r="A229" s="142"/>
    </row>
    <row r="230" s="143" customFormat="1" ht="11.25">
      <c r="A230" s="142"/>
    </row>
    <row r="231" s="143" customFormat="1" ht="11.25">
      <c r="A231" s="142"/>
    </row>
    <row r="232" s="143" customFormat="1" ht="11.25">
      <c r="A232" s="142"/>
    </row>
    <row r="233" s="143" customFormat="1" ht="11.25">
      <c r="A233" s="142"/>
    </row>
    <row r="234" s="143" customFormat="1" ht="11.25">
      <c r="A234" s="142"/>
    </row>
    <row r="235" s="143" customFormat="1" ht="11.25">
      <c r="A235" s="142"/>
    </row>
    <row r="236" s="143" customFormat="1" ht="11.25">
      <c r="A236" s="142"/>
    </row>
    <row r="237" s="143" customFormat="1" ht="11.25">
      <c r="A237" s="142"/>
    </row>
    <row r="238" s="143" customFormat="1" ht="11.25">
      <c r="A238" s="142"/>
    </row>
    <row r="239" s="143" customFormat="1" ht="11.25">
      <c r="A239" s="142"/>
    </row>
    <row r="240" s="143" customFormat="1" ht="11.25">
      <c r="A240" s="142"/>
    </row>
    <row r="241" s="143" customFormat="1" ht="11.25">
      <c r="A241" s="142"/>
    </row>
    <row r="242" s="143" customFormat="1" ht="11.25">
      <c r="A242" s="142"/>
    </row>
    <row r="243" s="143" customFormat="1" ht="11.25">
      <c r="A243" s="142"/>
    </row>
    <row r="244" s="143" customFormat="1" ht="11.25">
      <c r="A244" s="142"/>
    </row>
    <row r="245" s="143" customFormat="1" ht="11.25">
      <c r="A245" s="142"/>
    </row>
    <row r="246" s="143" customFormat="1" ht="11.25">
      <c r="A246" s="142"/>
    </row>
    <row r="247" s="143" customFormat="1" ht="11.25">
      <c r="A247" s="142"/>
    </row>
    <row r="248" s="143" customFormat="1" ht="11.25">
      <c r="A248" s="142"/>
    </row>
    <row r="249" s="143" customFormat="1" ht="11.25">
      <c r="A249" s="142"/>
    </row>
    <row r="250" s="143" customFormat="1" ht="11.25">
      <c r="A250" s="142"/>
    </row>
    <row r="251" s="143" customFormat="1" ht="11.25">
      <c r="A251" s="142"/>
    </row>
    <row r="252" s="143" customFormat="1" ht="11.25">
      <c r="A252" s="142"/>
    </row>
    <row r="253" s="143" customFormat="1" ht="11.25">
      <c r="A253" s="142"/>
    </row>
    <row r="254" s="143" customFormat="1" ht="11.25">
      <c r="A254" s="142"/>
    </row>
    <row r="255" s="143" customFormat="1" ht="11.25">
      <c r="A255" s="142"/>
    </row>
    <row r="256" s="143" customFormat="1" ht="11.25">
      <c r="A256" s="142"/>
    </row>
    <row r="257" s="143" customFormat="1" ht="11.25">
      <c r="A257" s="142"/>
    </row>
    <row r="258" s="143" customFormat="1" ht="11.25">
      <c r="A258" s="142"/>
    </row>
    <row r="259" s="143" customFormat="1" ht="11.25">
      <c r="A259" s="142"/>
    </row>
    <row r="260" s="143" customFormat="1" ht="11.25">
      <c r="A260" s="142"/>
    </row>
    <row r="261" s="143" customFormat="1" ht="11.25">
      <c r="A261" s="142"/>
    </row>
    <row r="262" s="143" customFormat="1" ht="11.25">
      <c r="A262" s="142"/>
    </row>
    <row r="263" s="143" customFormat="1" ht="11.25">
      <c r="A263" s="142"/>
    </row>
    <row r="264" s="143" customFormat="1" ht="11.25">
      <c r="A264" s="142"/>
    </row>
    <row r="265" s="143" customFormat="1" ht="11.25">
      <c r="A265" s="142"/>
    </row>
    <row r="266" s="143" customFormat="1" ht="11.25">
      <c r="A266" s="142"/>
    </row>
    <row r="267" s="143" customFormat="1" ht="11.25">
      <c r="A267" s="142"/>
    </row>
    <row r="268" s="143" customFormat="1" ht="11.25">
      <c r="A268" s="142"/>
    </row>
    <row r="269" s="143" customFormat="1" ht="11.25">
      <c r="A269" s="142"/>
    </row>
    <row r="270" s="143" customFormat="1" ht="11.25">
      <c r="A270" s="142"/>
    </row>
    <row r="271" s="143" customFormat="1" ht="11.25">
      <c r="A271" s="142"/>
    </row>
    <row r="272" s="143" customFormat="1" ht="11.25">
      <c r="A272" s="142"/>
    </row>
    <row r="273" s="143" customFormat="1" ht="11.25">
      <c r="A273" s="142"/>
    </row>
    <row r="274" s="143" customFormat="1" ht="11.25">
      <c r="A274" s="142"/>
    </row>
    <row r="275" s="143" customFormat="1" ht="11.25">
      <c r="A275" s="142"/>
    </row>
    <row r="276" s="143" customFormat="1" ht="11.25">
      <c r="A276" s="142"/>
    </row>
    <row r="277" s="143" customFormat="1" ht="11.25">
      <c r="A277" s="142"/>
    </row>
    <row r="278" s="143" customFormat="1" ht="11.25">
      <c r="A278" s="142"/>
    </row>
    <row r="279" s="143" customFormat="1" ht="11.25">
      <c r="A279" s="142"/>
    </row>
    <row r="280" s="143" customFormat="1" ht="11.25">
      <c r="A280" s="142"/>
    </row>
    <row r="281" s="143" customFormat="1" ht="11.25">
      <c r="A281" s="142"/>
    </row>
    <row r="282" s="143" customFormat="1" ht="11.25">
      <c r="A282" s="142"/>
    </row>
    <row r="283" s="143" customFormat="1" ht="11.25">
      <c r="A283" s="142"/>
    </row>
    <row r="284" s="143" customFormat="1" ht="11.25">
      <c r="A284" s="142"/>
    </row>
    <row r="285" s="143" customFormat="1" ht="11.25">
      <c r="A285" s="142"/>
    </row>
    <row r="286" s="143" customFormat="1" ht="11.25">
      <c r="A286" s="142"/>
    </row>
    <row r="287" s="143" customFormat="1" ht="11.25">
      <c r="A287" s="142"/>
    </row>
    <row r="288" s="143" customFormat="1" ht="11.25">
      <c r="A288" s="142"/>
    </row>
    <row r="289" s="143" customFormat="1" ht="11.25">
      <c r="A289" s="142"/>
    </row>
    <row r="290" s="143" customFormat="1" ht="11.25">
      <c r="A290" s="142"/>
    </row>
    <row r="291" s="143" customFormat="1" ht="11.25">
      <c r="A291" s="142"/>
    </row>
    <row r="292" s="143" customFormat="1" ht="11.25">
      <c r="A292" s="142"/>
    </row>
    <row r="293" s="143" customFormat="1" ht="11.25">
      <c r="A293" s="142"/>
    </row>
    <row r="294" s="143" customFormat="1" ht="11.25">
      <c r="A294" s="142"/>
    </row>
    <row r="295" s="143" customFormat="1" ht="11.25">
      <c r="A295" s="142"/>
    </row>
    <row r="296" s="143" customFormat="1" ht="11.25">
      <c r="A296" s="142"/>
    </row>
    <row r="297" s="143" customFormat="1" ht="11.25">
      <c r="A297" s="142"/>
    </row>
    <row r="298" s="143" customFormat="1" ht="11.25">
      <c r="A298" s="142"/>
    </row>
    <row r="299" s="143" customFormat="1" ht="11.25">
      <c r="A299" s="142"/>
    </row>
    <row r="300" s="143" customFormat="1" ht="11.25">
      <c r="A300" s="142"/>
    </row>
    <row r="301" s="143" customFormat="1" ht="11.25">
      <c r="A301" s="142"/>
    </row>
    <row r="302" s="143" customFormat="1" ht="11.25">
      <c r="A302" s="142"/>
    </row>
    <row r="303" s="143" customFormat="1" ht="11.25">
      <c r="A303" s="142"/>
    </row>
    <row r="304" s="143" customFormat="1" ht="11.25">
      <c r="A304" s="142"/>
    </row>
    <row r="305" s="143" customFormat="1" ht="11.25">
      <c r="A305" s="142"/>
    </row>
    <row r="306" s="143" customFormat="1" ht="11.25">
      <c r="A306" s="142"/>
    </row>
    <row r="307" s="143" customFormat="1" ht="11.25">
      <c r="A307" s="142"/>
    </row>
    <row r="308" s="143" customFormat="1" ht="11.25">
      <c r="A308" s="142"/>
    </row>
    <row r="309" s="143" customFormat="1" ht="11.25">
      <c r="A309" s="142"/>
    </row>
    <row r="310" s="143" customFormat="1" ht="11.25">
      <c r="A310" s="142"/>
    </row>
    <row r="311" s="143" customFormat="1" ht="11.25">
      <c r="A311" s="142"/>
    </row>
    <row r="312" s="143" customFormat="1" ht="11.25">
      <c r="A312" s="142"/>
    </row>
    <row r="313" s="143" customFormat="1" ht="11.25">
      <c r="A313" s="142"/>
    </row>
    <row r="314" s="143" customFormat="1" ht="11.25">
      <c r="A314" s="142"/>
    </row>
    <row r="315" s="143" customFormat="1" ht="11.25">
      <c r="A315" s="142"/>
    </row>
    <row r="316" s="143" customFormat="1" ht="11.25">
      <c r="A316" s="142"/>
    </row>
    <row r="317" s="143" customFormat="1" ht="11.25">
      <c r="A317" s="142"/>
    </row>
    <row r="318" s="143" customFormat="1" ht="11.25">
      <c r="A318" s="142"/>
    </row>
    <row r="319" s="143" customFormat="1" ht="11.25">
      <c r="A319" s="142"/>
    </row>
    <row r="320" s="143" customFormat="1" ht="11.25">
      <c r="A320" s="142"/>
    </row>
    <row r="321" s="143" customFormat="1" ht="11.25">
      <c r="A321" s="142"/>
    </row>
    <row r="322" s="143" customFormat="1" ht="11.25">
      <c r="A322" s="142"/>
    </row>
    <row r="323" s="143" customFormat="1" ht="11.25">
      <c r="A323" s="142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Nr.8.1.8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3"/>
  <sheetViews>
    <sheetView workbookViewId="0" topLeftCell="A1">
      <selection activeCell="A4" sqref="A4"/>
    </sheetView>
  </sheetViews>
  <sheetFormatPr defaultColWidth="9.140625" defaultRowHeight="12.75"/>
  <cols>
    <col min="1" max="1" width="6.7109375" style="226" customWidth="1"/>
    <col min="2" max="2" width="23.140625" style="0" customWidth="1"/>
    <col min="3" max="3" width="9.8515625" style="0" customWidth="1"/>
    <col min="4" max="4" width="8.421875" style="0" customWidth="1"/>
    <col min="5" max="5" width="8.00390625" style="0" customWidth="1"/>
    <col min="6" max="6" width="8.421875" style="0" customWidth="1"/>
    <col min="7" max="7" width="0.13671875" style="0" customWidth="1"/>
    <col min="8" max="9" width="0" style="0" hidden="1" customWidth="1"/>
  </cols>
  <sheetData>
    <row r="1" spans="1:6" s="148" customFormat="1" ht="12.75">
      <c r="A1" s="146"/>
      <c r="B1" s="147"/>
      <c r="C1" s="147"/>
      <c r="D1" s="147"/>
      <c r="E1" s="147"/>
      <c r="F1" s="147"/>
    </row>
    <row r="2" spans="1:6" s="148" customFormat="1" ht="12.75">
      <c r="A2" s="241" t="s">
        <v>191</v>
      </c>
      <c r="B2" s="241"/>
      <c r="C2" s="241"/>
      <c r="D2" s="241"/>
      <c r="E2" s="241"/>
      <c r="F2" s="241"/>
    </row>
    <row r="3" spans="1:6" s="148" customFormat="1" ht="12.75">
      <c r="A3" s="241" t="s">
        <v>192</v>
      </c>
      <c r="B3" s="241"/>
      <c r="C3" s="241"/>
      <c r="D3" s="241"/>
      <c r="E3" s="241"/>
      <c r="F3" s="241"/>
    </row>
    <row r="4" spans="1:6" s="148" customFormat="1" ht="18">
      <c r="A4" s="146"/>
      <c r="B4" s="149"/>
      <c r="C4" s="150"/>
      <c r="D4" s="147"/>
      <c r="E4" s="147"/>
      <c r="F4" s="147"/>
    </row>
    <row r="5" spans="1:6" s="148" customFormat="1" ht="12.75">
      <c r="A5" s="146" t="s">
        <v>163</v>
      </c>
      <c r="B5" s="151" t="s">
        <v>2</v>
      </c>
      <c r="C5" s="151"/>
      <c r="D5" s="151"/>
      <c r="E5" s="151"/>
      <c r="F5" s="151"/>
    </row>
    <row r="6" spans="1:6" s="148" customFormat="1" ht="12.75">
      <c r="A6" s="146" t="s">
        <v>3</v>
      </c>
      <c r="B6" s="147" t="s">
        <v>193</v>
      </c>
      <c r="C6" s="147"/>
      <c r="D6" s="147"/>
      <c r="E6" s="147"/>
      <c r="F6" s="147"/>
    </row>
    <row r="7" spans="1:6" s="148" customFormat="1" ht="12.75">
      <c r="A7" s="146" t="s">
        <v>200</v>
      </c>
      <c r="B7" s="147"/>
      <c r="C7" s="147"/>
      <c r="D7" s="147"/>
      <c r="E7" s="147"/>
      <c r="F7" s="147"/>
    </row>
    <row r="8" spans="1:6" s="148" customFormat="1" ht="13.5" thickBot="1">
      <c r="A8" s="1" t="s">
        <v>164</v>
      </c>
      <c r="B8" s="152"/>
      <c r="C8" s="147"/>
      <c r="D8" s="147"/>
      <c r="E8" s="147"/>
      <c r="F8" s="147"/>
    </row>
    <row r="9" spans="1:6" s="155" customFormat="1" ht="12.75" customHeight="1">
      <c r="A9" s="153"/>
      <c r="B9" s="154"/>
      <c r="C9" s="235" t="s">
        <v>6</v>
      </c>
      <c r="D9" s="236"/>
      <c r="E9" s="236"/>
      <c r="F9" s="237"/>
    </row>
    <row r="10" spans="1:6" s="158" customFormat="1" ht="12.75" customHeight="1">
      <c r="A10" s="156" t="s">
        <v>7</v>
      </c>
      <c r="B10" s="157" t="s">
        <v>5</v>
      </c>
      <c r="C10" s="238" t="s">
        <v>8</v>
      </c>
      <c r="D10" s="239"/>
      <c r="E10" s="239"/>
      <c r="F10" s="240"/>
    </row>
    <row r="11" spans="1:6" s="161" customFormat="1" ht="51" customHeight="1" thickBot="1">
      <c r="A11" s="159" t="s">
        <v>9</v>
      </c>
      <c r="B11" s="160"/>
      <c r="C11" s="161" t="s">
        <v>10</v>
      </c>
      <c r="D11" s="162" t="s">
        <v>166</v>
      </c>
      <c r="E11" s="162"/>
      <c r="F11" s="163"/>
    </row>
    <row r="12" spans="1:6" s="165" customFormat="1" ht="17.25" customHeight="1" thickBot="1">
      <c r="A12" s="164" t="s">
        <v>16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8" customFormat="1" ht="16.5">
      <c r="A13" s="166"/>
      <c r="B13" s="167" t="s">
        <v>17</v>
      </c>
      <c r="D13" s="169"/>
      <c r="E13" s="169"/>
      <c r="F13" s="170"/>
    </row>
    <row r="14" spans="1:6" s="173" customFormat="1" ht="9.75" customHeight="1">
      <c r="A14" s="171"/>
      <c r="B14" s="172"/>
      <c r="F14" s="174"/>
    </row>
    <row r="15" spans="1:6" s="176" customFormat="1" ht="30.75" customHeight="1" thickBot="1">
      <c r="A15" s="175"/>
      <c r="B15" s="40" t="s">
        <v>18</v>
      </c>
      <c r="C15" s="42">
        <f>SUM(D15:F15)</f>
        <v>60000</v>
      </c>
      <c r="D15" s="42">
        <f>SUM(D16,D19,)</f>
        <v>60000</v>
      </c>
      <c r="E15" s="42">
        <f>SUM(E16,E19,)</f>
        <v>0</v>
      </c>
      <c r="F15" s="44">
        <f>SUM(F16,F19,)</f>
        <v>0</v>
      </c>
    </row>
    <row r="16" spans="1:6" s="181" customFormat="1" ht="12" thickTop="1">
      <c r="A16" s="177"/>
      <c r="B16" s="178" t="s">
        <v>19</v>
      </c>
      <c r="C16" s="179">
        <f>SUM(D16:F16)</f>
        <v>0</v>
      </c>
      <c r="D16" s="179">
        <f>SUM(D17:D18)</f>
        <v>0</v>
      </c>
      <c r="E16" s="179">
        <f>SUM(E17:E18)</f>
        <v>0</v>
      </c>
      <c r="F16" s="180">
        <f>SUM(F17:F18)</f>
        <v>0</v>
      </c>
    </row>
    <row r="17" spans="1:6" s="181" customFormat="1" ht="11.25">
      <c r="A17" s="177"/>
      <c r="B17" s="182" t="s">
        <v>20</v>
      </c>
      <c r="C17" s="179">
        <f>SUM(D17:F17)</f>
        <v>0</v>
      </c>
      <c r="D17" s="183"/>
      <c r="E17" s="183"/>
      <c r="F17" s="184"/>
    </row>
    <row r="18" spans="1:6" s="181" customFormat="1" ht="11.25">
      <c r="A18" s="177"/>
      <c r="B18" s="182" t="s">
        <v>21</v>
      </c>
      <c r="C18" s="179">
        <f>SUM(D18:F18)</f>
        <v>0</v>
      </c>
      <c r="D18" s="183"/>
      <c r="E18" s="183"/>
      <c r="F18" s="184"/>
    </row>
    <row r="19" spans="1:6" s="189" customFormat="1" ht="13.5" customHeight="1">
      <c r="A19" s="185"/>
      <c r="B19" s="56" t="s">
        <v>22</v>
      </c>
      <c r="C19" s="186">
        <f>SUM(D19:F19)</f>
        <v>60000</v>
      </c>
      <c r="D19" s="187">
        <v>60000</v>
      </c>
      <c r="E19" s="187"/>
      <c r="F19" s="188"/>
    </row>
    <row r="20" spans="1:6" s="181" customFormat="1" ht="11.25">
      <c r="A20" s="177"/>
      <c r="B20" s="178"/>
      <c r="C20" s="190"/>
      <c r="D20" s="190"/>
      <c r="E20" s="190"/>
      <c r="F20" s="191"/>
    </row>
    <row r="21" spans="1:6" s="168" customFormat="1" ht="16.5">
      <c r="A21" s="166"/>
      <c r="B21" s="167" t="s">
        <v>31</v>
      </c>
      <c r="C21" s="192"/>
      <c r="D21" s="192"/>
      <c r="E21" s="192"/>
      <c r="F21" s="193"/>
    </row>
    <row r="22" spans="1:6" s="195" customFormat="1" ht="26.25" thickBot="1">
      <c r="A22" s="194"/>
      <c r="B22" s="76" t="s">
        <v>32</v>
      </c>
      <c r="C22" s="42">
        <f aca="true" t="shared" si="0" ref="C22:C53">SUM(D22:F22)</f>
        <v>60000</v>
      </c>
      <c r="D22" s="42">
        <f>SUM(D23,D146)</f>
        <v>60000</v>
      </c>
      <c r="E22" s="42">
        <f>SUM(E23,E146)</f>
        <v>0</v>
      </c>
      <c r="F22" s="44">
        <f>SUM(F23,F146)</f>
        <v>0</v>
      </c>
    </row>
    <row r="23" spans="1:6" s="197" customFormat="1" ht="36.75" thickTop="1">
      <c r="A23" s="196"/>
      <c r="B23" s="79" t="s">
        <v>33</v>
      </c>
      <c r="C23" s="63">
        <f t="shared" si="0"/>
        <v>60000</v>
      </c>
      <c r="D23" s="80">
        <f>SUM(D131,D24)</f>
        <v>60000</v>
      </c>
      <c r="E23" s="80">
        <f>SUM(E131,E24)</f>
        <v>0</v>
      </c>
      <c r="F23" s="65">
        <f>SUM(F131,F24)</f>
        <v>0</v>
      </c>
    </row>
    <row r="24" spans="1:6" s="200" customFormat="1" ht="24">
      <c r="A24" s="198"/>
      <c r="B24" s="199" t="s">
        <v>34</v>
      </c>
      <c r="C24" s="63">
        <f t="shared" si="0"/>
        <v>0</v>
      </c>
      <c r="D24" s="63">
        <f>SUM(D25,D122,D123)</f>
        <v>0</v>
      </c>
      <c r="E24" s="63">
        <f>SUM(E25,E122,E123)</f>
        <v>0</v>
      </c>
      <c r="F24" s="65">
        <f>SUM(F25,F122,F123)</f>
        <v>0</v>
      </c>
    </row>
    <row r="25" spans="1:6" s="173" customFormat="1" ht="11.25">
      <c r="A25" s="201">
        <v>1000</v>
      </c>
      <c r="B25" s="172" t="s">
        <v>35</v>
      </c>
      <c r="C25" s="202">
        <f t="shared" si="0"/>
        <v>0</v>
      </c>
      <c r="D25" s="202">
        <f>SUM(D26,D31,D32,D35,D82,D118)</f>
        <v>0</v>
      </c>
      <c r="E25" s="202">
        <f>SUM(E26,E31,E32,E35,E82,E118)</f>
        <v>0</v>
      </c>
      <c r="F25" s="203">
        <f>SUM(F26,F31,F32,F35,F82,F118)</f>
        <v>0</v>
      </c>
    </row>
    <row r="26" spans="1:6" s="189" customFormat="1" ht="11.25">
      <c r="A26" s="88">
        <v>1100</v>
      </c>
      <c r="B26" s="204" t="s">
        <v>36</v>
      </c>
      <c r="C26" s="186">
        <f t="shared" si="0"/>
        <v>0</v>
      </c>
      <c r="D26" s="186">
        <f>SUM(D28:D30,D27)</f>
        <v>0</v>
      </c>
      <c r="E26" s="186">
        <f>SUM(E28:E30,E27)</f>
        <v>0</v>
      </c>
      <c r="F26" s="205">
        <f>SUM(F28:F30,F27)</f>
        <v>0</v>
      </c>
    </row>
    <row r="27" spans="1:6" s="211" customFormat="1" ht="9.75">
      <c r="A27" s="206">
        <v>1110</v>
      </c>
      <c r="B27" s="207" t="s">
        <v>37</v>
      </c>
      <c r="C27" s="208">
        <f t="shared" si="0"/>
        <v>0</v>
      </c>
      <c r="D27" s="209"/>
      <c r="E27" s="209"/>
      <c r="F27" s="210"/>
    </row>
    <row r="28" spans="1:6" s="211" customFormat="1" ht="9.75">
      <c r="A28" s="206">
        <v>1140</v>
      </c>
      <c r="B28" s="207" t="s">
        <v>42</v>
      </c>
      <c r="C28" s="208">
        <f t="shared" si="0"/>
        <v>0</v>
      </c>
      <c r="D28" s="209"/>
      <c r="E28" s="209"/>
      <c r="F28" s="210"/>
    </row>
    <row r="29" spans="1:6" s="211" customFormat="1" ht="9.75">
      <c r="A29" s="206">
        <v>1150</v>
      </c>
      <c r="B29" s="95" t="s">
        <v>43</v>
      </c>
      <c r="C29" s="208">
        <f t="shared" si="0"/>
        <v>0</v>
      </c>
      <c r="D29" s="209"/>
      <c r="E29" s="209"/>
      <c r="F29" s="210"/>
    </row>
    <row r="30" spans="1:6" s="211" customFormat="1" ht="9.75">
      <c r="A30" s="206">
        <v>1170</v>
      </c>
      <c r="B30" s="207" t="s">
        <v>44</v>
      </c>
      <c r="C30" s="208">
        <f t="shared" si="0"/>
        <v>0</v>
      </c>
      <c r="D30" s="209"/>
      <c r="E30" s="209"/>
      <c r="F30" s="210"/>
    </row>
    <row r="31" spans="1:6" s="189" customFormat="1" ht="22.5">
      <c r="A31" s="102">
        <v>1200</v>
      </c>
      <c r="B31" s="89" t="s">
        <v>45</v>
      </c>
      <c r="C31" s="186">
        <f t="shared" si="0"/>
        <v>0</v>
      </c>
      <c r="D31" s="187"/>
      <c r="E31" s="187"/>
      <c r="F31" s="188"/>
    </row>
    <row r="32" spans="1:6" s="189" customFormat="1" ht="11.25">
      <c r="A32" s="88">
        <v>1300</v>
      </c>
      <c r="B32" s="89" t="s">
        <v>46</v>
      </c>
      <c r="C32" s="186">
        <f t="shared" si="0"/>
        <v>0</v>
      </c>
      <c r="D32" s="186">
        <f>SUM(D33:D34)</f>
        <v>0</v>
      </c>
      <c r="E32" s="186">
        <f>SUM(E33:E34)</f>
        <v>0</v>
      </c>
      <c r="F32" s="205">
        <f>SUM(F33:F34)</f>
        <v>0</v>
      </c>
    </row>
    <row r="33" spans="1:6" s="211" customFormat="1" ht="19.5">
      <c r="A33" s="94">
        <v>1310</v>
      </c>
      <c r="B33" s="95" t="s">
        <v>47</v>
      </c>
      <c r="C33" s="208">
        <f t="shared" si="0"/>
        <v>0</v>
      </c>
      <c r="D33" s="209"/>
      <c r="E33" s="209"/>
      <c r="F33" s="210"/>
    </row>
    <row r="34" spans="1:6" s="211" customFormat="1" ht="9.75">
      <c r="A34" s="108">
        <v>1330</v>
      </c>
      <c r="B34" s="95" t="s">
        <v>48</v>
      </c>
      <c r="C34" s="208">
        <f t="shared" si="0"/>
        <v>0</v>
      </c>
      <c r="D34" s="209"/>
      <c r="E34" s="209"/>
      <c r="F34" s="210"/>
    </row>
    <row r="35" spans="1:6" s="189" customFormat="1" ht="11.25">
      <c r="A35" s="102">
        <v>1400</v>
      </c>
      <c r="B35" s="89" t="s">
        <v>49</v>
      </c>
      <c r="C35" s="125">
        <f t="shared" si="0"/>
        <v>0</v>
      </c>
      <c r="D35" s="125">
        <f>SUM(D36,D42,D43,D51,D61,D65,D69,D77)</f>
        <v>0</v>
      </c>
      <c r="E35" s="125">
        <f>SUM(E36,E42,E43,E51,E61,E65,E69,E77)</f>
        <v>0</v>
      </c>
      <c r="F35" s="126">
        <f>SUM(F36,F42,F43,F51,F61,F65,F69,F77)</f>
        <v>0</v>
      </c>
    </row>
    <row r="36" spans="1:6" s="211" customFormat="1" ht="19.5">
      <c r="A36" s="94">
        <v>1410</v>
      </c>
      <c r="B36" s="95" t="s">
        <v>50</v>
      </c>
      <c r="C36" s="208">
        <f t="shared" si="0"/>
        <v>0</v>
      </c>
      <c r="D36" s="208">
        <f>SUM(D37:D41)</f>
        <v>0</v>
      </c>
      <c r="E36" s="208">
        <f>SUM(E37:E41)</f>
        <v>0</v>
      </c>
      <c r="F36" s="212">
        <f>SUM(F37:F41)</f>
        <v>0</v>
      </c>
    </row>
    <row r="37" spans="1:6" s="211" customFormat="1" ht="19.5">
      <c r="A37" s="110">
        <v>1411</v>
      </c>
      <c r="B37" s="95" t="s">
        <v>51</v>
      </c>
      <c r="C37" s="208">
        <f t="shared" si="0"/>
        <v>0</v>
      </c>
      <c r="D37" s="209"/>
      <c r="E37" s="209"/>
      <c r="F37" s="210"/>
    </row>
    <row r="38" spans="1:6" s="211" customFormat="1" ht="19.5">
      <c r="A38" s="110">
        <v>1412</v>
      </c>
      <c r="B38" s="95" t="s">
        <v>52</v>
      </c>
      <c r="C38" s="208">
        <f t="shared" si="0"/>
        <v>0</v>
      </c>
      <c r="D38" s="209"/>
      <c r="E38" s="209"/>
      <c r="F38" s="210"/>
    </row>
    <row r="39" spans="1:6" s="211" customFormat="1" ht="19.5">
      <c r="A39" s="110">
        <v>1413</v>
      </c>
      <c r="B39" s="95" t="s">
        <v>53</v>
      </c>
      <c r="C39" s="208">
        <f t="shared" si="0"/>
        <v>0</v>
      </c>
      <c r="D39" s="209"/>
      <c r="E39" s="209"/>
      <c r="F39" s="210"/>
    </row>
    <row r="40" spans="1:6" s="211" customFormat="1" ht="19.5">
      <c r="A40" s="110">
        <v>1414</v>
      </c>
      <c r="B40" s="95" t="s">
        <v>54</v>
      </c>
      <c r="C40" s="208">
        <f t="shared" si="0"/>
        <v>0</v>
      </c>
      <c r="D40" s="209"/>
      <c r="E40" s="209"/>
      <c r="F40" s="210"/>
    </row>
    <row r="41" spans="1:6" s="211" customFormat="1" ht="19.5">
      <c r="A41" s="110">
        <v>1415</v>
      </c>
      <c r="B41" s="95" t="s">
        <v>55</v>
      </c>
      <c r="C41" s="208">
        <f t="shared" si="0"/>
        <v>0</v>
      </c>
      <c r="D41" s="209"/>
      <c r="E41" s="209"/>
      <c r="F41" s="210"/>
    </row>
    <row r="42" spans="1:6" s="211" customFormat="1" ht="19.5">
      <c r="A42" s="94">
        <v>1420</v>
      </c>
      <c r="B42" s="95" t="s">
        <v>56</v>
      </c>
      <c r="C42" s="208">
        <f t="shared" si="0"/>
        <v>0</v>
      </c>
      <c r="D42" s="209"/>
      <c r="E42" s="209"/>
      <c r="F42" s="210"/>
    </row>
    <row r="43" spans="1:6" s="211" customFormat="1" ht="29.25">
      <c r="A43" s="94">
        <v>1440</v>
      </c>
      <c r="B43" s="95" t="s">
        <v>57</v>
      </c>
      <c r="C43" s="208">
        <f t="shared" si="0"/>
        <v>0</v>
      </c>
      <c r="D43" s="208">
        <f>SUM(D44:D50)</f>
        <v>0</v>
      </c>
      <c r="E43" s="208">
        <f>SUM(E44:E50)</f>
        <v>0</v>
      </c>
      <c r="F43" s="212">
        <f>SUM(F44:F50)</f>
        <v>0</v>
      </c>
    </row>
    <row r="44" spans="1:6" s="211" customFormat="1" ht="19.5">
      <c r="A44" s="110">
        <v>1441</v>
      </c>
      <c r="B44" s="95" t="s">
        <v>58</v>
      </c>
      <c r="C44" s="208">
        <f t="shared" si="0"/>
        <v>0</v>
      </c>
      <c r="D44" s="209"/>
      <c r="E44" s="209"/>
      <c r="F44" s="210"/>
    </row>
    <row r="45" spans="1:6" s="211" customFormat="1" ht="19.5">
      <c r="A45" s="110">
        <v>1442</v>
      </c>
      <c r="B45" s="95" t="s">
        <v>59</v>
      </c>
      <c r="C45" s="208">
        <f t="shared" si="0"/>
        <v>0</v>
      </c>
      <c r="D45" s="209"/>
      <c r="E45" s="209"/>
      <c r="F45" s="210"/>
    </row>
    <row r="46" spans="1:6" s="211" customFormat="1" ht="19.5">
      <c r="A46" s="110">
        <v>1443</v>
      </c>
      <c r="B46" s="95" t="s">
        <v>60</v>
      </c>
      <c r="C46" s="208">
        <f t="shared" si="0"/>
        <v>0</v>
      </c>
      <c r="D46" s="209"/>
      <c r="E46" s="209"/>
      <c r="F46" s="210"/>
    </row>
    <row r="47" spans="1:6" s="211" customFormat="1" ht="9.75">
      <c r="A47" s="110">
        <v>1444</v>
      </c>
      <c r="B47" s="95" t="s">
        <v>61</v>
      </c>
      <c r="C47" s="208">
        <f t="shared" si="0"/>
        <v>0</v>
      </c>
      <c r="D47" s="209"/>
      <c r="E47" s="209"/>
      <c r="F47" s="210"/>
    </row>
    <row r="48" spans="1:6" s="211" customFormat="1" ht="19.5">
      <c r="A48" s="110">
        <v>1445</v>
      </c>
      <c r="B48" s="95" t="s">
        <v>62</v>
      </c>
      <c r="C48" s="208">
        <f t="shared" si="0"/>
        <v>0</v>
      </c>
      <c r="D48" s="209"/>
      <c r="E48" s="209"/>
      <c r="F48" s="210"/>
    </row>
    <row r="49" spans="1:6" s="211" customFormat="1" ht="19.5">
      <c r="A49" s="110">
        <v>1447</v>
      </c>
      <c r="B49" s="95" t="s">
        <v>63</v>
      </c>
      <c r="C49" s="208">
        <f t="shared" si="0"/>
        <v>0</v>
      </c>
      <c r="D49" s="209"/>
      <c r="E49" s="209"/>
      <c r="F49" s="210"/>
    </row>
    <row r="50" spans="1:6" s="211" customFormat="1" ht="19.5">
      <c r="A50" s="110">
        <v>1449</v>
      </c>
      <c r="B50" s="95" t="s">
        <v>64</v>
      </c>
      <c r="C50" s="208">
        <f t="shared" si="0"/>
        <v>0</v>
      </c>
      <c r="D50" s="209"/>
      <c r="E50" s="209"/>
      <c r="F50" s="210"/>
    </row>
    <row r="51" spans="1:6" s="211" customFormat="1" ht="39">
      <c r="A51" s="94">
        <v>1450</v>
      </c>
      <c r="B51" s="95" t="s">
        <v>65</v>
      </c>
      <c r="C51" s="208">
        <f t="shared" si="0"/>
        <v>0</v>
      </c>
      <c r="D51" s="208">
        <f>SUM(D55:D60,D52)</f>
        <v>0</v>
      </c>
      <c r="E51" s="208">
        <f>SUM(E55:E60,E52)</f>
        <v>0</v>
      </c>
      <c r="F51" s="212">
        <f>SUM(F55:F60,F52)</f>
        <v>0</v>
      </c>
    </row>
    <row r="52" spans="1:6" s="211" customFormat="1" ht="19.5">
      <c r="A52" s="111">
        <v>1451</v>
      </c>
      <c r="B52" s="112" t="s">
        <v>66</v>
      </c>
      <c r="C52" s="208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11" customFormat="1" ht="9.75">
      <c r="A53" s="110"/>
      <c r="B53" s="95" t="s">
        <v>67</v>
      </c>
      <c r="C53" s="208">
        <f t="shared" si="0"/>
        <v>0</v>
      </c>
      <c r="D53" s="209"/>
      <c r="E53" s="209"/>
      <c r="F53" s="210"/>
    </row>
    <row r="54" spans="1:6" s="211" customFormat="1" ht="9.75">
      <c r="A54" s="110"/>
      <c r="B54" s="95" t="s">
        <v>68</v>
      </c>
      <c r="C54" s="208">
        <f aca="true" t="shared" si="1" ref="C54:C85">SUM(D54:F54)</f>
        <v>0</v>
      </c>
      <c r="D54" s="209"/>
      <c r="E54" s="209"/>
      <c r="F54" s="210"/>
    </row>
    <row r="55" spans="1:6" s="211" customFormat="1" ht="19.5">
      <c r="A55" s="110">
        <v>1452</v>
      </c>
      <c r="B55" s="95" t="s">
        <v>69</v>
      </c>
      <c r="C55" s="208">
        <f t="shared" si="1"/>
        <v>0</v>
      </c>
      <c r="D55" s="209"/>
      <c r="E55" s="209"/>
      <c r="F55" s="210"/>
    </row>
    <row r="56" spans="1:6" s="211" customFormat="1" ht="19.5">
      <c r="A56" s="110">
        <v>1453</v>
      </c>
      <c r="B56" s="95" t="s">
        <v>70</v>
      </c>
      <c r="C56" s="208">
        <f t="shared" si="1"/>
        <v>0</v>
      </c>
      <c r="D56" s="209"/>
      <c r="E56" s="209"/>
      <c r="F56" s="210"/>
    </row>
    <row r="57" spans="1:6" s="211" customFormat="1" ht="39">
      <c r="A57" s="110">
        <v>1454</v>
      </c>
      <c r="B57" s="95" t="s">
        <v>71</v>
      </c>
      <c r="C57" s="208">
        <f t="shared" si="1"/>
        <v>0</v>
      </c>
      <c r="D57" s="209"/>
      <c r="E57" s="209"/>
      <c r="F57" s="210"/>
    </row>
    <row r="58" spans="1:6" s="211" customFormat="1" ht="29.25">
      <c r="A58" s="110">
        <v>1455</v>
      </c>
      <c r="B58" s="95" t="s">
        <v>72</v>
      </c>
      <c r="C58" s="208">
        <f t="shared" si="1"/>
        <v>0</v>
      </c>
      <c r="D58" s="209"/>
      <c r="E58" s="209"/>
      <c r="F58" s="210"/>
    </row>
    <row r="59" spans="1:6" s="211" customFormat="1" ht="58.5">
      <c r="A59" s="110">
        <v>1456</v>
      </c>
      <c r="B59" s="95" t="s">
        <v>73</v>
      </c>
      <c r="C59" s="208">
        <f t="shared" si="1"/>
        <v>0</v>
      </c>
      <c r="D59" s="209"/>
      <c r="E59" s="209"/>
      <c r="F59" s="210"/>
    </row>
    <row r="60" spans="1:6" s="211" customFormat="1" ht="19.5">
      <c r="A60" s="110">
        <v>1459</v>
      </c>
      <c r="B60" s="95" t="s">
        <v>74</v>
      </c>
      <c r="C60" s="208">
        <f t="shared" si="1"/>
        <v>0</v>
      </c>
      <c r="D60" s="209"/>
      <c r="E60" s="209"/>
      <c r="F60" s="210"/>
    </row>
    <row r="61" spans="1:6" s="211" customFormat="1" ht="19.5">
      <c r="A61" s="94">
        <v>1460</v>
      </c>
      <c r="B61" s="95" t="s">
        <v>75</v>
      </c>
      <c r="C61" s="208">
        <f t="shared" si="1"/>
        <v>0</v>
      </c>
      <c r="D61" s="208">
        <f>SUM(D62:D64)</f>
        <v>0</v>
      </c>
      <c r="E61" s="208">
        <f>SUM(E62:E64)</f>
        <v>0</v>
      </c>
      <c r="F61" s="212">
        <f>SUM(F62:F64)</f>
        <v>0</v>
      </c>
    </row>
    <row r="62" spans="1:6" s="211" customFormat="1" ht="29.25">
      <c r="A62" s="110">
        <v>1461</v>
      </c>
      <c r="B62" s="95" t="s">
        <v>76</v>
      </c>
      <c r="C62" s="208">
        <f t="shared" si="1"/>
        <v>0</v>
      </c>
      <c r="D62" s="209"/>
      <c r="E62" s="209"/>
      <c r="F62" s="210"/>
    </row>
    <row r="63" spans="1:6" s="211" customFormat="1" ht="29.25">
      <c r="A63" s="110">
        <v>1462</v>
      </c>
      <c r="B63" s="95" t="s">
        <v>77</v>
      </c>
      <c r="C63" s="208">
        <f t="shared" si="1"/>
        <v>0</v>
      </c>
      <c r="D63" s="209"/>
      <c r="E63" s="209"/>
      <c r="F63" s="210"/>
    </row>
    <row r="64" spans="1:6" s="211" customFormat="1" ht="19.5">
      <c r="A64" s="110">
        <v>1469</v>
      </c>
      <c r="B64" s="95" t="s">
        <v>78</v>
      </c>
      <c r="C64" s="208">
        <f t="shared" si="1"/>
        <v>0</v>
      </c>
      <c r="D64" s="209"/>
      <c r="E64" s="209"/>
      <c r="F64" s="210"/>
    </row>
    <row r="65" spans="1:6" s="211" customFormat="1" ht="29.25">
      <c r="A65" s="94">
        <v>1470</v>
      </c>
      <c r="B65" s="95" t="s">
        <v>79</v>
      </c>
      <c r="C65" s="208">
        <f t="shared" si="1"/>
        <v>0</v>
      </c>
      <c r="D65" s="208">
        <f>SUM(D66:D68)</f>
        <v>0</v>
      </c>
      <c r="E65" s="208">
        <f>SUM(E66:E68)</f>
        <v>0</v>
      </c>
      <c r="F65" s="212">
        <f>SUM(F66:F68)</f>
        <v>0</v>
      </c>
    </row>
    <row r="66" spans="1:6" s="211" customFormat="1" ht="9.75">
      <c r="A66" s="110">
        <v>1471</v>
      </c>
      <c r="B66" s="95" t="s">
        <v>80</v>
      </c>
      <c r="C66" s="208">
        <f t="shared" si="1"/>
        <v>0</v>
      </c>
      <c r="D66" s="209"/>
      <c r="E66" s="209"/>
      <c r="F66" s="210"/>
    </row>
    <row r="67" spans="1:6" s="211" customFormat="1" ht="9.75">
      <c r="A67" s="110">
        <v>1472</v>
      </c>
      <c r="B67" s="95" t="s">
        <v>81</v>
      </c>
      <c r="C67" s="208">
        <f t="shared" si="1"/>
        <v>0</v>
      </c>
      <c r="D67" s="209"/>
      <c r="E67" s="209"/>
      <c r="F67" s="210"/>
    </row>
    <row r="68" spans="1:6" s="211" customFormat="1" ht="9.75">
      <c r="A68" s="110">
        <v>1479</v>
      </c>
      <c r="B68" s="95" t="s">
        <v>82</v>
      </c>
      <c r="C68" s="208">
        <f t="shared" si="1"/>
        <v>0</v>
      </c>
      <c r="D68" s="209"/>
      <c r="E68" s="209"/>
      <c r="F68" s="210"/>
    </row>
    <row r="69" spans="1:6" s="211" customFormat="1" ht="9.75">
      <c r="A69" s="94">
        <v>1480</v>
      </c>
      <c r="B69" s="95" t="s">
        <v>83</v>
      </c>
      <c r="C69" s="208">
        <f t="shared" si="1"/>
        <v>0</v>
      </c>
      <c r="D69" s="208">
        <f>SUM(D70:D76)</f>
        <v>0</v>
      </c>
      <c r="E69" s="208">
        <f>SUM(E70:E76)</f>
        <v>0</v>
      </c>
      <c r="F69" s="212">
        <f>SUM(F70:F76)</f>
        <v>0</v>
      </c>
    </row>
    <row r="70" spans="1:6" s="211" customFormat="1" ht="19.5">
      <c r="A70" s="110">
        <v>1481</v>
      </c>
      <c r="B70" s="95" t="s">
        <v>84</v>
      </c>
      <c r="C70" s="208">
        <f t="shared" si="1"/>
        <v>0</v>
      </c>
      <c r="D70" s="209"/>
      <c r="E70" s="209"/>
      <c r="F70" s="210"/>
    </row>
    <row r="71" spans="1:6" s="211" customFormat="1" ht="19.5">
      <c r="A71" s="110">
        <v>1482</v>
      </c>
      <c r="B71" s="95" t="s">
        <v>85</v>
      </c>
      <c r="C71" s="208">
        <f t="shared" si="1"/>
        <v>0</v>
      </c>
      <c r="D71" s="209"/>
      <c r="E71" s="209"/>
      <c r="F71" s="210"/>
    </row>
    <row r="72" spans="1:6" s="211" customFormat="1" ht="19.5">
      <c r="A72" s="110">
        <v>1483</v>
      </c>
      <c r="B72" s="95" t="s">
        <v>86</v>
      </c>
      <c r="C72" s="208">
        <f t="shared" si="1"/>
        <v>0</v>
      </c>
      <c r="D72" s="209"/>
      <c r="E72" s="209"/>
      <c r="F72" s="210"/>
    </row>
    <row r="73" spans="1:6" s="211" customFormat="1" ht="19.5">
      <c r="A73" s="110">
        <v>1484</v>
      </c>
      <c r="B73" s="95" t="s">
        <v>87</v>
      </c>
      <c r="C73" s="208">
        <f t="shared" si="1"/>
        <v>0</v>
      </c>
      <c r="D73" s="209"/>
      <c r="E73" s="209"/>
      <c r="F73" s="210"/>
    </row>
    <row r="74" spans="1:6" s="211" customFormat="1" ht="9.75">
      <c r="A74" s="110">
        <v>1485</v>
      </c>
      <c r="B74" s="95" t="s">
        <v>88</v>
      </c>
      <c r="C74" s="208">
        <f t="shared" si="1"/>
        <v>0</v>
      </c>
      <c r="D74" s="209"/>
      <c r="E74" s="209"/>
      <c r="F74" s="210"/>
    </row>
    <row r="75" spans="1:6" s="211" customFormat="1" ht="9.75">
      <c r="A75" s="110">
        <v>1486</v>
      </c>
      <c r="B75" s="95" t="s">
        <v>89</v>
      </c>
      <c r="C75" s="208">
        <f t="shared" si="1"/>
        <v>0</v>
      </c>
      <c r="D75" s="209"/>
      <c r="E75" s="209"/>
      <c r="F75" s="210"/>
    </row>
    <row r="76" spans="1:6" s="211" customFormat="1" ht="29.25">
      <c r="A76" s="110">
        <v>1489</v>
      </c>
      <c r="B76" s="95" t="s">
        <v>90</v>
      </c>
      <c r="C76" s="208">
        <f t="shared" si="1"/>
        <v>0</v>
      </c>
      <c r="D76" s="209"/>
      <c r="E76" s="209"/>
      <c r="F76" s="210"/>
    </row>
    <row r="77" spans="1:6" s="211" customFormat="1" ht="9.75">
      <c r="A77" s="94">
        <v>1490</v>
      </c>
      <c r="B77" s="95" t="s">
        <v>91</v>
      </c>
      <c r="C77" s="208">
        <f t="shared" si="1"/>
        <v>0</v>
      </c>
      <c r="D77" s="208">
        <f>SUM(D78:D81)</f>
        <v>0</v>
      </c>
      <c r="E77" s="208">
        <f>SUM(E78:E81)</f>
        <v>0</v>
      </c>
      <c r="F77" s="212">
        <f>SUM(F78:F81)</f>
        <v>0</v>
      </c>
    </row>
    <row r="78" spans="1:6" s="211" customFormat="1" ht="9.75">
      <c r="A78" s="110">
        <v>1491</v>
      </c>
      <c r="B78" s="95" t="s">
        <v>92</v>
      </c>
      <c r="C78" s="208">
        <f t="shared" si="1"/>
        <v>0</v>
      </c>
      <c r="D78" s="209"/>
      <c r="E78" s="209"/>
      <c r="F78" s="210"/>
    </row>
    <row r="79" spans="1:6" s="211" customFormat="1" ht="9.75">
      <c r="A79" s="110">
        <v>1492</v>
      </c>
      <c r="B79" s="95" t="s">
        <v>93</v>
      </c>
      <c r="C79" s="208">
        <f t="shared" si="1"/>
        <v>0</v>
      </c>
      <c r="D79" s="209"/>
      <c r="E79" s="209"/>
      <c r="F79" s="210"/>
    </row>
    <row r="80" spans="1:6" s="211" customFormat="1" ht="9.75">
      <c r="A80" s="110">
        <v>1493</v>
      </c>
      <c r="B80" s="95" t="s">
        <v>94</v>
      </c>
      <c r="C80" s="208">
        <f t="shared" si="1"/>
        <v>0</v>
      </c>
      <c r="D80" s="209"/>
      <c r="E80" s="209"/>
      <c r="F80" s="210"/>
    </row>
    <row r="81" spans="1:6" s="211" customFormat="1" ht="19.5">
      <c r="A81" s="110">
        <v>1499</v>
      </c>
      <c r="B81" s="95" t="s">
        <v>95</v>
      </c>
      <c r="C81" s="208">
        <f t="shared" si="1"/>
        <v>0</v>
      </c>
      <c r="D81" s="209"/>
      <c r="E81" s="209"/>
      <c r="F81" s="210"/>
    </row>
    <row r="82" spans="1:6" s="189" customFormat="1" ht="45">
      <c r="A82" s="102">
        <v>1500</v>
      </c>
      <c r="B82" s="89" t="s">
        <v>96</v>
      </c>
      <c r="C82" s="125">
        <f t="shared" si="1"/>
        <v>0</v>
      </c>
      <c r="D82" s="125">
        <f>SUM(D83,D87,D95,D96,D97,D104,D113,D114,D117)</f>
        <v>0</v>
      </c>
      <c r="E82" s="125">
        <f>SUM(E83,E87,E95,E96,E97,E104,E113,E114,E117)</f>
        <v>0</v>
      </c>
      <c r="F82" s="126">
        <f>SUM(F83,F87,F95,F96,F97,F104,F113,F114,F117)</f>
        <v>0</v>
      </c>
    </row>
    <row r="83" spans="1:6" s="211" customFormat="1" ht="19.5">
      <c r="A83" s="94">
        <v>1510</v>
      </c>
      <c r="B83" s="95" t="s">
        <v>97</v>
      </c>
      <c r="C83" s="208">
        <f t="shared" si="1"/>
        <v>0</v>
      </c>
      <c r="D83" s="208">
        <f>SUM(D84:D86)</f>
        <v>0</v>
      </c>
      <c r="E83" s="208">
        <f>SUM(E84:E86)</f>
        <v>0</v>
      </c>
      <c r="F83" s="212">
        <f>SUM(F84:F86)</f>
        <v>0</v>
      </c>
    </row>
    <row r="84" spans="1:6" s="211" customFormat="1" ht="9.75">
      <c r="A84" s="110">
        <v>1511</v>
      </c>
      <c r="B84" s="95" t="s">
        <v>98</v>
      </c>
      <c r="C84" s="208">
        <f t="shared" si="1"/>
        <v>0</v>
      </c>
      <c r="D84" s="209"/>
      <c r="E84" s="209"/>
      <c r="F84" s="210"/>
    </row>
    <row r="85" spans="1:6" s="211" customFormat="1" ht="9.75">
      <c r="A85" s="110">
        <v>1512</v>
      </c>
      <c r="B85" s="95" t="s">
        <v>99</v>
      </c>
      <c r="C85" s="208">
        <f t="shared" si="1"/>
        <v>0</v>
      </c>
      <c r="D85" s="209"/>
      <c r="E85" s="209"/>
      <c r="F85" s="210"/>
    </row>
    <row r="86" spans="1:6" s="211" customFormat="1" ht="9.75">
      <c r="A86" s="110">
        <v>1513</v>
      </c>
      <c r="B86" s="95" t="s">
        <v>100</v>
      </c>
      <c r="C86" s="208">
        <f aca="true" t="shared" si="2" ref="C86:C117">SUM(D86:F86)</f>
        <v>0</v>
      </c>
      <c r="D86" s="209"/>
      <c r="E86" s="209"/>
      <c r="F86" s="210"/>
    </row>
    <row r="87" spans="1:6" s="211" customFormat="1" ht="19.5">
      <c r="A87" s="94">
        <v>1520</v>
      </c>
      <c r="B87" s="95" t="s">
        <v>101</v>
      </c>
      <c r="C87" s="208">
        <f t="shared" si="2"/>
        <v>0</v>
      </c>
      <c r="D87" s="208">
        <f>SUM(D88:D94)</f>
        <v>0</v>
      </c>
      <c r="E87" s="208">
        <f>SUM(E88:E94)</f>
        <v>0</v>
      </c>
      <c r="F87" s="212">
        <f>SUM(F88:F94)</f>
        <v>0</v>
      </c>
    </row>
    <row r="88" spans="1:6" s="211" customFormat="1" ht="9.75">
      <c r="A88" s="110">
        <v>1521</v>
      </c>
      <c r="B88" s="95" t="s">
        <v>102</v>
      </c>
      <c r="C88" s="208">
        <f t="shared" si="2"/>
        <v>0</v>
      </c>
      <c r="D88" s="209"/>
      <c r="E88" s="209"/>
      <c r="F88" s="210"/>
    </row>
    <row r="89" spans="1:6" s="211" customFormat="1" ht="9.75">
      <c r="A89" s="110">
        <v>1522</v>
      </c>
      <c r="B89" s="95" t="s">
        <v>103</v>
      </c>
      <c r="C89" s="208">
        <f t="shared" si="2"/>
        <v>0</v>
      </c>
      <c r="D89" s="209"/>
      <c r="E89" s="209"/>
      <c r="F89" s="210"/>
    </row>
    <row r="90" spans="1:6" s="211" customFormat="1" ht="9.75">
      <c r="A90" s="110">
        <v>1523</v>
      </c>
      <c r="B90" s="95" t="s">
        <v>104</v>
      </c>
      <c r="C90" s="208">
        <f t="shared" si="2"/>
        <v>0</v>
      </c>
      <c r="D90" s="209"/>
      <c r="E90" s="209"/>
      <c r="F90" s="210"/>
    </row>
    <row r="91" spans="1:6" s="211" customFormat="1" ht="9.75">
      <c r="A91" s="110">
        <v>1524</v>
      </c>
      <c r="B91" s="95" t="s">
        <v>105</v>
      </c>
      <c r="C91" s="208">
        <f t="shared" si="2"/>
        <v>0</v>
      </c>
      <c r="D91" s="209"/>
      <c r="E91" s="209"/>
      <c r="F91" s="210"/>
    </row>
    <row r="92" spans="1:6" s="211" customFormat="1" ht="9.75">
      <c r="A92" s="110">
        <v>1525</v>
      </c>
      <c r="B92" s="95" t="s">
        <v>106</v>
      </c>
      <c r="C92" s="208">
        <f t="shared" si="2"/>
        <v>0</v>
      </c>
      <c r="D92" s="209"/>
      <c r="E92" s="209"/>
      <c r="F92" s="210"/>
    </row>
    <row r="93" spans="1:6" s="211" customFormat="1" ht="9.75">
      <c r="A93" s="110">
        <v>1528</v>
      </c>
      <c r="B93" s="95" t="s">
        <v>107</v>
      </c>
      <c r="C93" s="208">
        <f t="shared" si="2"/>
        <v>0</v>
      </c>
      <c r="D93" s="209"/>
      <c r="E93" s="209"/>
      <c r="F93" s="210"/>
    </row>
    <row r="94" spans="1:6" s="211" customFormat="1" ht="19.5">
      <c r="A94" s="110">
        <v>1529</v>
      </c>
      <c r="B94" s="95" t="s">
        <v>108</v>
      </c>
      <c r="C94" s="208">
        <f t="shared" si="2"/>
        <v>0</v>
      </c>
      <c r="D94" s="209"/>
      <c r="E94" s="209"/>
      <c r="F94" s="210"/>
    </row>
    <row r="95" spans="1:6" s="211" customFormat="1" ht="9.75">
      <c r="A95" s="94">
        <v>1530</v>
      </c>
      <c r="B95" s="95" t="s">
        <v>109</v>
      </c>
      <c r="C95" s="208">
        <f t="shared" si="2"/>
        <v>0</v>
      </c>
      <c r="D95" s="209"/>
      <c r="E95" s="209"/>
      <c r="F95" s="210"/>
    </row>
    <row r="96" spans="1:6" s="211" customFormat="1" ht="19.5">
      <c r="A96" s="94">
        <v>1540</v>
      </c>
      <c r="B96" s="95" t="s">
        <v>110</v>
      </c>
      <c r="C96" s="208">
        <f t="shared" si="2"/>
        <v>0</v>
      </c>
      <c r="D96" s="209"/>
      <c r="E96" s="209"/>
      <c r="F96" s="210"/>
    </row>
    <row r="97" spans="1:6" s="211" customFormat="1" ht="19.5">
      <c r="A97" s="94">
        <v>1550</v>
      </c>
      <c r="B97" s="95" t="s">
        <v>111</v>
      </c>
      <c r="C97" s="208">
        <f t="shared" si="2"/>
        <v>0</v>
      </c>
      <c r="D97" s="208">
        <f>SUM(D98:D103)</f>
        <v>0</v>
      </c>
      <c r="E97" s="208">
        <f>SUM(E98:E103)</f>
        <v>0</v>
      </c>
      <c r="F97" s="212">
        <f>SUM(F98:F103)</f>
        <v>0</v>
      </c>
    </row>
    <row r="98" spans="1:6" s="211" customFormat="1" ht="9.75">
      <c r="A98" s="110">
        <v>1551</v>
      </c>
      <c r="B98" s="95" t="s">
        <v>112</v>
      </c>
      <c r="C98" s="208">
        <f t="shared" si="2"/>
        <v>0</v>
      </c>
      <c r="D98" s="209"/>
      <c r="E98" s="209"/>
      <c r="F98" s="210"/>
    </row>
    <row r="99" spans="1:6" s="211" customFormat="1" ht="9.75">
      <c r="A99" s="110">
        <v>1552</v>
      </c>
      <c r="B99" s="95" t="s">
        <v>113</v>
      </c>
      <c r="C99" s="208">
        <f t="shared" si="2"/>
        <v>0</v>
      </c>
      <c r="D99" s="209"/>
      <c r="E99" s="209"/>
      <c r="F99" s="210"/>
    </row>
    <row r="100" spans="1:6" s="211" customFormat="1" ht="19.5">
      <c r="A100" s="110">
        <v>1553</v>
      </c>
      <c r="B100" s="95" t="s">
        <v>114</v>
      </c>
      <c r="C100" s="208">
        <f t="shared" si="2"/>
        <v>0</v>
      </c>
      <c r="D100" s="209"/>
      <c r="E100" s="209"/>
      <c r="F100" s="210"/>
    </row>
    <row r="101" spans="1:6" s="211" customFormat="1" ht="29.25">
      <c r="A101" s="110">
        <v>1554</v>
      </c>
      <c r="B101" s="95" t="s">
        <v>115</v>
      </c>
      <c r="C101" s="208">
        <f t="shared" si="2"/>
        <v>0</v>
      </c>
      <c r="D101" s="209"/>
      <c r="E101" s="209"/>
      <c r="F101" s="210"/>
    </row>
    <row r="102" spans="1:6" s="211" customFormat="1" ht="19.5">
      <c r="A102" s="110">
        <v>1555</v>
      </c>
      <c r="B102" s="95" t="s">
        <v>116</v>
      </c>
      <c r="C102" s="208">
        <f t="shared" si="2"/>
        <v>0</v>
      </c>
      <c r="D102" s="209"/>
      <c r="E102" s="209"/>
      <c r="F102" s="210"/>
    </row>
    <row r="103" spans="1:6" s="211" customFormat="1" ht="19.5">
      <c r="A103" s="110">
        <v>1559</v>
      </c>
      <c r="B103" s="95" t="s">
        <v>117</v>
      </c>
      <c r="C103" s="208">
        <f t="shared" si="2"/>
        <v>0</v>
      </c>
      <c r="D103" s="209"/>
      <c r="E103" s="209"/>
      <c r="F103" s="210"/>
    </row>
    <row r="104" spans="1:6" s="211" customFormat="1" ht="19.5">
      <c r="A104" s="94">
        <v>1560</v>
      </c>
      <c r="B104" s="95" t="s">
        <v>118</v>
      </c>
      <c r="C104" s="208">
        <f t="shared" si="2"/>
        <v>0</v>
      </c>
      <c r="D104" s="208">
        <f>SUM(D105:D112)</f>
        <v>0</v>
      </c>
      <c r="E104" s="208">
        <f>SUM(E105:E112)</f>
        <v>0</v>
      </c>
      <c r="F104" s="212">
        <f>SUM(F105:F112)</f>
        <v>0</v>
      </c>
    </row>
    <row r="105" spans="1:6" s="211" customFormat="1" ht="9.75">
      <c r="A105" s="110">
        <v>1561</v>
      </c>
      <c r="B105" s="95" t="s">
        <v>119</v>
      </c>
      <c r="C105" s="208">
        <f t="shared" si="2"/>
        <v>0</v>
      </c>
      <c r="D105" s="209"/>
      <c r="E105" s="209"/>
      <c r="F105" s="210"/>
    </row>
    <row r="106" spans="1:6" s="211" customFormat="1" ht="19.5">
      <c r="A106" s="110">
        <v>1562</v>
      </c>
      <c r="B106" s="95" t="s">
        <v>120</v>
      </c>
      <c r="C106" s="208">
        <f t="shared" si="2"/>
        <v>0</v>
      </c>
      <c r="D106" s="209"/>
      <c r="E106" s="209"/>
      <c r="F106" s="210"/>
    </row>
    <row r="107" spans="1:6" s="211" customFormat="1" ht="9.75">
      <c r="A107" s="110">
        <v>1563</v>
      </c>
      <c r="B107" s="95" t="s">
        <v>121</v>
      </c>
      <c r="C107" s="208">
        <f t="shared" si="2"/>
        <v>0</v>
      </c>
      <c r="D107" s="209"/>
      <c r="E107" s="209"/>
      <c r="F107" s="210"/>
    </row>
    <row r="108" spans="1:6" s="211" customFormat="1" ht="9.75">
      <c r="A108" s="110">
        <v>1564</v>
      </c>
      <c r="B108" s="95" t="s">
        <v>122</v>
      </c>
      <c r="C108" s="208">
        <f t="shared" si="2"/>
        <v>0</v>
      </c>
      <c r="D108" s="209"/>
      <c r="E108" s="209"/>
      <c r="F108" s="210"/>
    </row>
    <row r="109" spans="1:6" s="211" customFormat="1" ht="9.75" customHeight="1">
      <c r="A109" s="110">
        <v>1565</v>
      </c>
      <c r="B109" s="95" t="s">
        <v>123</v>
      </c>
      <c r="C109" s="208">
        <f t="shared" si="2"/>
        <v>0</v>
      </c>
      <c r="D109" s="209"/>
      <c r="E109" s="209"/>
      <c r="F109" s="210"/>
    </row>
    <row r="110" spans="1:6" s="211" customFormat="1" ht="9.75" customHeight="1">
      <c r="A110" s="110">
        <v>1566</v>
      </c>
      <c r="B110" s="114" t="s">
        <v>124</v>
      </c>
      <c r="C110" s="208">
        <f t="shared" si="2"/>
        <v>0</v>
      </c>
      <c r="D110" s="209"/>
      <c r="E110" s="209"/>
      <c r="F110" s="210"/>
    </row>
    <row r="111" spans="1:6" s="211" customFormat="1" ht="41.25" customHeight="1">
      <c r="A111" s="110">
        <v>1567</v>
      </c>
      <c r="B111" s="114" t="s">
        <v>125</v>
      </c>
      <c r="C111" s="208">
        <f t="shared" si="2"/>
        <v>0</v>
      </c>
      <c r="D111" s="209"/>
      <c r="E111" s="209"/>
      <c r="F111" s="210"/>
    </row>
    <row r="112" spans="1:6" s="211" customFormat="1" ht="9.75" customHeight="1">
      <c r="A112" s="110">
        <v>1568</v>
      </c>
      <c r="B112" s="112" t="s">
        <v>126</v>
      </c>
      <c r="C112" s="208">
        <f t="shared" si="2"/>
        <v>0</v>
      </c>
      <c r="D112" s="209"/>
      <c r="E112" s="209"/>
      <c r="F112" s="210"/>
    </row>
    <row r="113" spans="1:6" s="211" customFormat="1" ht="9.75">
      <c r="A113" s="94">
        <v>1570</v>
      </c>
      <c r="B113" s="95" t="s">
        <v>127</v>
      </c>
      <c r="C113" s="208">
        <f t="shared" si="2"/>
        <v>0</v>
      </c>
      <c r="D113" s="209"/>
      <c r="E113" s="209"/>
      <c r="F113" s="210"/>
    </row>
    <row r="114" spans="1:6" s="211" customFormat="1" ht="9.75">
      <c r="A114" s="94">
        <v>1580</v>
      </c>
      <c r="B114" s="95" t="s">
        <v>128</v>
      </c>
      <c r="C114" s="208">
        <f t="shared" si="2"/>
        <v>0</v>
      </c>
      <c r="D114" s="208">
        <f>SUM(D115:D116)</f>
        <v>0</v>
      </c>
      <c r="E114" s="208">
        <f>SUM(E115:E116)</f>
        <v>0</v>
      </c>
      <c r="F114" s="212">
        <f>SUM(F115:F116)</f>
        <v>0</v>
      </c>
    </row>
    <row r="115" spans="1:6" s="211" customFormat="1" ht="9.75">
      <c r="A115" s="110">
        <v>1581</v>
      </c>
      <c r="B115" s="95" t="s">
        <v>129</v>
      </c>
      <c r="C115" s="208">
        <f t="shared" si="2"/>
        <v>0</v>
      </c>
      <c r="D115" s="209"/>
      <c r="E115" s="209"/>
      <c r="F115" s="210"/>
    </row>
    <row r="116" spans="1:6" s="211" customFormat="1" ht="19.5">
      <c r="A116" s="110">
        <v>1583</v>
      </c>
      <c r="B116" s="95" t="s">
        <v>130</v>
      </c>
      <c r="C116" s="208">
        <f t="shared" si="2"/>
        <v>0</v>
      </c>
      <c r="D116" s="209"/>
      <c r="E116" s="209"/>
      <c r="F116" s="210"/>
    </row>
    <row r="117" spans="1:6" s="211" customFormat="1" ht="9.75">
      <c r="A117" s="94">
        <v>1590</v>
      </c>
      <c r="B117" s="95" t="s">
        <v>131</v>
      </c>
      <c r="C117" s="208">
        <f t="shared" si="2"/>
        <v>0</v>
      </c>
      <c r="D117" s="209"/>
      <c r="E117" s="209"/>
      <c r="F117" s="210"/>
    </row>
    <row r="118" spans="1:6" s="189" customFormat="1" ht="22.5">
      <c r="A118" s="88">
        <v>1600</v>
      </c>
      <c r="B118" s="89" t="s">
        <v>132</v>
      </c>
      <c r="C118" s="125">
        <f aca="true" t="shared" si="3" ref="C118:C148">SUM(D118:F118)</f>
        <v>0</v>
      </c>
      <c r="D118" s="125">
        <f>SUM(D119,D120,D121)</f>
        <v>0</v>
      </c>
      <c r="E118" s="125">
        <f>SUM(E119,E120,E121)</f>
        <v>0</v>
      </c>
      <c r="F118" s="126">
        <f>SUM(F119,F120,F121)</f>
        <v>0</v>
      </c>
    </row>
    <row r="119" spans="1:6" s="211" customFormat="1" ht="9.75">
      <c r="A119" s="94">
        <v>1610</v>
      </c>
      <c r="B119" s="95" t="s">
        <v>133</v>
      </c>
      <c r="C119" s="208">
        <f t="shared" si="3"/>
        <v>0</v>
      </c>
      <c r="D119" s="209"/>
      <c r="E119" s="209"/>
      <c r="F119" s="210"/>
    </row>
    <row r="120" spans="1:6" s="211" customFormat="1" ht="9.75">
      <c r="A120" s="94">
        <v>1620</v>
      </c>
      <c r="B120" s="95" t="s">
        <v>134</v>
      </c>
      <c r="C120" s="208">
        <f t="shared" si="3"/>
        <v>0</v>
      </c>
      <c r="D120" s="209"/>
      <c r="E120" s="209"/>
      <c r="F120" s="210"/>
    </row>
    <row r="121" spans="1:6" s="211" customFormat="1" ht="9.75">
      <c r="A121" s="94">
        <v>1630</v>
      </c>
      <c r="B121" s="95" t="s">
        <v>135</v>
      </c>
      <c r="C121" s="208">
        <f t="shared" si="3"/>
        <v>0</v>
      </c>
      <c r="D121" s="209"/>
      <c r="E121" s="209"/>
      <c r="F121" s="210"/>
    </row>
    <row r="122" spans="1:6" s="189" customFormat="1" ht="22.5">
      <c r="A122" s="88">
        <v>2000</v>
      </c>
      <c r="B122" s="89" t="s">
        <v>136</v>
      </c>
      <c r="C122" s="125">
        <f t="shared" si="3"/>
        <v>0</v>
      </c>
      <c r="D122" s="213"/>
      <c r="E122" s="213"/>
      <c r="F122" s="214"/>
    </row>
    <row r="123" spans="1:6" s="189" customFormat="1" ht="11.25">
      <c r="A123" s="88">
        <v>3000</v>
      </c>
      <c r="B123" s="89" t="s">
        <v>137</v>
      </c>
      <c r="C123" s="125">
        <f t="shared" si="3"/>
        <v>0</v>
      </c>
      <c r="D123" s="125">
        <f>SUM(D124,D125,D126,D127,D128,D129,D130)</f>
        <v>0</v>
      </c>
      <c r="E123" s="125">
        <f>SUM(E124,E125,E126,E127,E128,E129,E130)</f>
        <v>0</v>
      </c>
      <c r="F123" s="126">
        <f>SUM(F124,F125,F126,F127,F128,F129,F130)</f>
        <v>0</v>
      </c>
    </row>
    <row r="124" spans="1:6" s="181" customFormat="1" ht="11.25">
      <c r="A124" s="87">
        <v>3100</v>
      </c>
      <c r="B124" s="47" t="s">
        <v>138</v>
      </c>
      <c r="C124" s="67">
        <f t="shared" si="3"/>
        <v>0</v>
      </c>
      <c r="D124" s="53"/>
      <c r="E124" s="53"/>
      <c r="F124" s="54"/>
    </row>
    <row r="125" spans="1:6" s="181" customFormat="1" ht="22.5">
      <c r="A125" s="87">
        <v>3200</v>
      </c>
      <c r="B125" s="47" t="s">
        <v>139</v>
      </c>
      <c r="C125" s="67">
        <f t="shared" si="3"/>
        <v>0</v>
      </c>
      <c r="D125" s="53"/>
      <c r="E125" s="53"/>
      <c r="F125" s="54"/>
    </row>
    <row r="126" spans="1:6" s="181" customFormat="1" ht="11.25">
      <c r="A126" s="87">
        <v>3300</v>
      </c>
      <c r="B126" s="47" t="s">
        <v>140</v>
      </c>
      <c r="C126" s="67">
        <f t="shared" si="3"/>
        <v>0</v>
      </c>
      <c r="D126" s="53"/>
      <c r="E126" s="53"/>
      <c r="F126" s="54"/>
    </row>
    <row r="127" spans="1:6" s="181" customFormat="1" ht="22.5">
      <c r="A127" s="87">
        <v>3400</v>
      </c>
      <c r="B127" s="47" t="s">
        <v>141</v>
      </c>
      <c r="C127" s="67">
        <f t="shared" si="3"/>
        <v>0</v>
      </c>
      <c r="D127" s="53"/>
      <c r="E127" s="53"/>
      <c r="F127" s="54"/>
    </row>
    <row r="128" spans="1:6" s="181" customFormat="1" ht="11.25">
      <c r="A128" s="87">
        <v>3500</v>
      </c>
      <c r="B128" s="47" t="s">
        <v>142</v>
      </c>
      <c r="C128" s="67">
        <f t="shared" si="3"/>
        <v>0</v>
      </c>
      <c r="D128" s="53"/>
      <c r="E128" s="53"/>
      <c r="F128" s="54"/>
    </row>
    <row r="129" spans="1:6" s="181" customFormat="1" ht="11.25">
      <c r="A129" s="87">
        <v>3600</v>
      </c>
      <c r="B129" s="47" t="s">
        <v>143</v>
      </c>
      <c r="C129" s="67">
        <f t="shared" si="3"/>
        <v>0</v>
      </c>
      <c r="D129" s="53"/>
      <c r="E129" s="53"/>
      <c r="F129" s="54"/>
    </row>
    <row r="130" spans="1:6" s="181" customFormat="1" ht="22.5">
      <c r="A130" s="87">
        <v>3800</v>
      </c>
      <c r="B130" s="47" t="s">
        <v>144</v>
      </c>
      <c r="C130" s="67">
        <f t="shared" si="3"/>
        <v>0</v>
      </c>
      <c r="D130" s="53"/>
      <c r="E130" s="53"/>
      <c r="F130" s="54"/>
    </row>
    <row r="131" spans="1:6" s="217" customFormat="1" ht="38.25">
      <c r="A131" s="119"/>
      <c r="B131" s="120" t="s">
        <v>145</v>
      </c>
      <c r="C131" s="215">
        <f t="shared" si="3"/>
        <v>60000</v>
      </c>
      <c r="D131" s="215">
        <f>SUM(D132,D144,D145)</f>
        <v>60000</v>
      </c>
      <c r="E131" s="215">
        <f>SUM(E132,E144,E145)</f>
        <v>0</v>
      </c>
      <c r="F131" s="216">
        <f>SUM(F132,F144,F145)</f>
        <v>0</v>
      </c>
    </row>
    <row r="132" spans="1:6" s="189" customFormat="1" ht="11.25">
      <c r="A132" s="124">
        <v>4000</v>
      </c>
      <c r="B132" s="56" t="s">
        <v>146</v>
      </c>
      <c r="C132" s="125">
        <f t="shared" si="3"/>
        <v>0</v>
      </c>
      <c r="D132" s="125">
        <f>SUM(D133,D139,D140,D141,D142,D143)</f>
        <v>0</v>
      </c>
      <c r="E132" s="125">
        <f>SUM(E133,E139,E140,E141,E142,E143)</f>
        <v>0</v>
      </c>
      <c r="F132" s="126">
        <f>SUM(F133,F139,F140,F141,F142,F143)</f>
        <v>0</v>
      </c>
    </row>
    <row r="133" spans="1:6" s="181" customFormat="1" ht="22.5">
      <c r="A133" s="87">
        <v>4100</v>
      </c>
      <c r="B133" s="47" t="s">
        <v>147</v>
      </c>
      <c r="C133" s="67">
        <f t="shared" si="3"/>
        <v>0</v>
      </c>
      <c r="D133" s="67">
        <f>SUM(D134:D138)</f>
        <v>0</v>
      </c>
      <c r="E133" s="67">
        <f>SUM(E134:E138)</f>
        <v>0</v>
      </c>
      <c r="F133" s="127">
        <f>SUM(F134:F138)</f>
        <v>0</v>
      </c>
    </row>
    <row r="134" spans="1:6" s="211" customFormat="1" ht="9.75">
      <c r="A134" s="94">
        <v>4110</v>
      </c>
      <c r="B134" s="95" t="s">
        <v>148</v>
      </c>
      <c r="C134" s="107">
        <f t="shared" si="3"/>
        <v>0</v>
      </c>
      <c r="D134" s="97"/>
      <c r="E134" s="97"/>
      <c r="F134" s="101"/>
    </row>
    <row r="135" spans="1:6" s="211" customFormat="1" ht="9.75">
      <c r="A135" s="94">
        <v>4140</v>
      </c>
      <c r="B135" s="95" t="s">
        <v>149</v>
      </c>
      <c r="C135" s="107">
        <f t="shared" si="3"/>
        <v>0</v>
      </c>
      <c r="D135" s="97"/>
      <c r="E135" s="97"/>
      <c r="F135" s="101"/>
    </row>
    <row r="136" spans="1:6" s="211" customFormat="1" ht="9.75">
      <c r="A136" s="94">
        <v>4150</v>
      </c>
      <c r="B136" s="95" t="s">
        <v>150</v>
      </c>
      <c r="C136" s="107">
        <f t="shared" si="3"/>
        <v>0</v>
      </c>
      <c r="D136" s="97"/>
      <c r="E136" s="97"/>
      <c r="F136" s="101"/>
    </row>
    <row r="137" spans="1:6" s="211" customFormat="1" ht="9.75">
      <c r="A137" s="94">
        <v>4160</v>
      </c>
      <c r="B137" s="95" t="s">
        <v>151</v>
      </c>
      <c r="C137" s="107">
        <f t="shared" si="3"/>
        <v>0</v>
      </c>
      <c r="D137" s="97"/>
      <c r="E137" s="97"/>
      <c r="F137" s="101"/>
    </row>
    <row r="138" spans="1:6" s="211" customFormat="1" ht="9.75">
      <c r="A138" s="94">
        <v>4180</v>
      </c>
      <c r="B138" s="95" t="s">
        <v>152</v>
      </c>
      <c r="C138" s="107">
        <f t="shared" si="3"/>
        <v>0</v>
      </c>
      <c r="D138" s="97"/>
      <c r="E138" s="97"/>
      <c r="F138" s="101"/>
    </row>
    <row r="139" spans="1:6" s="181" customFormat="1" ht="22.5">
      <c r="A139" s="87">
        <v>4200</v>
      </c>
      <c r="B139" s="47" t="s">
        <v>153</v>
      </c>
      <c r="C139" s="67">
        <f t="shared" si="3"/>
        <v>0</v>
      </c>
      <c r="D139" s="53"/>
      <c r="E139" s="53"/>
      <c r="F139" s="54"/>
    </row>
    <row r="140" spans="1:6" s="181" customFormat="1" ht="11.25">
      <c r="A140" s="87">
        <v>4300</v>
      </c>
      <c r="B140" s="128" t="s">
        <v>154</v>
      </c>
      <c r="C140" s="67">
        <f t="shared" si="3"/>
        <v>0</v>
      </c>
      <c r="D140" s="53"/>
      <c r="E140" s="53"/>
      <c r="F140" s="54"/>
    </row>
    <row r="141" spans="1:6" s="181" customFormat="1" ht="33.75">
      <c r="A141" s="129">
        <v>4400</v>
      </c>
      <c r="B141" s="128" t="s">
        <v>155</v>
      </c>
      <c r="C141" s="67">
        <f t="shared" si="3"/>
        <v>0</v>
      </c>
      <c r="D141" s="53"/>
      <c r="E141" s="53"/>
      <c r="F141" s="54"/>
    </row>
    <row r="142" spans="1:6" s="181" customFormat="1" ht="22.5">
      <c r="A142" s="87">
        <v>4500</v>
      </c>
      <c r="B142" s="128" t="s">
        <v>156</v>
      </c>
      <c r="C142" s="67">
        <f t="shared" si="3"/>
        <v>0</v>
      </c>
      <c r="D142" s="53"/>
      <c r="E142" s="53"/>
      <c r="F142" s="54"/>
    </row>
    <row r="143" spans="1:6" s="181" customFormat="1" ht="11.25">
      <c r="A143" s="87">
        <v>4700</v>
      </c>
      <c r="B143" s="128" t="s">
        <v>157</v>
      </c>
      <c r="C143" s="67">
        <f t="shared" si="3"/>
        <v>0</v>
      </c>
      <c r="D143" s="53"/>
      <c r="E143" s="53"/>
      <c r="F143" s="54"/>
    </row>
    <row r="144" spans="1:6" s="181" customFormat="1" ht="11.25">
      <c r="A144" s="87">
        <v>6000</v>
      </c>
      <c r="B144" s="130" t="s">
        <v>158</v>
      </c>
      <c r="C144" s="63">
        <f t="shared" si="3"/>
        <v>0</v>
      </c>
      <c r="D144" s="218"/>
      <c r="E144" s="218"/>
      <c r="F144" s="219"/>
    </row>
    <row r="145" spans="1:6" s="189" customFormat="1" ht="11.25">
      <c r="A145" s="88">
        <v>7000</v>
      </c>
      <c r="B145" s="131" t="s">
        <v>159</v>
      </c>
      <c r="C145" s="125">
        <f t="shared" si="3"/>
        <v>60000</v>
      </c>
      <c r="D145" s="213">
        <v>60000</v>
      </c>
      <c r="E145" s="213"/>
      <c r="F145" s="214"/>
    </row>
    <row r="146" spans="1:6" s="189" customFormat="1" ht="11.25">
      <c r="A146" s="132"/>
      <c r="B146" s="133" t="s">
        <v>160</v>
      </c>
      <c r="C146" s="186">
        <f t="shared" si="3"/>
        <v>0</v>
      </c>
      <c r="D146" s="220">
        <f>SUM(D147:D148)</f>
        <v>0</v>
      </c>
      <c r="E146" s="220">
        <f>SUM(E147:E148)</f>
        <v>0</v>
      </c>
      <c r="F146" s="221">
        <f>SUM(F147:F148)</f>
        <v>0</v>
      </c>
    </row>
    <row r="147" spans="1:6" s="189" customFormat="1" ht="11.25">
      <c r="A147" s="132"/>
      <c r="B147" s="135" t="s">
        <v>20</v>
      </c>
      <c r="C147" s="186">
        <f t="shared" si="3"/>
        <v>0</v>
      </c>
      <c r="D147" s="187"/>
      <c r="E147" s="187"/>
      <c r="F147" s="188"/>
    </row>
    <row r="148" spans="1:6" s="189" customFormat="1" ht="11.25">
      <c r="A148" s="132"/>
      <c r="B148" s="135" t="s">
        <v>21</v>
      </c>
      <c r="C148" s="186">
        <f t="shared" si="3"/>
        <v>0</v>
      </c>
      <c r="D148" s="187"/>
      <c r="E148" s="187"/>
      <c r="F148" s="188"/>
    </row>
    <row r="149" spans="1:6" s="222" customFormat="1" ht="8.25">
      <c r="A149" s="136"/>
      <c r="B149" s="137" t="s">
        <v>161</v>
      </c>
      <c r="C149" s="222">
        <f>SUM(C146,C145,C144,C132,C123,C122,C118,C82,C35,C32,C31,C26)</f>
        <v>60000</v>
      </c>
      <c r="D149" s="222">
        <f>SUM(D146,D145,D144,D132,D123,D122,D118,D82,D35,D32,D31,D26)</f>
        <v>60000</v>
      </c>
      <c r="E149" s="222">
        <f>SUM(E146,E145,E144,E132,E123,E122,E118,E82,E35,E32,E31,E26)</f>
        <v>0</v>
      </c>
      <c r="F149" s="223">
        <f>SUM(F146,F145,F144,F132,F123,F122,F118,F82,F35,F32,F31,F26)</f>
        <v>0</v>
      </c>
    </row>
    <row r="150" s="225" customFormat="1" ht="11.25">
      <c r="A150" s="224"/>
    </row>
    <row r="151" s="225" customFormat="1" ht="11.25">
      <c r="A151" s="224"/>
    </row>
    <row r="152" s="225" customFormat="1" ht="11.25">
      <c r="A152" s="224"/>
    </row>
    <row r="153" s="225" customFormat="1" ht="11.25">
      <c r="A153" s="224"/>
    </row>
    <row r="154" s="225" customFormat="1" ht="11.25">
      <c r="A154" s="224"/>
    </row>
    <row r="155" s="225" customFormat="1" ht="11.25">
      <c r="A155" s="224"/>
    </row>
    <row r="156" s="225" customFormat="1" ht="11.25">
      <c r="A156" s="224"/>
    </row>
    <row r="157" s="225" customFormat="1" ht="11.25">
      <c r="A157" s="224"/>
    </row>
    <row r="158" s="225" customFormat="1" ht="11.25">
      <c r="A158" s="224"/>
    </row>
    <row r="159" s="225" customFormat="1" ht="11.25">
      <c r="A159" s="224"/>
    </row>
    <row r="160" s="225" customFormat="1" ht="11.25">
      <c r="A160" s="224"/>
    </row>
    <row r="161" s="225" customFormat="1" ht="11.25">
      <c r="A161" s="224"/>
    </row>
    <row r="162" s="225" customFormat="1" ht="11.25">
      <c r="A162" s="224"/>
    </row>
    <row r="163" s="225" customFormat="1" ht="11.25">
      <c r="A163" s="224"/>
    </row>
    <row r="164" s="225" customFormat="1" ht="11.25">
      <c r="A164" s="224"/>
    </row>
    <row r="165" s="225" customFormat="1" ht="11.25">
      <c r="A165" s="224"/>
    </row>
    <row r="166" s="225" customFormat="1" ht="11.25">
      <c r="A166" s="224"/>
    </row>
    <row r="167" s="225" customFormat="1" ht="11.25">
      <c r="A167" s="224"/>
    </row>
    <row r="168" s="225" customFormat="1" ht="11.25">
      <c r="A168" s="224"/>
    </row>
    <row r="169" s="225" customFormat="1" ht="11.25">
      <c r="A169" s="224"/>
    </row>
    <row r="170" s="225" customFormat="1" ht="11.25">
      <c r="A170" s="224"/>
    </row>
    <row r="171" s="225" customFormat="1" ht="11.25">
      <c r="A171" s="224"/>
    </row>
    <row r="172" s="225" customFormat="1" ht="11.25">
      <c r="A172" s="224"/>
    </row>
    <row r="173" s="225" customFormat="1" ht="11.25">
      <c r="A173" s="224"/>
    </row>
    <row r="174" s="225" customFormat="1" ht="11.25">
      <c r="A174" s="224"/>
    </row>
    <row r="175" s="225" customFormat="1" ht="11.25">
      <c r="A175" s="224"/>
    </row>
    <row r="176" s="225" customFormat="1" ht="11.25">
      <c r="A176" s="224"/>
    </row>
    <row r="177" s="225" customFormat="1" ht="11.25">
      <c r="A177" s="224"/>
    </row>
    <row r="178" s="225" customFormat="1" ht="11.25">
      <c r="A178" s="224"/>
    </row>
    <row r="179" s="225" customFormat="1" ht="11.25">
      <c r="A179" s="224"/>
    </row>
    <row r="180" s="225" customFormat="1" ht="11.25">
      <c r="A180" s="224"/>
    </row>
    <row r="181" s="225" customFormat="1" ht="11.25">
      <c r="A181" s="224"/>
    </row>
    <row r="182" s="225" customFormat="1" ht="11.25">
      <c r="A182" s="224"/>
    </row>
    <row r="183" s="225" customFormat="1" ht="11.25">
      <c r="A183" s="224"/>
    </row>
    <row r="184" s="225" customFormat="1" ht="11.25">
      <c r="A184" s="224"/>
    </row>
    <row r="185" s="225" customFormat="1" ht="11.25">
      <c r="A185" s="224"/>
    </row>
    <row r="186" s="225" customFormat="1" ht="11.25">
      <c r="A186" s="224"/>
    </row>
    <row r="187" s="225" customFormat="1" ht="11.25">
      <c r="A187" s="224"/>
    </row>
    <row r="188" s="225" customFormat="1" ht="11.25">
      <c r="A188" s="224"/>
    </row>
    <row r="189" s="225" customFormat="1" ht="11.25">
      <c r="A189" s="224"/>
    </row>
    <row r="190" s="225" customFormat="1" ht="11.25">
      <c r="A190" s="224"/>
    </row>
    <row r="191" s="225" customFormat="1" ht="11.25">
      <c r="A191" s="224"/>
    </row>
    <row r="192" s="225" customFormat="1" ht="11.25">
      <c r="A192" s="224"/>
    </row>
    <row r="193" s="225" customFormat="1" ht="11.25">
      <c r="A193" s="224"/>
    </row>
    <row r="194" s="225" customFormat="1" ht="11.25">
      <c r="A194" s="224"/>
    </row>
    <row r="195" s="225" customFormat="1" ht="11.25">
      <c r="A195" s="224"/>
    </row>
    <row r="196" s="225" customFormat="1" ht="11.25">
      <c r="A196" s="224"/>
    </row>
    <row r="197" s="225" customFormat="1" ht="11.25">
      <c r="A197" s="224"/>
    </row>
    <row r="198" s="225" customFormat="1" ht="11.25">
      <c r="A198" s="224"/>
    </row>
    <row r="199" s="225" customFormat="1" ht="11.25">
      <c r="A199" s="224"/>
    </row>
    <row r="200" s="225" customFormat="1" ht="11.25">
      <c r="A200" s="224"/>
    </row>
    <row r="201" s="225" customFormat="1" ht="11.25">
      <c r="A201" s="224"/>
    </row>
    <row r="202" s="225" customFormat="1" ht="11.25">
      <c r="A202" s="224"/>
    </row>
    <row r="203" s="225" customFormat="1" ht="11.25">
      <c r="A203" s="224"/>
    </row>
    <row r="204" s="225" customFormat="1" ht="11.25">
      <c r="A204" s="224"/>
    </row>
    <row r="205" s="225" customFormat="1" ht="11.25">
      <c r="A205" s="224"/>
    </row>
    <row r="206" s="225" customFormat="1" ht="11.25">
      <c r="A206" s="224"/>
    </row>
    <row r="207" s="225" customFormat="1" ht="11.25">
      <c r="A207" s="224"/>
    </row>
    <row r="208" s="225" customFormat="1" ht="11.25">
      <c r="A208" s="224"/>
    </row>
    <row r="209" s="225" customFormat="1" ht="11.25">
      <c r="A209" s="224"/>
    </row>
    <row r="210" s="225" customFormat="1" ht="11.25">
      <c r="A210" s="224"/>
    </row>
    <row r="211" s="225" customFormat="1" ht="11.25">
      <c r="A211" s="224"/>
    </row>
    <row r="212" s="225" customFormat="1" ht="11.25">
      <c r="A212" s="224"/>
    </row>
    <row r="213" s="225" customFormat="1" ht="11.25">
      <c r="A213" s="224"/>
    </row>
    <row r="214" s="225" customFormat="1" ht="11.25">
      <c r="A214" s="224"/>
    </row>
    <row r="215" s="225" customFormat="1" ht="11.25">
      <c r="A215" s="224"/>
    </row>
    <row r="216" s="225" customFormat="1" ht="11.25">
      <c r="A216" s="224"/>
    </row>
    <row r="217" s="225" customFormat="1" ht="11.25">
      <c r="A217" s="224"/>
    </row>
    <row r="218" s="225" customFormat="1" ht="11.25">
      <c r="A218" s="224"/>
    </row>
    <row r="219" s="225" customFormat="1" ht="11.25">
      <c r="A219" s="224"/>
    </row>
    <row r="220" s="225" customFormat="1" ht="11.25">
      <c r="A220" s="224"/>
    </row>
    <row r="221" s="225" customFormat="1" ht="11.25">
      <c r="A221" s="224"/>
    </row>
    <row r="222" s="225" customFormat="1" ht="11.25">
      <c r="A222" s="224"/>
    </row>
    <row r="223" s="225" customFormat="1" ht="11.25">
      <c r="A223" s="224"/>
    </row>
    <row r="224" s="225" customFormat="1" ht="11.25">
      <c r="A224" s="224"/>
    </row>
    <row r="225" s="225" customFormat="1" ht="11.25">
      <c r="A225" s="224"/>
    </row>
    <row r="226" s="225" customFormat="1" ht="11.25">
      <c r="A226" s="224"/>
    </row>
    <row r="227" s="225" customFormat="1" ht="11.25">
      <c r="A227" s="224"/>
    </row>
    <row r="228" s="225" customFormat="1" ht="11.25">
      <c r="A228" s="224"/>
    </row>
    <row r="229" s="225" customFormat="1" ht="11.25">
      <c r="A229" s="224"/>
    </row>
    <row r="230" s="225" customFormat="1" ht="11.25">
      <c r="A230" s="224"/>
    </row>
    <row r="231" s="225" customFormat="1" ht="11.25">
      <c r="A231" s="224"/>
    </row>
    <row r="232" s="225" customFormat="1" ht="11.25">
      <c r="A232" s="224"/>
    </row>
    <row r="233" s="225" customFormat="1" ht="11.25">
      <c r="A233" s="224"/>
    </row>
    <row r="234" s="225" customFormat="1" ht="11.25">
      <c r="A234" s="224"/>
    </row>
    <row r="235" s="225" customFormat="1" ht="11.25">
      <c r="A235" s="224"/>
    </row>
    <row r="236" s="225" customFormat="1" ht="11.25">
      <c r="A236" s="224"/>
    </row>
    <row r="237" s="225" customFormat="1" ht="11.25">
      <c r="A237" s="224"/>
    </row>
    <row r="238" s="225" customFormat="1" ht="11.25">
      <c r="A238" s="224"/>
    </row>
    <row r="239" s="225" customFormat="1" ht="11.25">
      <c r="A239" s="224"/>
    </row>
    <row r="240" s="225" customFormat="1" ht="11.25">
      <c r="A240" s="224"/>
    </row>
    <row r="241" s="225" customFormat="1" ht="11.25">
      <c r="A241" s="224"/>
    </row>
    <row r="242" s="225" customFormat="1" ht="11.25">
      <c r="A242" s="224"/>
    </row>
    <row r="243" s="225" customFormat="1" ht="11.25">
      <c r="A243" s="224"/>
    </row>
    <row r="244" s="225" customFormat="1" ht="11.25">
      <c r="A244" s="224"/>
    </row>
    <row r="245" s="225" customFormat="1" ht="11.25">
      <c r="A245" s="224"/>
    </row>
    <row r="246" s="225" customFormat="1" ht="11.25">
      <c r="A246" s="224"/>
    </row>
    <row r="247" s="225" customFormat="1" ht="11.25">
      <c r="A247" s="224"/>
    </row>
    <row r="248" s="225" customFormat="1" ht="11.25">
      <c r="A248" s="224"/>
    </row>
    <row r="249" s="225" customFormat="1" ht="11.25">
      <c r="A249" s="224"/>
    </row>
    <row r="250" s="225" customFormat="1" ht="11.25">
      <c r="A250" s="224"/>
    </row>
    <row r="251" s="225" customFormat="1" ht="11.25">
      <c r="A251" s="224"/>
    </row>
    <row r="252" s="225" customFormat="1" ht="11.25">
      <c r="A252" s="224"/>
    </row>
    <row r="253" s="225" customFormat="1" ht="11.25">
      <c r="A253" s="224"/>
    </row>
    <row r="254" s="225" customFormat="1" ht="11.25">
      <c r="A254" s="224"/>
    </row>
    <row r="255" s="225" customFormat="1" ht="11.25">
      <c r="A255" s="224"/>
    </row>
    <row r="256" s="225" customFormat="1" ht="11.25">
      <c r="A256" s="224"/>
    </row>
    <row r="257" s="225" customFormat="1" ht="11.25">
      <c r="A257" s="224"/>
    </row>
    <row r="258" s="225" customFormat="1" ht="11.25">
      <c r="A258" s="224"/>
    </row>
    <row r="259" s="225" customFormat="1" ht="11.25">
      <c r="A259" s="224"/>
    </row>
    <row r="260" s="225" customFormat="1" ht="11.25">
      <c r="A260" s="224"/>
    </row>
    <row r="261" s="225" customFormat="1" ht="11.25">
      <c r="A261" s="224"/>
    </row>
    <row r="262" s="225" customFormat="1" ht="11.25">
      <c r="A262" s="224"/>
    </row>
    <row r="263" s="225" customFormat="1" ht="11.25">
      <c r="A263" s="224"/>
    </row>
    <row r="264" s="225" customFormat="1" ht="11.25">
      <c r="A264" s="224"/>
    </row>
    <row r="265" s="225" customFormat="1" ht="11.25">
      <c r="A265" s="224"/>
    </row>
    <row r="266" s="225" customFormat="1" ht="11.25">
      <c r="A266" s="224"/>
    </row>
    <row r="267" s="225" customFormat="1" ht="11.25">
      <c r="A267" s="224"/>
    </row>
    <row r="268" s="225" customFormat="1" ht="11.25">
      <c r="A268" s="224"/>
    </row>
    <row r="269" s="225" customFormat="1" ht="11.25">
      <c r="A269" s="224"/>
    </row>
    <row r="270" s="225" customFormat="1" ht="11.25">
      <c r="A270" s="224"/>
    </row>
    <row r="271" s="225" customFormat="1" ht="11.25">
      <c r="A271" s="224"/>
    </row>
    <row r="272" s="225" customFormat="1" ht="11.25">
      <c r="A272" s="224"/>
    </row>
    <row r="273" s="225" customFormat="1" ht="11.25">
      <c r="A273" s="224"/>
    </row>
    <row r="274" s="225" customFormat="1" ht="11.25">
      <c r="A274" s="224"/>
    </row>
    <row r="275" s="225" customFormat="1" ht="11.25">
      <c r="A275" s="224"/>
    </row>
    <row r="276" s="225" customFormat="1" ht="11.25">
      <c r="A276" s="224"/>
    </row>
    <row r="277" s="225" customFormat="1" ht="11.25">
      <c r="A277" s="224"/>
    </row>
    <row r="278" s="225" customFormat="1" ht="11.25">
      <c r="A278" s="224"/>
    </row>
    <row r="279" s="225" customFormat="1" ht="11.25">
      <c r="A279" s="224"/>
    </row>
    <row r="280" s="225" customFormat="1" ht="11.25">
      <c r="A280" s="224"/>
    </row>
    <row r="281" s="225" customFormat="1" ht="11.25">
      <c r="A281" s="224"/>
    </row>
    <row r="282" s="225" customFormat="1" ht="11.25">
      <c r="A282" s="224"/>
    </row>
    <row r="283" s="225" customFormat="1" ht="11.25">
      <c r="A283" s="224"/>
    </row>
    <row r="284" s="225" customFormat="1" ht="11.25">
      <c r="A284" s="224"/>
    </row>
    <row r="285" s="225" customFormat="1" ht="11.25">
      <c r="A285" s="224"/>
    </row>
    <row r="286" s="225" customFormat="1" ht="11.25">
      <c r="A286" s="224"/>
    </row>
    <row r="287" s="225" customFormat="1" ht="11.25">
      <c r="A287" s="224"/>
    </row>
    <row r="288" s="225" customFormat="1" ht="11.25">
      <c r="A288" s="224"/>
    </row>
    <row r="289" s="225" customFormat="1" ht="11.25">
      <c r="A289" s="224"/>
    </row>
    <row r="290" s="225" customFormat="1" ht="11.25">
      <c r="A290" s="224"/>
    </row>
    <row r="291" s="225" customFormat="1" ht="11.25">
      <c r="A291" s="224"/>
    </row>
    <row r="292" s="225" customFormat="1" ht="11.25">
      <c r="A292" s="224"/>
    </row>
    <row r="293" s="225" customFormat="1" ht="11.25">
      <c r="A293" s="224"/>
    </row>
    <row r="294" s="225" customFormat="1" ht="11.25">
      <c r="A294" s="224"/>
    </row>
    <row r="295" s="225" customFormat="1" ht="11.25">
      <c r="A295" s="224"/>
    </row>
    <row r="296" s="225" customFormat="1" ht="11.25">
      <c r="A296" s="224"/>
    </row>
    <row r="297" s="225" customFormat="1" ht="11.25">
      <c r="A297" s="224"/>
    </row>
    <row r="298" s="225" customFormat="1" ht="11.25">
      <c r="A298" s="224"/>
    </row>
    <row r="299" s="225" customFormat="1" ht="11.25">
      <c r="A299" s="224"/>
    </row>
    <row r="300" s="225" customFormat="1" ht="11.25">
      <c r="A300" s="224"/>
    </row>
    <row r="301" s="225" customFormat="1" ht="11.25">
      <c r="A301" s="224"/>
    </row>
    <row r="302" s="225" customFormat="1" ht="11.25">
      <c r="A302" s="224"/>
    </row>
    <row r="303" s="225" customFormat="1" ht="11.25">
      <c r="A303" s="224"/>
    </row>
    <row r="304" s="225" customFormat="1" ht="11.25">
      <c r="A304" s="224"/>
    </row>
    <row r="305" s="225" customFormat="1" ht="11.25">
      <c r="A305" s="224"/>
    </row>
    <row r="306" s="225" customFormat="1" ht="11.25">
      <c r="A306" s="224"/>
    </row>
    <row r="307" s="225" customFormat="1" ht="11.25">
      <c r="A307" s="224"/>
    </row>
    <row r="308" s="225" customFormat="1" ht="11.25">
      <c r="A308" s="224"/>
    </row>
    <row r="309" s="225" customFormat="1" ht="11.25">
      <c r="A309" s="224"/>
    </row>
    <row r="310" s="225" customFormat="1" ht="11.25">
      <c r="A310" s="224"/>
    </row>
    <row r="311" s="225" customFormat="1" ht="11.25">
      <c r="A311" s="224"/>
    </row>
    <row r="312" s="225" customFormat="1" ht="11.25">
      <c r="A312" s="224"/>
    </row>
    <row r="313" s="225" customFormat="1" ht="11.25">
      <c r="A313" s="224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Nr.8.1.9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irena</cp:lastModifiedBy>
  <cp:lastPrinted>2006-01-06T13:47:35Z</cp:lastPrinted>
  <dcterms:created xsi:type="dcterms:W3CDTF">2006-01-03T07:02:53Z</dcterms:created>
  <dcterms:modified xsi:type="dcterms:W3CDTF">2006-01-10T15:01:03Z</dcterms:modified>
  <cp:category/>
  <cp:version/>
  <cp:contentType/>
  <cp:contentStatus/>
</cp:coreProperties>
</file>