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2945" activeTab="0"/>
  </bookViews>
  <sheets>
    <sheet name="11.pielikums" sheetId="1" r:id="rId1"/>
  </sheets>
  <definedNames>
    <definedName name="_xlnm.Print_Area" localSheetId="0">'11.pielikums'!$A$1:$X$43</definedName>
  </definedNames>
  <calcPr fullCalcOnLoad="1"/>
</workbook>
</file>

<file path=xl/comments1.xml><?xml version="1.0" encoding="utf-8"?>
<comments xmlns="http://schemas.openxmlformats.org/spreadsheetml/2006/main">
  <authors>
    <author>arita.moroza</author>
    <author>Kristīne.Auseja</author>
  </authors>
  <commentList>
    <comment ref="T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2009. gada 10.05., 1.06., 15.06., 1.07., 15.07., 1.08., 1.09.</t>
        </r>
      </text>
    </comment>
    <comment ref="T1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pēc atskaites saņemšanas</t>
        </r>
      </text>
    </comment>
    <comment ref="E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391</t>
        </r>
      </text>
    </comment>
    <comment ref="E1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3006</t>
        </r>
      </text>
    </comment>
    <comment ref="E13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izziņa 87=-2000; -4000
izziņa 108=+2000</t>
        </r>
      </text>
    </comment>
    <comment ref="E23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izziņa 87=-1100</t>
        </r>
      </text>
    </comment>
    <comment ref="T33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01.06.-31.08.09. 
mēnesī 180 Ls
</t>
        </r>
      </text>
    </comment>
    <comment ref="T34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01.06.-31.08.09.
mēnesī 180 Ls</t>
        </r>
      </text>
    </comment>
    <comment ref="T35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01.06.-31.08.09.
mēnesī 180 Ls</t>
        </r>
      </text>
    </comment>
    <comment ref="W33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Zilā Karoga pludmales koordinatore Jaunķemeru peldvietā</t>
        </r>
      </text>
    </comment>
    <comment ref="W34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Zilā Karoga pludmales koordinators Majoru peldvietā</t>
        </r>
      </text>
    </comment>
    <comment ref="W35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Zilā Karoga pludmales koordinatore Majoru peldvietā</t>
        </r>
      </text>
    </comment>
    <comment ref="W36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Zilā Karoga pludmales koordinators Jaunķemeru peldvietā</t>
        </r>
      </text>
    </comment>
    <comment ref="T36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01.06.-31.08.09.
mēnesī 180 Ls</t>
        </r>
      </text>
    </comment>
    <comment ref="D2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8= +1100</t>
        </r>
      </text>
    </comment>
    <comment ref="D1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8= +2000</t>
        </r>
      </text>
    </comment>
    <comment ref="D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8= +2000</t>
        </r>
      </text>
    </comment>
    <comment ref="E1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87=+50000
izziņa 108=-2000</t>
        </r>
      </text>
    </comment>
    <comment ref="E1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87=+650</t>
        </r>
      </text>
    </comment>
    <comment ref="E2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87=+650</t>
        </r>
      </text>
    </comment>
    <comment ref="E2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87=+1500</t>
        </r>
      </text>
    </comment>
    <comment ref="E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87=-2000</t>
        </r>
      </text>
    </comment>
    <comment ref="E1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353</t>
        </r>
      </text>
    </comment>
  </commentList>
</comments>
</file>

<file path=xl/sharedStrings.xml><?xml version="1.0" encoding="utf-8"?>
<sst xmlns="http://schemas.openxmlformats.org/spreadsheetml/2006/main" count="63" uniqueCount="56">
  <si>
    <t>Jūrmalas pilsētas dome</t>
  </si>
  <si>
    <t>Konta Nr.:  DRN LV94PARX00027484575216; PB LV84PARX0002484572001</t>
  </si>
  <si>
    <t>Nr</t>
  </si>
  <si>
    <t>Pasākums/ aktivitāte/ projekts/ pakalpojuma nosaukums/ objekts</t>
  </si>
  <si>
    <t>EKK</t>
  </si>
  <si>
    <t>2009.gada BP</t>
  </si>
  <si>
    <t>Izpilde</t>
  </si>
  <si>
    <t>Kases atlikums</t>
  </si>
  <si>
    <t>Atlikums</t>
  </si>
  <si>
    <t>Mēnesī</t>
  </si>
  <si>
    <t>Kopā</t>
  </si>
  <si>
    <t>Rezervētā līg.summa</t>
  </si>
  <si>
    <t>DRN</t>
  </si>
  <si>
    <t>PB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</si>
  <si>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</si>
  <si>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</si>
  <si>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</si>
  <si>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</si>
  <si>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</si>
  <si>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</si>
  <si>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</si>
  <si>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</si>
  <si>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</si>
  <si>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</si>
  <si>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</si>
  <si>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</si>
  <si>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KOPĀ</t>
  </si>
  <si>
    <t>05.300.</t>
  </si>
  <si>
    <t>RJL jūras ūdens kvalitātes mikrobioloģiskie un fiziski ķīmiskie izmeklējumi</t>
  </si>
  <si>
    <t>Ūdens kvalitātes mikrobioloģiskie un fizikālie izmeklējumi Lielupē, Slokas karjerā un notekās uz jūru</t>
  </si>
  <si>
    <t>Pretplūdu pasākumu finansēšana</t>
  </si>
  <si>
    <t>05.400.</t>
  </si>
  <si>
    <t>DP "Ragakāpa" DAP dabas aizsardzības pasākumu īstenošana</t>
  </si>
  <si>
    <t>Zilā karoga stendu un informatīvo zīmju atjaunošana, remonts</t>
  </si>
  <si>
    <t>Pasākumu sadarbības līguma ar ĶNP ietvaros realizēšana</t>
  </si>
  <si>
    <t>Materiāli, energoresursi, ūdens un inventārs</t>
  </si>
  <si>
    <t>Baltās kāpas dabas aizsardzības plāna izstrāde</t>
  </si>
  <si>
    <t>Sadarbība ar nevalstiskām organizācijām dabas aizsardzības jautājumos</t>
  </si>
  <si>
    <t>05.600.</t>
  </si>
  <si>
    <t>Jūrmalas admin.terit. esošo dižkoku informatīvo plākšņu izgatavošana un uzstādīšana</t>
  </si>
  <si>
    <t>Informatīvais buklets par dalīto atkritumu vākšanu, karte ar dalīto atkritumu vākšanas vietām Jūrmalā</t>
  </si>
  <si>
    <t>"Putnu dienas" pasākuma organizēšana</t>
  </si>
  <si>
    <t>Semināra organizēšana skolām par vides aizsardzības tēmām</t>
  </si>
  <si>
    <t>"Diena bez auto"Eiropas mobilitātes nedēļas ietvaros</t>
  </si>
  <si>
    <t>ZK pacelšanas cermonija</t>
  </si>
  <si>
    <t>Dalības maksa ICLEI</t>
  </si>
  <si>
    <t>Dalības maksa "KIM0"</t>
  </si>
  <si>
    <t>Biedru nauda Zilā karoga programmai un Zaļā karoga programmai</t>
  </si>
  <si>
    <t>Atalgojums ārštata darbiniekiem</t>
  </si>
  <si>
    <t>Sociālais nodoklis</t>
  </si>
  <si>
    <t>SIVN jaunajam attīstības plānam</t>
  </si>
  <si>
    <t>Komandējumi</t>
  </si>
  <si>
    <r>
      <t>2009.gada budžeta projekta atšifrējums ______</t>
    </r>
    <r>
      <rPr>
        <u val="single"/>
        <sz val="10"/>
        <rFont val="Times New Roman"/>
        <family val="1"/>
      </rPr>
      <t>Vides aizsardzība</t>
    </r>
    <r>
      <rPr>
        <b/>
        <sz val="10"/>
        <rFont val="Times New Roman"/>
        <family val="1"/>
      </rPr>
      <t>____________</t>
    </r>
  </si>
  <si>
    <r>
      <t>Struktūrvienības nosaukums _____________</t>
    </r>
    <r>
      <rPr>
        <b/>
        <u val="single"/>
        <sz val="10"/>
        <rFont val="Times New Roman"/>
        <family val="1"/>
      </rPr>
      <t>Vides aizsardzības nodaļa</t>
    </r>
    <r>
      <rPr>
        <sz val="10"/>
        <rFont val="Times New Roman"/>
        <family val="1"/>
      </rPr>
      <t>_____________</t>
    </r>
  </si>
  <si>
    <t>Samazinājums</t>
  </si>
  <si>
    <t>11.pielikums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</si>
</sst>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5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5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NumberFormat="1" applyFont="1" applyBorder="1" applyAlignment="1" applyProtection="1">
      <alignment vertical="center" wrapText="1"/>
      <protection locked="0"/>
    </xf>
    <xf numFmtId="38" fontId="24" fillId="0" borderId="10" xfId="0" applyNumberFormat="1" applyFont="1" applyBorder="1" applyAlignment="1" applyProtection="1">
      <alignment vertical="center" wrapText="1"/>
      <protection locked="0"/>
    </xf>
    <xf numFmtId="38" fontId="24" fillId="0" borderId="10" xfId="0" applyNumberFormat="1" applyFont="1" applyFill="1" applyBorder="1" applyAlignment="1" applyProtection="1">
      <alignment vertical="center" wrapText="1"/>
      <protection locked="0"/>
    </xf>
    <xf numFmtId="38" fontId="27" fillId="0" borderId="10" xfId="0" applyNumberFormat="1" applyFont="1" applyFill="1" applyBorder="1" applyAlignment="1" applyProtection="1">
      <alignment vertical="center" wrapText="1"/>
      <protection locked="0"/>
    </xf>
    <xf numFmtId="38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NumberFormat="1" applyFont="1" applyBorder="1" applyAlignment="1" applyProtection="1">
      <alignment horizontal="right" vertical="center" wrapText="1"/>
      <protection locked="0"/>
    </xf>
    <xf numFmtId="38" fontId="24" fillId="0" borderId="10" xfId="0" applyNumberFormat="1" applyFont="1" applyBorder="1" applyAlignment="1" applyProtection="1">
      <alignment horizontal="right" vertical="center" wrapText="1"/>
      <protection locked="0"/>
    </xf>
    <xf numFmtId="38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38" fontId="27" fillId="0" borderId="0" xfId="0" applyNumberFormat="1" applyFont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right" vertical="center" wrapText="1"/>
      <protection/>
    </xf>
    <xf numFmtId="38" fontId="27" fillId="0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40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38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4" xfId="0" applyFont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38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38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38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right"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 locked="0"/>
    </xf>
    <xf numFmtId="0" fontId="24" fillId="0" borderId="14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38" fontId="24" fillId="0" borderId="13" xfId="0" applyNumberFormat="1" applyFont="1" applyBorder="1" applyAlignment="1" applyProtection="1">
      <alignment horizontal="right" vertical="center" wrapText="1"/>
      <protection locked="0"/>
    </xf>
    <xf numFmtId="38" fontId="24" fillId="0" borderId="12" xfId="0" applyNumberFormat="1" applyFont="1" applyBorder="1" applyAlignment="1" applyProtection="1">
      <alignment horizontal="right" vertical="center" wrapText="1"/>
      <protection locked="0"/>
    </xf>
    <xf numFmtId="38" fontId="24" fillId="0" borderId="13" xfId="0" applyNumberFormat="1" applyFont="1" applyBorder="1" applyAlignment="1" applyProtection="1">
      <alignment horizontal="right" vertical="center"/>
      <protection locked="0"/>
    </xf>
    <xf numFmtId="38" fontId="24" fillId="0" borderId="12" xfId="0" applyNumberFormat="1" applyFont="1" applyBorder="1" applyAlignment="1" applyProtection="1">
      <alignment horizontal="right" vertical="center"/>
      <protection locked="0"/>
    </xf>
    <xf numFmtId="38" fontId="27" fillId="0" borderId="13" xfId="0" applyNumberFormat="1" applyFont="1" applyFill="1" applyBorder="1" applyAlignment="1" applyProtection="1">
      <alignment horizontal="right" vertical="center" wrapText="1"/>
      <protection locked="0"/>
    </xf>
    <xf numFmtId="38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8" fontId="27" fillId="0" borderId="14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1">
      <selection activeCell="X27" sqref="X27"/>
    </sheetView>
  </sheetViews>
  <sheetFormatPr defaultColWidth="9.140625" defaultRowHeight="12.75"/>
  <cols>
    <col min="1" max="1" width="2.7109375" style="5" customWidth="1"/>
    <col min="2" max="2" width="31.28125" style="5" customWidth="1"/>
    <col min="3" max="3" width="5.421875" style="5" bestFit="1" customWidth="1"/>
    <col min="4" max="4" width="6.57421875" style="5" bestFit="1" customWidth="1"/>
    <col min="5" max="5" width="6.421875" style="5" bestFit="1" customWidth="1"/>
    <col min="6" max="6" width="3.00390625" style="5" hidden="1" customWidth="1"/>
    <col min="7" max="7" width="2.140625" style="5" hidden="1" customWidth="1"/>
    <col min="8" max="10" width="5.421875" style="5" hidden="1" customWidth="1"/>
    <col min="11" max="11" width="4.140625" style="5" hidden="1" customWidth="1"/>
    <col min="12" max="12" width="5.421875" style="5" hidden="1" customWidth="1"/>
    <col min="13" max="13" width="6.28125" style="5" hidden="1" customWidth="1"/>
    <col min="14" max="14" width="2.8515625" style="5" hidden="1" customWidth="1"/>
    <col min="15" max="15" width="2.28125" style="5" hidden="1" customWidth="1"/>
    <col min="16" max="16" width="2.8515625" style="5" hidden="1" customWidth="1"/>
    <col min="17" max="17" width="3.421875" style="5" hidden="1" customWidth="1"/>
    <col min="18" max="18" width="6.421875" style="5" bestFit="1" customWidth="1"/>
    <col min="19" max="19" width="9.00390625" style="5" customWidth="1"/>
    <col min="20" max="20" width="8.28125" style="5" customWidth="1"/>
    <col min="21" max="21" width="7.140625" style="5" customWidth="1"/>
    <col min="22" max="22" width="7.8515625" style="5" bestFit="1" customWidth="1"/>
    <col min="23" max="23" width="11.140625" style="5" customWidth="1"/>
    <col min="24" max="16384" width="9.140625" style="5" customWidth="1"/>
  </cols>
  <sheetData>
    <row r="1" spans="1:23" ht="15.75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8" t="s">
        <v>55</v>
      </c>
    </row>
    <row r="2" spans="6:23" s="6" customFormat="1" ht="7.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8" t="s">
        <v>52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s="6" customFormat="1" ht="7.5">
      <c r="C4" s="9"/>
      <c r="D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5" t="s">
        <v>53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5" t="s">
        <v>1</v>
      </c>
      <c r="C6" s="10"/>
      <c r="D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12.75">
      <c r="A7" s="64" t="s">
        <v>2</v>
      </c>
      <c r="B7" s="64" t="s">
        <v>3</v>
      </c>
      <c r="C7" s="64" t="s">
        <v>4</v>
      </c>
      <c r="D7" s="64" t="s">
        <v>5</v>
      </c>
      <c r="E7" s="64"/>
      <c r="F7" s="65" t="s">
        <v>6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79" t="s">
        <v>7</v>
      </c>
      <c r="V7" s="79" t="s">
        <v>8</v>
      </c>
      <c r="W7" s="68" t="s">
        <v>54</v>
      </c>
      <c r="X7" s="69"/>
    </row>
    <row r="8" spans="1:24" ht="12.75" customHeight="1">
      <c r="A8" s="64"/>
      <c r="B8" s="64"/>
      <c r="C8" s="64"/>
      <c r="D8" s="64"/>
      <c r="E8" s="64"/>
      <c r="F8" s="65" t="s">
        <v>9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4" t="s">
        <v>10</v>
      </c>
      <c r="S8" s="64"/>
      <c r="T8" s="79" t="s">
        <v>11</v>
      </c>
      <c r="U8" s="80"/>
      <c r="V8" s="80"/>
      <c r="W8" s="70"/>
      <c r="X8" s="71"/>
    </row>
    <row r="9" spans="1:24" ht="12.75">
      <c r="A9" s="64"/>
      <c r="B9" s="64"/>
      <c r="C9" s="64"/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2" t="s">
        <v>25</v>
      </c>
      <c r="R9" s="13" t="s">
        <v>12</v>
      </c>
      <c r="S9" s="13" t="s">
        <v>13</v>
      </c>
      <c r="T9" s="81"/>
      <c r="U9" s="81"/>
      <c r="V9" s="81"/>
      <c r="W9" s="14" t="s">
        <v>12</v>
      </c>
      <c r="X9" s="14" t="s">
        <v>13</v>
      </c>
    </row>
    <row r="10" spans="1:25" ht="12.75">
      <c r="A10" s="75" t="s">
        <v>26</v>
      </c>
      <c r="B10" s="75"/>
      <c r="C10" s="35"/>
      <c r="D10" s="36">
        <f aca="true" t="shared" si="0" ref="D10:X10">SUM(D11,D15,D22)</f>
        <v>42221</v>
      </c>
      <c r="E10" s="36">
        <f t="shared" si="0"/>
        <v>67802</v>
      </c>
      <c r="F10" s="36">
        <f t="shared" si="0"/>
        <v>11.04</v>
      </c>
      <c r="G10" s="36">
        <f t="shared" si="0"/>
        <v>0</v>
      </c>
      <c r="H10" s="36">
        <f t="shared" si="0"/>
        <v>1446.67</v>
      </c>
      <c r="I10" s="36">
        <f t="shared" si="0"/>
        <v>1718.86</v>
      </c>
      <c r="J10" s="36">
        <f t="shared" si="0"/>
        <v>7600</v>
      </c>
      <c r="K10" s="36">
        <f t="shared" si="0"/>
        <v>789.55</v>
      </c>
      <c r="L10" s="36">
        <f t="shared" si="0"/>
        <v>2405.71</v>
      </c>
      <c r="M10" s="36">
        <f t="shared" si="0"/>
        <v>2189.83</v>
      </c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11268.93</v>
      </c>
      <c r="S10" s="36">
        <f t="shared" si="0"/>
        <v>6679.610000000001</v>
      </c>
      <c r="T10" s="36">
        <f t="shared" si="0"/>
        <v>6410</v>
      </c>
      <c r="U10" s="36">
        <f t="shared" si="0"/>
        <v>92074.46</v>
      </c>
      <c r="V10" s="36">
        <f t="shared" si="0"/>
        <v>85664.46</v>
      </c>
      <c r="W10" s="36">
        <f t="shared" si="0"/>
        <v>-13719</v>
      </c>
      <c r="X10" s="36">
        <f t="shared" si="0"/>
        <v>-53111</v>
      </c>
      <c r="Y10" s="33">
        <f>SUM(W10:X10)</f>
        <v>-66830</v>
      </c>
    </row>
    <row r="11" spans="1:24" ht="12.75">
      <c r="A11" s="54" t="s">
        <v>27</v>
      </c>
      <c r="B11" s="55"/>
      <c r="C11" s="35"/>
      <c r="D11" s="36">
        <f>SUM(D12:D14)</f>
        <v>3800</v>
      </c>
      <c r="E11" s="36">
        <f aca="true" t="shared" si="1" ref="E11:X11">SUM(E12:E14)</f>
        <v>48000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 t="shared" si="1"/>
        <v>590.13</v>
      </c>
      <c r="L11" s="36">
        <f t="shared" si="1"/>
        <v>526.25</v>
      </c>
      <c r="M11" s="36">
        <f>SUM(M12:M14)</f>
        <v>1789.83</v>
      </c>
      <c r="N11" s="36">
        <f t="shared" si="1"/>
        <v>0</v>
      </c>
      <c r="O11" s="36">
        <f t="shared" si="1"/>
        <v>0</v>
      </c>
      <c r="P11" s="36">
        <f t="shared" si="1"/>
        <v>0</v>
      </c>
      <c r="Q11" s="36">
        <f t="shared" si="1"/>
        <v>0</v>
      </c>
      <c r="R11" s="36">
        <f t="shared" si="1"/>
        <v>1116.38</v>
      </c>
      <c r="S11" s="36">
        <f t="shared" si="1"/>
        <v>1789.83</v>
      </c>
      <c r="T11" s="36">
        <f t="shared" si="1"/>
        <v>2090</v>
      </c>
      <c r="U11" s="36">
        <f t="shared" si="1"/>
        <v>48893.79</v>
      </c>
      <c r="V11" s="36">
        <f t="shared" si="1"/>
        <v>46803.79</v>
      </c>
      <c r="W11" s="36">
        <f t="shared" si="1"/>
        <v>-594</v>
      </c>
      <c r="X11" s="36">
        <f t="shared" si="1"/>
        <v>-46210</v>
      </c>
    </row>
    <row r="12" spans="1:24" ht="38.25">
      <c r="A12" s="15">
        <v>1</v>
      </c>
      <c r="B12" s="15" t="s">
        <v>28</v>
      </c>
      <c r="C12" s="16">
        <v>2232</v>
      </c>
      <c r="D12" s="17">
        <v>1800</v>
      </c>
      <c r="E12" s="17"/>
      <c r="F12" s="18"/>
      <c r="G12" s="18"/>
      <c r="H12" s="18"/>
      <c r="I12" s="18"/>
      <c r="J12" s="18"/>
      <c r="K12" s="18">
        <f>590.13</f>
        <v>590.13</v>
      </c>
      <c r="L12" s="18"/>
      <c r="M12" s="18"/>
      <c r="N12" s="18"/>
      <c r="O12" s="18"/>
      <c r="P12" s="18"/>
      <c r="Q12" s="18"/>
      <c r="R12" s="19">
        <f>SUM(F12:Q12)</f>
        <v>590.13</v>
      </c>
      <c r="S12" s="20"/>
      <c r="T12" s="18">
        <f>1690.13-R12</f>
        <v>1100</v>
      </c>
      <c r="U12" s="18">
        <f>SUM(D12:E12)-SUM(R12:S12)</f>
        <v>1209.87</v>
      </c>
      <c r="V12" s="18">
        <f>U12-T12</f>
        <v>109.86999999999989</v>
      </c>
      <c r="W12" s="15">
        <v>-110</v>
      </c>
      <c r="X12" s="15"/>
    </row>
    <row r="13" spans="1:24" ht="51">
      <c r="A13" s="21">
        <v>2</v>
      </c>
      <c r="B13" s="22" t="s">
        <v>29</v>
      </c>
      <c r="C13" s="23">
        <v>2232</v>
      </c>
      <c r="D13" s="24">
        <f>2000</f>
        <v>2000</v>
      </c>
      <c r="E13" s="25">
        <f>4000-2000-4000+2000</f>
        <v>0</v>
      </c>
      <c r="F13" s="18"/>
      <c r="G13" s="18"/>
      <c r="H13" s="18"/>
      <c r="I13" s="18"/>
      <c r="J13" s="18"/>
      <c r="K13" s="18"/>
      <c r="L13" s="18">
        <v>526.25</v>
      </c>
      <c r="M13" s="18"/>
      <c r="N13" s="18"/>
      <c r="O13" s="18"/>
      <c r="P13" s="18"/>
      <c r="Q13" s="18"/>
      <c r="R13" s="26">
        <f>SUM(F13:Q13)</f>
        <v>526.25</v>
      </c>
      <c r="S13" s="26">
        <f>SUM(F13:K13)</f>
        <v>0</v>
      </c>
      <c r="T13" s="18">
        <f>1516.25-R13</f>
        <v>990</v>
      </c>
      <c r="U13" s="25">
        <f>SUM(D13:E13)-SUM(R13:S13)</f>
        <v>1473.75</v>
      </c>
      <c r="V13" s="25">
        <f>U13-SUM(T13:T13)</f>
        <v>483.75</v>
      </c>
      <c r="W13" s="15">
        <v>-484</v>
      </c>
      <c r="X13" s="15"/>
    </row>
    <row r="14" spans="1:24" ht="25.5">
      <c r="A14" s="21">
        <v>3</v>
      </c>
      <c r="B14" s="22" t="s">
        <v>30</v>
      </c>
      <c r="C14" s="23">
        <v>2279</v>
      </c>
      <c r="D14" s="24"/>
      <c r="E14" s="25">
        <f>50000-2000</f>
        <v>48000</v>
      </c>
      <c r="F14" s="18"/>
      <c r="G14" s="18"/>
      <c r="H14" s="18"/>
      <c r="I14" s="18"/>
      <c r="J14" s="18"/>
      <c r="K14" s="18"/>
      <c r="M14" s="18">
        <f>894.92+894.91</f>
        <v>1789.83</v>
      </c>
      <c r="N14" s="18"/>
      <c r="O14" s="18"/>
      <c r="P14" s="18"/>
      <c r="Q14" s="18"/>
      <c r="R14" s="26"/>
      <c r="S14" s="26">
        <f>SUM(F14:Q14)</f>
        <v>1789.83</v>
      </c>
      <c r="T14" s="27">
        <f>1789.83-S14</f>
        <v>0</v>
      </c>
      <c r="U14" s="25">
        <f>SUM(D14:E14)-SUM(R14:S14)</f>
        <v>46210.17</v>
      </c>
      <c r="V14" s="25">
        <f>U14-SUM(T14:T14)</f>
        <v>46210.17</v>
      </c>
      <c r="W14" s="15"/>
      <c r="X14" s="15">
        <v>-46210</v>
      </c>
    </row>
    <row r="15" spans="1:24" ht="12.75">
      <c r="A15" s="56" t="s">
        <v>31</v>
      </c>
      <c r="B15" s="57"/>
      <c r="C15" s="37"/>
      <c r="D15" s="26">
        <f aca="true" t="shared" si="2" ref="D15:X15">SUM(D16:D21)</f>
        <v>18571</v>
      </c>
      <c r="E15" s="26">
        <f t="shared" si="2"/>
        <v>2750</v>
      </c>
      <c r="F15" s="26">
        <f t="shared" si="2"/>
        <v>11.04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7600</v>
      </c>
      <c r="K15" s="26">
        <f t="shared" si="2"/>
        <v>0</v>
      </c>
      <c r="L15" s="26">
        <f t="shared" si="2"/>
        <v>1718.06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2"/>
        <v>0</v>
      </c>
      <c r="Q15" s="26">
        <f t="shared" si="2"/>
        <v>0</v>
      </c>
      <c r="R15" s="26">
        <f t="shared" si="2"/>
        <v>9167.87</v>
      </c>
      <c r="S15" s="26">
        <f t="shared" si="2"/>
        <v>161.23</v>
      </c>
      <c r="T15" s="26">
        <f t="shared" si="2"/>
        <v>0</v>
      </c>
      <c r="U15" s="26">
        <f t="shared" si="2"/>
        <v>11991.900000000001</v>
      </c>
      <c r="V15" s="26">
        <f t="shared" si="2"/>
        <v>11991.900000000001</v>
      </c>
      <c r="W15" s="26">
        <f t="shared" si="2"/>
        <v>-3000</v>
      </c>
      <c r="X15" s="26">
        <f t="shared" si="2"/>
        <v>-1343</v>
      </c>
    </row>
    <row r="16" spans="1:24" ht="38.25">
      <c r="A16" s="15">
        <v>1</v>
      </c>
      <c r="B16" s="15" t="s">
        <v>32</v>
      </c>
      <c r="C16" s="16">
        <v>2279</v>
      </c>
      <c r="D16" s="17">
        <v>5000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>
        <f>SUM(F16:Q16)</f>
        <v>0</v>
      </c>
      <c r="S16" s="20"/>
      <c r="T16" s="18"/>
      <c r="U16" s="18">
        <f aca="true" t="shared" si="3" ref="U16:U21">SUM(D16:E16)-SUM(R16:S16)</f>
        <v>5000</v>
      </c>
      <c r="V16" s="18">
        <f aca="true" t="shared" si="4" ref="V16:V21">U16-T16</f>
        <v>5000</v>
      </c>
      <c r="W16" s="15">
        <v>-3000</v>
      </c>
      <c r="X16" s="15"/>
    </row>
    <row r="17" spans="1:24" ht="25.5">
      <c r="A17" s="15">
        <v>2</v>
      </c>
      <c r="B17" s="15" t="s">
        <v>33</v>
      </c>
      <c r="C17" s="16">
        <v>2243</v>
      </c>
      <c r="D17" s="17">
        <f>2000</f>
        <v>2000</v>
      </c>
      <c r="E17" s="18">
        <f>2900-2000</f>
        <v>900</v>
      </c>
      <c r="F17" s="18"/>
      <c r="G17" s="18"/>
      <c r="H17" s="18"/>
      <c r="I17" s="18"/>
      <c r="J17" s="18"/>
      <c r="K17" s="18"/>
      <c r="L17" s="18">
        <f>1556.83</f>
        <v>1556.83</v>
      </c>
      <c r="M17" s="18"/>
      <c r="N17" s="18"/>
      <c r="O17" s="18"/>
      <c r="P17" s="18"/>
      <c r="Q17" s="18"/>
      <c r="R17" s="19">
        <f>SUM(L17:Q17)</f>
        <v>1556.83</v>
      </c>
      <c r="S17" s="19">
        <f>SUM(F17:K17)</f>
        <v>0</v>
      </c>
      <c r="T17" s="18">
        <f>1556.83-SUM(R17:S17)</f>
        <v>0</v>
      </c>
      <c r="U17" s="18">
        <f t="shared" si="3"/>
        <v>1343.17</v>
      </c>
      <c r="V17" s="18">
        <f t="shared" si="4"/>
        <v>1343.17</v>
      </c>
      <c r="W17" s="15"/>
      <c r="X17" s="15">
        <v>-843</v>
      </c>
    </row>
    <row r="18" spans="1:24" ht="25.5">
      <c r="A18" s="15">
        <v>3</v>
      </c>
      <c r="B18" s="28" t="s">
        <v>34</v>
      </c>
      <c r="C18" s="16">
        <v>2279</v>
      </c>
      <c r="D18" s="17">
        <v>7600</v>
      </c>
      <c r="E18" s="17"/>
      <c r="F18" s="18"/>
      <c r="G18" s="18"/>
      <c r="H18" s="18"/>
      <c r="I18" s="18"/>
      <c r="J18" s="18">
        <f>7600</f>
        <v>7600</v>
      </c>
      <c r="K18" s="18"/>
      <c r="L18" s="18"/>
      <c r="M18" s="18"/>
      <c r="N18" s="18"/>
      <c r="O18" s="18"/>
      <c r="P18" s="18"/>
      <c r="Q18" s="18"/>
      <c r="R18" s="19">
        <f>SUM(F18:Q18)</f>
        <v>7600</v>
      </c>
      <c r="S18" s="20"/>
      <c r="T18" s="18"/>
      <c r="U18" s="18">
        <f t="shared" si="3"/>
        <v>0</v>
      </c>
      <c r="V18" s="18">
        <f t="shared" si="4"/>
        <v>0</v>
      </c>
      <c r="W18" s="15"/>
      <c r="X18" s="15"/>
    </row>
    <row r="19" spans="1:24" ht="25.5">
      <c r="A19" s="15">
        <v>4</v>
      </c>
      <c r="B19" s="15" t="s">
        <v>35</v>
      </c>
      <c r="C19" s="16">
        <v>2312</v>
      </c>
      <c r="D19" s="17"/>
      <c r="E19" s="17">
        <f>1000-650</f>
        <v>350</v>
      </c>
      <c r="F19" s="18"/>
      <c r="G19" s="18"/>
      <c r="H19" s="18"/>
      <c r="I19" s="18"/>
      <c r="J19" s="18"/>
      <c r="K19" s="18"/>
      <c r="L19" s="18">
        <f>161.23</f>
        <v>161.23</v>
      </c>
      <c r="M19" s="18"/>
      <c r="N19" s="18"/>
      <c r="O19" s="18"/>
      <c r="P19" s="18"/>
      <c r="Q19" s="18"/>
      <c r="R19" s="20"/>
      <c r="S19" s="19">
        <f>SUM(F19:Q19)</f>
        <v>161.23</v>
      </c>
      <c r="T19" s="18"/>
      <c r="U19" s="18">
        <f t="shared" si="3"/>
        <v>188.77</v>
      </c>
      <c r="V19" s="18">
        <f t="shared" si="4"/>
        <v>188.77</v>
      </c>
      <c r="W19" s="15"/>
      <c r="X19" s="15"/>
    </row>
    <row r="20" spans="1:24" ht="25.5">
      <c r="A20" s="15">
        <v>5</v>
      </c>
      <c r="B20" s="15" t="s">
        <v>36</v>
      </c>
      <c r="C20" s="16">
        <v>5110</v>
      </c>
      <c r="D20" s="17">
        <v>3971</v>
      </c>
      <c r="E20" s="17"/>
      <c r="F20" s="18">
        <f>11.04</f>
        <v>11.04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>
        <f>SUM(F20:Q20)</f>
        <v>11.04</v>
      </c>
      <c r="S20" s="20"/>
      <c r="T20" s="18"/>
      <c r="U20" s="18">
        <f t="shared" si="3"/>
        <v>3959.96</v>
      </c>
      <c r="V20" s="18">
        <f t="shared" si="4"/>
        <v>3959.96</v>
      </c>
      <c r="W20" s="15"/>
      <c r="X20" s="15"/>
    </row>
    <row r="21" spans="1:24" ht="38.25">
      <c r="A21" s="15">
        <v>6</v>
      </c>
      <c r="B21" s="15" t="s">
        <v>37</v>
      </c>
      <c r="C21" s="16">
        <v>2279</v>
      </c>
      <c r="D21" s="17"/>
      <c r="E21" s="17">
        <v>1500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>
        <f>SUM(F21:Q21)</f>
        <v>0</v>
      </c>
      <c r="T21" s="18"/>
      <c r="U21" s="18">
        <f t="shared" si="3"/>
        <v>1500</v>
      </c>
      <c r="V21" s="18">
        <f t="shared" si="4"/>
        <v>1500</v>
      </c>
      <c r="W21" s="15"/>
      <c r="X21" s="15">
        <v>-500</v>
      </c>
    </row>
    <row r="22" spans="1:24" ht="12.75">
      <c r="A22" s="56" t="s">
        <v>38</v>
      </c>
      <c r="B22" s="57"/>
      <c r="C22" s="26"/>
      <c r="D22" s="26">
        <f aca="true" t="shared" si="5" ref="D22:X22">SUM(D23:D42)</f>
        <v>19850</v>
      </c>
      <c r="E22" s="26">
        <f>SUM(E23:E41)</f>
        <v>17052</v>
      </c>
      <c r="F22" s="26">
        <f t="shared" si="5"/>
        <v>0</v>
      </c>
      <c r="G22" s="26">
        <f t="shared" si="5"/>
        <v>0</v>
      </c>
      <c r="H22" s="26">
        <f t="shared" si="5"/>
        <v>1446.67</v>
      </c>
      <c r="I22" s="26">
        <f t="shared" si="5"/>
        <v>1718.86</v>
      </c>
      <c r="J22" s="26">
        <f t="shared" si="5"/>
        <v>0</v>
      </c>
      <c r="K22" s="26">
        <f t="shared" si="5"/>
        <v>199.42000000000002</v>
      </c>
      <c r="L22" s="26">
        <f t="shared" si="5"/>
        <v>161.4</v>
      </c>
      <c r="M22" s="26">
        <f t="shared" si="5"/>
        <v>400</v>
      </c>
      <c r="N22" s="26">
        <f t="shared" si="5"/>
        <v>0</v>
      </c>
      <c r="O22" s="26">
        <f t="shared" si="5"/>
        <v>0</v>
      </c>
      <c r="P22" s="26">
        <f t="shared" si="5"/>
        <v>0</v>
      </c>
      <c r="Q22" s="26">
        <f t="shared" si="5"/>
        <v>0</v>
      </c>
      <c r="R22" s="26">
        <f t="shared" si="5"/>
        <v>984.68</v>
      </c>
      <c r="S22" s="26">
        <f t="shared" si="5"/>
        <v>4728.55</v>
      </c>
      <c r="T22" s="26">
        <f t="shared" si="5"/>
        <v>4320</v>
      </c>
      <c r="U22" s="26">
        <f t="shared" si="5"/>
        <v>31188.77</v>
      </c>
      <c r="V22" s="26">
        <f t="shared" si="5"/>
        <v>26868.77</v>
      </c>
      <c r="W22" s="26">
        <f t="shared" si="5"/>
        <v>-10125</v>
      </c>
      <c r="X22" s="26">
        <f t="shared" si="5"/>
        <v>-5558</v>
      </c>
    </row>
    <row r="23" spans="1:24" ht="38.25">
      <c r="A23" s="15">
        <v>1</v>
      </c>
      <c r="B23" s="15" t="s">
        <v>39</v>
      </c>
      <c r="C23" s="29">
        <v>2312</v>
      </c>
      <c r="D23" s="18">
        <f>1100</f>
        <v>1100</v>
      </c>
      <c r="E23" s="18">
        <f>1100-1100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>
        <f>SUM(F23:Q23)</f>
        <v>0</v>
      </c>
      <c r="S23" s="19"/>
      <c r="T23" s="18"/>
      <c r="U23" s="18">
        <f aca="true" t="shared" si="6" ref="U23:U38">SUM(D23:E23)-SUM(R23:S23)</f>
        <v>1100</v>
      </c>
      <c r="V23" s="18">
        <f aca="true" t="shared" si="7" ref="V23:V38">U23-T23</f>
        <v>1100</v>
      </c>
      <c r="W23" s="15">
        <v>-1100</v>
      </c>
      <c r="X23" s="15"/>
    </row>
    <row r="24" spans="1:24" ht="51">
      <c r="A24" s="15">
        <v>2</v>
      </c>
      <c r="B24" s="15" t="s">
        <v>40</v>
      </c>
      <c r="C24" s="29">
        <v>2390</v>
      </c>
      <c r="D24" s="18">
        <v>1500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>
        <f>SUM(F24:Q24)</f>
        <v>0</v>
      </c>
      <c r="S24" s="20"/>
      <c r="T24" s="18"/>
      <c r="U24" s="18">
        <f t="shared" si="6"/>
        <v>1500</v>
      </c>
      <c r="V24" s="18">
        <f t="shared" si="7"/>
        <v>1500</v>
      </c>
      <c r="W24" s="15">
        <v>-1500</v>
      </c>
      <c r="X24" s="15"/>
    </row>
    <row r="25" spans="1:24" ht="25.5">
      <c r="A25" s="15">
        <v>3</v>
      </c>
      <c r="B25" s="28" t="s">
        <v>41</v>
      </c>
      <c r="C25" s="29">
        <v>2231</v>
      </c>
      <c r="D25" s="18">
        <v>1000</v>
      </c>
      <c r="E25" s="17"/>
      <c r="F25" s="17"/>
      <c r="G25" s="17"/>
      <c r="H25" s="17"/>
      <c r="I25" s="17">
        <f>984.68</f>
        <v>984.68</v>
      </c>
      <c r="J25" s="17"/>
      <c r="K25" s="17"/>
      <c r="L25" s="17"/>
      <c r="M25" s="17"/>
      <c r="N25" s="17"/>
      <c r="O25" s="17"/>
      <c r="P25" s="17"/>
      <c r="Q25" s="17"/>
      <c r="R25" s="19">
        <f>SUM(F25:Q25)</f>
        <v>984.68</v>
      </c>
      <c r="S25" s="20"/>
      <c r="T25" s="18"/>
      <c r="U25" s="18">
        <f t="shared" si="6"/>
        <v>15.32000000000005</v>
      </c>
      <c r="V25" s="18">
        <f t="shared" si="7"/>
        <v>15.32000000000005</v>
      </c>
      <c r="W25" s="15">
        <v>-15</v>
      </c>
      <c r="X25" s="15"/>
    </row>
    <row r="26" spans="1:24" ht="25.5">
      <c r="A26" s="15">
        <v>4</v>
      </c>
      <c r="B26" s="28" t="s">
        <v>42</v>
      </c>
      <c r="C26" s="29">
        <v>2231</v>
      </c>
      <c r="D26" s="18">
        <v>500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>
        <f>SUM(F26:Q26)</f>
        <v>0</v>
      </c>
      <c r="S26" s="20"/>
      <c r="T26" s="18"/>
      <c r="U26" s="18">
        <f t="shared" si="6"/>
        <v>500</v>
      </c>
      <c r="V26" s="18">
        <f t="shared" si="7"/>
        <v>500</v>
      </c>
      <c r="W26" s="15"/>
      <c r="X26" s="15"/>
    </row>
    <row r="27" spans="1:24" ht="25.5">
      <c r="A27" s="15">
        <v>5</v>
      </c>
      <c r="B27" s="28" t="s">
        <v>43</v>
      </c>
      <c r="C27" s="29">
        <v>2231</v>
      </c>
      <c r="D27" s="18">
        <v>1500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>
        <f>SUM(F27:Q27)</f>
        <v>0</v>
      </c>
      <c r="S27" s="20"/>
      <c r="T27" s="18"/>
      <c r="U27" s="18">
        <f t="shared" si="6"/>
        <v>1500</v>
      </c>
      <c r="V27" s="18">
        <f t="shared" si="7"/>
        <v>1500</v>
      </c>
      <c r="W27" s="15">
        <v>-1500</v>
      </c>
      <c r="X27" s="15"/>
    </row>
    <row r="28" spans="1:24" ht="12.75">
      <c r="A28" s="15">
        <v>6</v>
      </c>
      <c r="B28" s="15" t="s">
        <v>44</v>
      </c>
      <c r="C28" s="29">
        <v>2231</v>
      </c>
      <c r="D28" s="18"/>
      <c r="E28" s="17">
        <f>2000+650</f>
        <v>2650</v>
      </c>
      <c r="F28" s="17"/>
      <c r="G28" s="17"/>
      <c r="H28" s="17"/>
      <c r="I28" s="17"/>
      <c r="J28" s="17"/>
      <c r="K28" s="17"/>
      <c r="L28" s="17">
        <f>161.4</f>
        <v>161.4</v>
      </c>
      <c r="M28" s="17"/>
      <c r="N28" s="17"/>
      <c r="O28" s="17"/>
      <c r="P28" s="17"/>
      <c r="Q28" s="17"/>
      <c r="R28" s="20"/>
      <c r="S28" s="19">
        <f>SUM(F28:Q28)</f>
        <v>161.4</v>
      </c>
      <c r="T28" s="18"/>
      <c r="U28" s="18">
        <f t="shared" si="6"/>
        <v>2488.6</v>
      </c>
      <c r="V28" s="18">
        <f t="shared" si="7"/>
        <v>2488.6</v>
      </c>
      <c r="W28" s="15"/>
      <c r="X28" s="15">
        <v>-2400</v>
      </c>
    </row>
    <row r="29" spans="1:24" ht="12.75">
      <c r="A29" s="15">
        <v>7</v>
      </c>
      <c r="B29" s="28" t="s">
        <v>45</v>
      </c>
      <c r="C29" s="29">
        <v>7712</v>
      </c>
      <c r="D29" s="18"/>
      <c r="E29" s="17">
        <v>324</v>
      </c>
      <c r="F29" s="17"/>
      <c r="G29" s="17"/>
      <c r="H29" s="17">
        <f>320.31</f>
        <v>320.31</v>
      </c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19">
        <f>SUM(F29:Q29)</f>
        <v>320.31</v>
      </c>
      <c r="T29" s="18"/>
      <c r="U29" s="18">
        <f t="shared" si="6"/>
        <v>3.6899999999999977</v>
      </c>
      <c r="V29" s="18">
        <f t="shared" si="7"/>
        <v>3.6899999999999977</v>
      </c>
      <c r="W29" s="15"/>
      <c r="X29" s="15">
        <v>-4</v>
      </c>
    </row>
    <row r="30" spans="1:24" ht="12.75">
      <c r="A30" s="15">
        <v>8</v>
      </c>
      <c r="B30" s="28" t="s">
        <v>46</v>
      </c>
      <c r="C30" s="29">
        <v>7712</v>
      </c>
      <c r="D30" s="18"/>
      <c r="E30" s="17">
        <v>1130</v>
      </c>
      <c r="F30" s="17"/>
      <c r="G30" s="17"/>
      <c r="H30" s="17"/>
      <c r="I30" s="17">
        <v>734.18</v>
      </c>
      <c r="J30" s="17"/>
      <c r="K30" s="17"/>
      <c r="L30" s="17"/>
      <c r="M30" s="17"/>
      <c r="N30" s="17"/>
      <c r="O30" s="17"/>
      <c r="P30" s="17"/>
      <c r="Q30" s="17"/>
      <c r="R30" s="20"/>
      <c r="S30" s="19">
        <f>SUM(F30:Q30)</f>
        <v>734.18</v>
      </c>
      <c r="T30" s="18"/>
      <c r="U30" s="18">
        <f t="shared" si="6"/>
        <v>395.82000000000005</v>
      </c>
      <c r="V30" s="18">
        <f t="shared" si="7"/>
        <v>395.82000000000005</v>
      </c>
      <c r="W30" s="15"/>
      <c r="X30" s="15"/>
    </row>
    <row r="31" spans="1:24" ht="38.25">
      <c r="A31" s="15">
        <v>9</v>
      </c>
      <c r="B31" s="28" t="s">
        <v>47</v>
      </c>
      <c r="C31" s="29">
        <v>7712</v>
      </c>
      <c r="D31" s="18"/>
      <c r="E31" s="17">
        <v>400</v>
      </c>
      <c r="F31" s="17"/>
      <c r="G31" s="17"/>
      <c r="H31" s="17"/>
      <c r="I31" s="17"/>
      <c r="J31" s="17"/>
      <c r="K31" s="17"/>
      <c r="L31" s="17"/>
      <c r="M31" s="17">
        <v>400</v>
      </c>
      <c r="N31" s="17"/>
      <c r="O31" s="17"/>
      <c r="P31" s="17"/>
      <c r="Q31" s="17"/>
      <c r="R31" s="20"/>
      <c r="S31" s="19">
        <f>SUM(F31:Q31)</f>
        <v>400</v>
      </c>
      <c r="T31" s="18"/>
      <c r="U31" s="18">
        <f t="shared" si="6"/>
        <v>0</v>
      </c>
      <c r="V31" s="18">
        <f t="shared" si="7"/>
        <v>0</v>
      </c>
      <c r="W31" s="15"/>
      <c r="X31" s="15"/>
    </row>
    <row r="32" spans="1:24" ht="12.75" customHeight="1">
      <c r="A32" s="41">
        <v>10</v>
      </c>
      <c r="B32" s="58" t="s">
        <v>48</v>
      </c>
      <c r="C32" s="76">
        <v>1150</v>
      </c>
      <c r="D32" s="61"/>
      <c r="E32" s="48">
        <v>8500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86"/>
      <c r="S32" s="86">
        <f>1440</f>
        <v>1440</v>
      </c>
      <c r="T32" s="18">
        <f>SUM(T33:T336)</f>
        <v>2160</v>
      </c>
      <c r="U32" s="43">
        <f>SUM(D32:E36)-SUM(R32:S36)</f>
        <v>7060</v>
      </c>
      <c r="V32" s="43">
        <f>U32-SUM(T32:T36)</f>
        <v>2740</v>
      </c>
      <c r="W32" s="34"/>
      <c r="X32" s="72">
        <f>-2000</f>
        <v>-2000</v>
      </c>
    </row>
    <row r="33" spans="1:24" ht="12.75">
      <c r="A33" s="44"/>
      <c r="B33" s="59"/>
      <c r="C33" s="77"/>
      <c r="D33" s="62"/>
      <c r="E33" s="8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9"/>
      <c r="S33" s="89"/>
      <c r="T33" s="18">
        <v>540</v>
      </c>
      <c r="U33" s="43"/>
      <c r="V33" s="43"/>
      <c r="W33" s="30"/>
      <c r="X33" s="73"/>
    </row>
    <row r="34" spans="1:24" ht="12.75">
      <c r="A34" s="44"/>
      <c r="B34" s="59"/>
      <c r="C34" s="77"/>
      <c r="D34" s="62"/>
      <c r="E34" s="8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9"/>
      <c r="S34" s="89"/>
      <c r="T34" s="18">
        <v>540</v>
      </c>
      <c r="U34" s="43"/>
      <c r="V34" s="43"/>
      <c r="W34" s="30"/>
      <c r="X34" s="73"/>
    </row>
    <row r="35" spans="1:24" ht="12.75">
      <c r="A35" s="44"/>
      <c r="B35" s="59"/>
      <c r="C35" s="77"/>
      <c r="D35" s="62"/>
      <c r="E35" s="8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89"/>
      <c r="S35" s="89"/>
      <c r="T35" s="18">
        <v>540</v>
      </c>
      <c r="U35" s="43"/>
      <c r="V35" s="43"/>
      <c r="W35" s="30"/>
      <c r="X35" s="73"/>
    </row>
    <row r="36" spans="1:24" ht="12.75">
      <c r="A36" s="42"/>
      <c r="B36" s="60"/>
      <c r="C36" s="78"/>
      <c r="D36" s="63"/>
      <c r="E36" s="4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87"/>
      <c r="S36" s="87"/>
      <c r="T36" s="18">
        <v>540</v>
      </c>
      <c r="U36" s="43"/>
      <c r="V36" s="43"/>
      <c r="W36" s="30"/>
      <c r="X36" s="74"/>
    </row>
    <row r="37" spans="1:24" ht="12.75">
      <c r="A37" s="15">
        <v>11</v>
      </c>
      <c r="B37" s="15" t="s">
        <v>49</v>
      </c>
      <c r="C37" s="29">
        <v>1210</v>
      </c>
      <c r="D37" s="18"/>
      <c r="E37" s="18">
        <v>2048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0"/>
      <c r="S37" s="19">
        <v>346.88</v>
      </c>
      <c r="T37" s="18"/>
      <c r="U37" s="18">
        <f t="shared" si="6"/>
        <v>1701.12</v>
      </c>
      <c r="V37" s="18">
        <f t="shared" si="7"/>
        <v>1701.12</v>
      </c>
      <c r="W37" s="15"/>
      <c r="X37" s="15">
        <v>-480</v>
      </c>
    </row>
    <row r="38" spans="1:24" ht="25.5">
      <c r="A38" s="15">
        <v>12</v>
      </c>
      <c r="B38" s="15" t="s">
        <v>50</v>
      </c>
      <c r="C38" s="29">
        <v>5110</v>
      </c>
      <c r="D38" s="18">
        <v>14250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9">
        <f>SUM(F38:Q38)</f>
        <v>0</v>
      </c>
      <c r="S38" s="20"/>
      <c r="T38" s="18"/>
      <c r="U38" s="18">
        <f t="shared" si="6"/>
        <v>14250</v>
      </c>
      <c r="V38" s="18">
        <f t="shared" si="7"/>
        <v>14250</v>
      </c>
      <c r="W38" s="15">
        <f>-4956-1054</f>
        <v>-6010</v>
      </c>
      <c r="X38" s="15"/>
    </row>
    <row r="39" spans="1:24" ht="12.75" customHeight="1">
      <c r="A39" s="41">
        <v>13</v>
      </c>
      <c r="B39" s="45" t="s">
        <v>51</v>
      </c>
      <c r="C39" s="50">
        <v>2121</v>
      </c>
      <c r="D39" s="48"/>
      <c r="E39" s="82">
        <v>500</v>
      </c>
      <c r="F39" s="17"/>
      <c r="G39" s="17"/>
      <c r="H39" s="17">
        <f>240</f>
        <v>240</v>
      </c>
      <c r="I39" s="17"/>
      <c r="J39" s="17"/>
      <c r="K39" s="17"/>
      <c r="L39" s="17"/>
      <c r="M39" s="17"/>
      <c r="N39" s="17"/>
      <c r="O39" s="17"/>
      <c r="P39" s="17"/>
      <c r="Q39" s="17"/>
      <c r="R39" s="20"/>
      <c r="S39" s="86">
        <f>SUM(F39:Q40)</f>
        <v>315</v>
      </c>
      <c r="T39" s="18"/>
      <c r="U39" s="48">
        <f>SUM(D39:E39)-SUM(R39:S40)</f>
        <v>185</v>
      </c>
      <c r="V39" s="48">
        <f>U39-SUM(T39:T40)</f>
        <v>185</v>
      </c>
      <c r="W39" s="15"/>
      <c r="X39" s="41">
        <v>-185</v>
      </c>
    </row>
    <row r="40" spans="1:24" ht="12.75" customHeight="1">
      <c r="A40" s="44"/>
      <c r="B40" s="46"/>
      <c r="C40" s="51"/>
      <c r="D40" s="49"/>
      <c r="E40" s="83"/>
      <c r="F40" s="17"/>
      <c r="G40" s="17"/>
      <c r="H40" s="17"/>
      <c r="I40" s="17"/>
      <c r="J40" s="17"/>
      <c r="K40" s="17">
        <f>75</f>
        <v>75</v>
      </c>
      <c r="L40" s="17"/>
      <c r="M40" s="17"/>
      <c r="N40" s="17"/>
      <c r="O40" s="17"/>
      <c r="P40" s="17"/>
      <c r="Q40" s="17"/>
      <c r="R40" s="20"/>
      <c r="S40" s="87"/>
      <c r="T40" s="18">
        <f>25*3-SUM(H40:R40)</f>
        <v>0</v>
      </c>
      <c r="U40" s="49"/>
      <c r="V40" s="49"/>
      <c r="W40" s="15"/>
      <c r="X40" s="42"/>
    </row>
    <row r="41" spans="1:24" ht="12.75" customHeight="1">
      <c r="A41" s="44"/>
      <c r="B41" s="46"/>
      <c r="C41" s="52">
        <v>2122</v>
      </c>
      <c r="D41" s="48"/>
      <c r="E41" s="84">
        <v>1500</v>
      </c>
      <c r="F41" s="17"/>
      <c r="G41" s="17"/>
      <c r="H41" s="17">
        <f>886.36</f>
        <v>886.36</v>
      </c>
      <c r="I41" s="17"/>
      <c r="J41" s="17"/>
      <c r="K41" s="17"/>
      <c r="L41" s="17"/>
      <c r="M41" s="17"/>
      <c r="N41" s="17"/>
      <c r="O41" s="17"/>
      <c r="P41" s="17"/>
      <c r="Q41" s="17"/>
      <c r="R41" s="20"/>
      <c r="S41" s="86">
        <f>SUM(F41:Q42)</f>
        <v>1010.78</v>
      </c>
      <c r="T41" s="18"/>
      <c r="U41" s="39">
        <f>SUM(D41:E41)-SUM(R41:S42)</f>
        <v>489.22</v>
      </c>
      <c r="V41" s="48">
        <f>U41-SUM(T41:T42)</f>
        <v>489.22</v>
      </c>
      <c r="W41" s="15"/>
      <c r="X41" s="41">
        <v>-489</v>
      </c>
    </row>
    <row r="42" spans="1:24" ht="12" customHeight="1">
      <c r="A42" s="42"/>
      <c r="B42" s="47"/>
      <c r="C42" s="53"/>
      <c r="D42" s="49"/>
      <c r="E42" s="85"/>
      <c r="F42" s="17"/>
      <c r="G42" s="17"/>
      <c r="H42" s="17"/>
      <c r="I42" s="17"/>
      <c r="J42" s="17"/>
      <c r="K42" s="17">
        <f>124.42</f>
        <v>124.42</v>
      </c>
      <c r="L42" s="17"/>
      <c r="M42" s="17"/>
      <c r="N42" s="17"/>
      <c r="O42" s="17"/>
      <c r="P42" s="17"/>
      <c r="Q42" s="17"/>
      <c r="R42" s="20"/>
      <c r="S42" s="87"/>
      <c r="T42" s="18"/>
      <c r="U42" s="40"/>
      <c r="V42" s="49"/>
      <c r="W42" s="15"/>
      <c r="X42" s="42"/>
    </row>
    <row r="43" spans="3:4" ht="12.75">
      <c r="C43" s="31"/>
      <c r="D43" s="31"/>
    </row>
    <row r="44" spans="2:5" ht="12.75" hidden="1">
      <c r="B44" s="8" t="s">
        <v>27</v>
      </c>
      <c r="C44" s="32"/>
      <c r="D44" s="32"/>
      <c r="E44" s="32">
        <f>SUM(E45)</f>
        <v>0</v>
      </c>
    </row>
    <row r="45" spans="2:5" ht="12.75" hidden="1">
      <c r="B45" s="5">
        <v>2232</v>
      </c>
      <c r="C45" s="32">
        <v>2232</v>
      </c>
      <c r="D45" s="32"/>
      <c r="E45" s="33">
        <f>SUM(E12:E13)</f>
        <v>0</v>
      </c>
    </row>
    <row r="46" ht="12.75" hidden="1"/>
    <row r="47" spans="2:5" ht="12.75" hidden="1">
      <c r="B47" s="8" t="s">
        <v>31</v>
      </c>
      <c r="C47" s="8"/>
      <c r="D47" s="8"/>
      <c r="E47" s="8">
        <f>SUM(E48:E51)</f>
        <v>2750</v>
      </c>
    </row>
    <row r="48" spans="2:5" ht="12.75" hidden="1">
      <c r="B48" s="5">
        <v>2244</v>
      </c>
      <c r="C48" s="8">
        <v>2244</v>
      </c>
      <c r="D48" s="8"/>
      <c r="E48" s="33">
        <f>SUM(E17)</f>
        <v>900</v>
      </c>
    </row>
    <row r="49" spans="2:5" ht="12.75" hidden="1">
      <c r="B49" s="5">
        <v>2279</v>
      </c>
      <c r="C49" s="8">
        <v>2279</v>
      </c>
      <c r="D49" s="8"/>
      <c r="E49" s="33">
        <f>SUM(E16,E18)</f>
        <v>0</v>
      </c>
    </row>
    <row r="50" spans="2:5" ht="12.75" hidden="1">
      <c r="B50" s="5">
        <v>2312</v>
      </c>
      <c r="C50" s="8">
        <v>2312</v>
      </c>
      <c r="D50" s="8"/>
      <c r="E50" s="33">
        <f>SUM(E19)</f>
        <v>350</v>
      </c>
    </row>
    <row r="51" spans="2:5" ht="12.75" hidden="1">
      <c r="B51" s="5">
        <v>5110</v>
      </c>
      <c r="C51" s="8">
        <v>5110</v>
      </c>
      <c r="D51" s="8"/>
      <c r="E51" s="33">
        <f>SUM(E21)</f>
        <v>1500</v>
      </c>
    </row>
    <row r="52" ht="12.75" hidden="1"/>
    <row r="53" spans="2:6" ht="12.75" hidden="1">
      <c r="B53" s="8" t="s">
        <v>38</v>
      </c>
      <c r="C53" s="32"/>
      <c r="D53" s="32"/>
      <c r="E53" s="32">
        <f>SUM(E54:E62)</f>
        <v>17052</v>
      </c>
      <c r="F53" s="8"/>
    </row>
    <row r="54" spans="2:5" ht="12.75" hidden="1">
      <c r="B54" s="5">
        <v>1150</v>
      </c>
      <c r="C54" s="8">
        <v>1150</v>
      </c>
      <c r="D54" s="8"/>
      <c r="E54" s="33">
        <f>E32</f>
        <v>8500</v>
      </c>
    </row>
    <row r="55" spans="2:5" ht="12.75" hidden="1">
      <c r="B55" s="5">
        <v>1210</v>
      </c>
      <c r="C55" s="8">
        <v>1210</v>
      </c>
      <c r="D55" s="8"/>
      <c r="E55" s="33">
        <f>E37</f>
        <v>2048</v>
      </c>
    </row>
    <row r="56" spans="2:5" ht="12.75" hidden="1">
      <c r="B56" s="5">
        <v>2121</v>
      </c>
      <c r="C56" s="8">
        <v>2121</v>
      </c>
      <c r="D56" s="8"/>
      <c r="E56" s="33">
        <f>E39</f>
        <v>500</v>
      </c>
    </row>
    <row r="57" spans="2:5" ht="12.75" hidden="1">
      <c r="B57" s="5">
        <v>2122</v>
      </c>
      <c r="C57" s="8">
        <v>2122</v>
      </c>
      <c r="D57" s="8"/>
      <c r="E57" s="33">
        <f>E41</f>
        <v>1500</v>
      </c>
    </row>
    <row r="58" spans="2:5" ht="12.75" hidden="1">
      <c r="B58" s="5">
        <v>2231</v>
      </c>
      <c r="C58" s="8">
        <v>2231</v>
      </c>
      <c r="D58" s="8"/>
      <c r="E58" s="33">
        <f>SUM(E25,E26,E27,E28)</f>
        <v>2650</v>
      </c>
    </row>
    <row r="59" spans="2:5" ht="12.75" hidden="1">
      <c r="B59" s="5">
        <v>2232</v>
      </c>
      <c r="C59" s="8">
        <v>2232</v>
      </c>
      <c r="D59" s="8"/>
      <c r="E59" s="33">
        <f>SUM(E38)</f>
        <v>0</v>
      </c>
    </row>
    <row r="60" spans="2:5" ht="12.75" hidden="1">
      <c r="B60" s="5">
        <v>2312</v>
      </c>
      <c r="C60" s="8">
        <v>2312</v>
      </c>
      <c r="D60" s="8"/>
      <c r="E60" s="33">
        <f>E23</f>
        <v>0</v>
      </c>
    </row>
    <row r="61" spans="2:5" ht="12.75" hidden="1">
      <c r="B61" s="5">
        <v>2390</v>
      </c>
      <c r="C61" s="8">
        <v>2390</v>
      </c>
      <c r="D61" s="8"/>
      <c r="E61" s="33">
        <f>SUM(E24)</f>
        <v>0</v>
      </c>
    </row>
    <row r="62" spans="2:5" ht="12.75" hidden="1">
      <c r="B62" s="5">
        <v>7712</v>
      </c>
      <c r="C62" s="8">
        <v>7712</v>
      </c>
      <c r="D62" s="8"/>
      <c r="E62" s="33">
        <f>SUM(E29,E30,E31)</f>
        <v>1854</v>
      </c>
    </row>
    <row r="63" ht="12.75" hidden="1"/>
    <row r="64" ht="12.75"/>
    <row r="65" ht="12.75"/>
    <row r="66" ht="12.75"/>
    <row r="67" ht="12.75"/>
  </sheetData>
  <sheetProtection/>
  <mergeCells count="41">
    <mergeCell ref="S39:S40"/>
    <mergeCell ref="S41:S42"/>
    <mergeCell ref="U39:U40"/>
    <mergeCell ref="E32:E36"/>
    <mergeCell ref="S32:S36"/>
    <mergeCell ref="R32:R36"/>
    <mergeCell ref="U32:U36"/>
    <mergeCell ref="D39:D40"/>
    <mergeCell ref="E39:E40"/>
    <mergeCell ref="D41:D42"/>
    <mergeCell ref="E41:E42"/>
    <mergeCell ref="W7:X8"/>
    <mergeCell ref="X32:X36"/>
    <mergeCell ref="A10:B10"/>
    <mergeCell ref="A7:A9"/>
    <mergeCell ref="B7:B9"/>
    <mergeCell ref="C7:C9"/>
    <mergeCell ref="C32:C36"/>
    <mergeCell ref="U7:U9"/>
    <mergeCell ref="V7:V9"/>
    <mergeCell ref="T8:T9"/>
    <mergeCell ref="D32:D36"/>
    <mergeCell ref="D7:E8"/>
    <mergeCell ref="F8:Q8"/>
    <mergeCell ref="R8:S8"/>
    <mergeCell ref="F7:T7"/>
    <mergeCell ref="A11:B11"/>
    <mergeCell ref="A15:B15"/>
    <mergeCell ref="A22:B22"/>
    <mergeCell ref="B32:B36"/>
    <mergeCell ref="A32:A36"/>
    <mergeCell ref="X39:X40"/>
    <mergeCell ref="X41:X42"/>
    <mergeCell ref="V32:V36"/>
    <mergeCell ref="A39:A42"/>
    <mergeCell ref="B39:B42"/>
    <mergeCell ref="V39:V40"/>
    <mergeCell ref="U41:U42"/>
    <mergeCell ref="V41:V42"/>
    <mergeCell ref="C39:C40"/>
    <mergeCell ref="C41:C42"/>
  </mergeCells>
  <printOptions horizontalCentered="1"/>
  <pageMargins left="0.984251968503937" right="0.1968503937007874" top="0.7874015748031497" bottom="0.1968503937007874" header="0.11811023622047245" footer="0.11811023622047245"/>
  <pageSetup horizontalDpi="600" verticalDpi="600" orientation="portrait" paperSize="9" scale="75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2009-08-14T13:02:52Z</cp:lastPrinted>
  <dcterms:created xsi:type="dcterms:W3CDTF">2009-08-06T09:34:12Z</dcterms:created>
  <dcterms:modified xsi:type="dcterms:W3CDTF">2009-08-14T13:02:54Z</dcterms:modified>
  <cp:category/>
  <cp:version/>
  <cp:contentType/>
  <cp:contentStatus/>
</cp:coreProperties>
</file>