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0"/>
  </bookViews>
  <sheets>
    <sheet name="12.pielikums" sheetId="1" r:id="rId1"/>
  </sheets>
  <definedNames>
    <definedName name="_xlnm.Print_Area" localSheetId="0">'12.pielikums'!$A$1:$U$35</definedName>
  </definedNames>
  <calcPr fullCalcOnLoad="1"/>
</workbook>
</file>

<file path=xl/comments1.xml><?xml version="1.0" encoding="utf-8"?>
<comments xmlns="http://schemas.openxmlformats.org/spreadsheetml/2006/main">
  <authors>
    <author>arita.moroza</author>
  </authors>
  <commentList>
    <comment ref="R16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1.80
1.40</t>
        </r>
      </text>
    </comment>
    <comment ref="R17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Līgums=42000+18%=49560 
2007.g. avanss 12600+18%=14868
2009.g.=29400+21%=35574 ls</t>
        </r>
      </text>
    </comment>
    <comment ref="R23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līgums=2200+18%=2596.00
2007.g.avanss 440+18%= 519.20
2009.gadam 1760+21%=2129.60</t>
        </r>
      </text>
    </comment>
    <comment ref="R18" authorId="0">
      <text>
        <r>
          <rPr>
            <b/>
            <sz val="8"/>
            <rFont val="Tahoma"/>
            <family val="0"/>
          </rPr>
          <t>arita.moroza:
Līgums=</t>
        </r>
        <r>
          <rPr>
            <sz val="8"/>
            <rFont val="Tahoma"/>
            <family val="2"/>
          </rPr>
          <t>7800+18%=</t>
        </r>
        <r>
          <rPr>
            <b/>
            <sz val="8"/>
            <rFont val="Tahoma"/>
            <family val="0"/>
          </rPr>
          <t>9204</t>
        </r>
        <r>
          <rPr>
            <sz val="8"/>
            <rFont val="Tahoma"/>
            <family val="0"/>
          </rPr>
          <t xml:space="preserve">
2008.g. avanss 1559.32+18%=1840
2009.g.6240.68+21%=</t>
        </r>
        <r>
          <rPr>
            <b/>
            <sz val="8"/>
            <rFont val="Tahoma"/>
            <family val="2"/>
          </rPr>
          <t>7551.22</t>
        </r>
        <r>
          <rPr>
            <sz val="8"/>
            <rFont val="Tahoma"/>
            <family val="0"/>
          </rPr>
          <t xml:space="preserve">
*pēc 1. redakcijas 30 %
*gala pēc detālplānojuma apstiprināšanas
</t>
        </r>
      </text>
    </comment>
    <comment ref="R13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Līgums=127000+18%=149860
2008.g. 63500+18%=74930 (avanss)
2009.g=63500+21%=76835
</t>
        </r>
      </text>
    </comment>
    <comment ref="R20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līgums=2700+pvn
apmaksā 100% pēc izpildītajiem darbiem</t>
        </r>
      </text>
    </comment>
    <comment ref="R21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līgumcena=7000+pvn
2007.g.avanss=3500+18%
2009.g.=3500+21%</t>
        </r>
      </text>
    </comment>
    <comment ref="R26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līgumcena=7200+pvn
2005.g.avanss=1440+pvn=1699.20
2009.gadam=</t>
        </r>
        <r>
          <rPr>
            <sz val="8"/>
            <rFont val="Tahoma"/>
            <family val="2"/>
          </rPr>
          <t>5760+21%=</t>
        </r>
        <r>
          <rPr>
            <b/>
            <sz val="8"/>
            <rFont val="Tahoma"/>
            <family val="2"/>
          </rPr>
          <t>6969.60</t>
        </r>
      </text>
    </comment>
    <comment ref="D29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34=-2762
izziņa 87=-4000</t>
        </r>
      </text>
    </comment>
    <comment ref="D18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34=+2762</t>
        </r>
      </text>
    </comment>
    <comment ref="D27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87=-2000</t>
        </r>
      </text>
    </comment>
  </commentList>
</comments>
</file>

<file path=xl/sharedStrings.xml><?xml version="1.0" encoding="utf-8"?>
<sst xmlns="http://schemas.openxmlformats.org/spreadsheetml/2006/main" count="49" uniqueCount="48">
  <si>
    <t>Jūrmalas pilsētas dome</t>
  </si>
  <si>
    <t>Konta Nr.:  LV84PARX0002484572001</t>
  </si>
  <si>
    <t>Nr.</t>
  </si>
  <si>
    <t>Pasākums/ aktivitāte/ projekts/ pakalpojuma nosaukums/ objekts</t>
  </si>
  <si>
    <t>EKK</t>
  </si>
  <si>
    <t>2009.gada budžeta projekts</t>
  </si>
  <si>
    <t>Izpilde</t>
  </si>
  <si>
    <t>Kases atlikums</t>
  </si>
  <si>
    <t>Atlikums</t>
  </si>
  <si>
    <t>Mēnesī</t>
  </si>
  <si>
    <t>Kopā</t>
  </si>
  <si>
    <t>Rezervētā līg.summa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</si>
  <si>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</si>
  <si>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</si>
  <si>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</si>
  <si>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</si>
  <si>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</si>
  <si>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</si>
  <si>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</si>
  <si>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</si>
  <si>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</si>
  <si>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</si>
  <si>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</si>
  <si>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</si>
  <si>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06.200 KOPĀ</t>
  </si>
  <si>
    <t>Teritorijas plānojums un apbūves noteikumi</t>
  </si>
  <si>
    <t>Līgumu apmaksa pašvaldības pasūtījumiem detālplānojumu izstrādāšanai:</t>
  </si>
  <si>
    <t>Turaidas iela 1</t>
  </si>
  <si>
    <t>Pludmale</t>
  </si>
  <si>
    <t>Sloka 7109</t>
  </si>
  <si>
    <t>Dubultu kapi</t>
  </si>
  <si>
    <t>Piebalgas iela 2</t>
  </si>
  <si>
    <t>Brīzes iela 1</t>
  </si>
  <si>
    <t>Mellužu prospekts 6</t>
  </si>
  <si>
    <t>Teritorijai starp Jaunķemeru ceļu, Kolkas ielu un Mežciema ielu</t>
  </si>
  <si>
    <t>SIVN</t>
  </si>
  <si>
    <t>Ģeoloģija</t>
  </si>
  <si>
    <t>R.Blaumaņa iela 15</t>
  </si>
  <si>
    <t>Jaunam detālplānojumam</t>
  </si>
  <si>
    <t>Ģeoloģiskās izpētes darbi apbūves plānošanas un detālās plānošanas vajadzībām</t>
  </si>
  <si>
    <t>Metu konkursa organizēšanai objektam Pils 1</t>
  </si>
  <si>
    <t>Būvprojektu ekspertīzes</t>
  </si>
  <si>
    <t>KOPĀ</t>
  </si>
  <si>
    <t>citi</t>
  </si>
  <si>
    <r>
      <t>2008.gada budžeta projekta atšifrējums _____</t>
    </r>
    <r>
      <rPr>
        <b/>
        <u val="single"/>
        <sz val="12"/>
        <rFont val="Times New Roman"/>
        <family val="1"/>
      </rPr>
      <t>Teritoriālplānošana</t>
    </r>
    <r>
      <rPr>
        <b/>
        <sz val="12"/>
        <rFont val="Times New Roman"/>
        <family val="1"/>
      </rPr>
      <t>______</t>
    </r>
  </si>
  <si>
    <r>
      <t>Struktūrvienības nosaukums ____</t>
    </r>
    <r>
      <rPr>
        <b/>
        <u val="single"/>
        <sz val="10"/>
        <rFont val="Times New Roman"/>
        <family val="1"/>
      </rPr>
      <t>Būvvalde - Teritoriālplānošanas un inženierbūvju nodaļa</t>
    </r>
    <r>
      <rPr>
        <sz val="10"/>
        <rFont val="Times New Roman"/>
        <family val="1"/>
      </rPr>
      <t>____________</t>
    </r>
  </si>
  <si>
    <t>Samazinājumi</t>
  </si>
  <si>
    <t>12.pielikums</t>
  </si>
</sst>
</file>

<file path=xl/styles.xml><?xml version="1.0" encoding="utf-8"?>
<styleSheet xmlns="http://schemas.openxmlformats.org/spreadsheetml/2006/main">
  <numFmts count="5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.00\ _L_s_-;\-* #,##0.00\ _L_s_-;_-* &quot;-&quot;??\ _L_s_-;_-@_-"/>
    <numFmt numFmtId="168" formatCode="0.0"/>
    <numFmt numFmtId="169" formatCode="_-* #,##0\ _L_s_-;\-* #,##0\ _L_s_-;_-* &quot;-&quot;??\ _L_s_-;_-@_-"/>
    <numFmt numFmtId="170" formatCode="#,##0_ ;[Red]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26]dddd\,\ yyyy&quot;. gada &quot;d\.\ mmmm"/>
    <numFmt numFmtId="176" formatCode="#,##0.0"/>
    <numFmt numFmtId="177" formatCode="#,##0.000"/>
    <numFmt numFmtId="178" formatCode="#,##0.0000"/>
    <numFmt numFmtId="179" formatCode="#,##0_ ;\-#,##0\ "/>
    <numFmt numFmtId="180" formatCode="#,##0.0;[Red]\-#,##0.0"/>
    <numFmt numFmtId="181" formatCode="#,##0.000;[Red]\-#,##0.000"/>
    <numFmt numFmtId="182" formatCode="#,##0.0000;[Red]\-#,##0.0000"/>
    <numFmt numFmtId="183" formatCode="_-&quot;Ls&quot;\ * #,##0.000_-;\-&quot;Ls&quot;\ * #,##0.000_-;_-&quot;Ls&quot;\ * &quot;-&quot;??_-;_-@_-"/>
    <numFmt numFmtId="184" formatCode="_-&quot;Ls&quot;\ * #,##0.0_-;\-&quot;Ls&quot;\ * #,##0.0_-;_-&quot;Ls&quot;\ * &quot;-&quot;??_-;_-@_-"/>
    <numFmt numFmtId="185" formatCode="_-&quot;Ls&quot;\ * #,##0_-;\-&quot;Ls&quot;\ * #,##0_-;_-&quot;Ls&quot;\ * &quot;-&quot;??_-;_-@_-"/>
    <numFmt numFmtId="186" formatCode="0.000"/>
    <numFmt numFmtId="187" formatCode="0.0000"/>
    <numFmt numFmtId="188" formatCode="_-* #,##0.000_-;\-* #,##0.000_-;_-* &quot;-&quot;??_-;_-@_-"/>
    <numFmt numFmtId="189" formatCode="_-* #,##0.0000_-;\-* #,##0.0000_-;_-* &quot;-&quot;??_-;_-@_-"/>
    <numFmt numFmtId="190" formatCode="_-* #,##0.0_-;\-* #,##0.0_-;_-* &quot;-&quot;??_-;_-@_-"/>
    <numFmt numFmtId="191" formatCode="_-* #,##0_-;\-* #,##0_-;_-* &quot;-&quot;??_-;_-@_-"/>
    <numFmt numFmtId="192" formatCode="&quot;Ls&quot;\ #,##0_);\(&quot;Ls&quot;\ #,##0\)"/>
    <numFmt numFmtId="193" formatCode="&quot;Ls&quot;\ #,##0_);[Red]\(&quot;Ls&quot;\ #,##0\)"/>
    <numFmt numFmtId="194" formatCode="&quot;Ls&quot;\ #,##0.00_);\(&quot;Ls&quot;\ #,##0.00\)"/>
    <numFmt numFmtId="195" formatCode="&quot;Ls&quot;\ #,##0.00_);[Red]\(&quot;Ls&quot;\ #,##0.00\)"/>
    <numFmt numFmtId="196" formatCode="_(&quot;Ls&quot;\ * #,##0_);_(&quot;Ls&quot;\ * \(#,##0\);_(&quot;Ls&quot;\ * &quot;-&quot;_);_(@_)"/>
    <numFmt numFmtId="197" formatCode="_(* #,##0_);_(* \(#,##0\);_(* &quot;-&quot;_);_(@_)"/>
    <numFmt numFmtId="198" formatCode="_(&quot;Ls&quot;\ * #,##0.00_);_(&quot;Ls&quot;\ * \(#,##0.00\);_(&quot;Ls&quot;\ * &quot;-&quot;??_);_(@_)"/>
    <numFmt numFmtId="199" formatCode="_(* #,##0.00_);_(* \(#,##0.00\);_(* &quot;-&quot;??_);_(@_)"/>
    <numFmt numFmtId="200" formatCode="#,##0\ &quot;Ls&quot;;\-#,##0\ &quot;Ls&quot;"/>
    <numFmt numFmtId="201" formatCode="#,##0\ &quot;Ls&quot;;[Red]\-#,##0\ &quot;Ls&quot;"/>
    <numFmt numFmtId="202" formatCode="#,##0.00\ &quot;Ls&quot;;\-#,##0.00\ &quot;Ls&quot;"/>
    <numFmt numFmtId="203" formatCode="#,##0.00\ &quot;Ls&quot;;[Red]\-#,##0.00\ &quot;Ls&quot;"/>
    <numFmt numFmtId="204" formatCode="0.00000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0.0%"/>
    <numFmt numFmtId="211" formatCode="mmm/yyyy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>
      <alignment horizontal="right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Border="1" applyAlignment="1">
      <alignment/>
    </xf>
    <xf numFmtId="38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38" fontId="24" fillId="0" borderId="10" xfId="0" applyNumberFormat="1" applyFont="1" applyBorder="1" applyAlignment="1">
      <alignment vertical="center" wrapText="1"/>
    </xf>
    <xf numFmtId="38" fontId="24" fillId="0" borderId="10" xfId="0" applyNumberFormat="1" applyFont="1" applyFill="1" applyBorder="1" applyAlignment="1">
      <alignment horizontal="right" vertical="center" wrapText="1"/>
    </xf>
    <xf numFmtId="38" fontId="30" fillId="0" borderId="10" xfId="0" applyNumberFormat="1" applyFont="1" applyFill="1" applyBorder="1" applyAlignment="1">
      <alignment horizontal="right" vertical="center" wrapText="1"/>
    </xf>
    <xf numFmtId="38" fontId="24" fillId="0" borderId="10" xfId="0" applyNumberFormat="1" applyFont="1" applyFill="1" applyBorder="1" applyAlignment="1">
      <alignment vertical="center" wrapText="1"/>
    </xf>
    <xf numFmtId="0" fontId="24" fillId="0" borderId="10" xfId="0" applyFont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horizontal="left" vertical="center" wrapText="1"/>
    </xf>
    <xf numFmtId="2" fontId="31" fillId="0" borderId="10" xfId="0" applyNumberFormat="1" applyFont="1" applyBorder="1" applyAlignment="1">
      <alignment horizontal="right" vertical="center" wrapText="1"/>
    </xf>
    <xf numFmtId="2" fontId="31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38" fontId="30" fillId="0" borderId="10" xfId="0" applyNumberFormat="1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30" fillId="0" borderId="0" xfId="0" applyFont="1" applyAlignment="1">
      <alignment/>
    </xf>
    <xf numFmtId="38" fontId="30" fillId="0" borderId="0" xfId="0" applyNumberFormat="1" applyFont="1" applyAlignment="1">
      <alignment/>
    </xf>
    <xf numFmtId="38" fontId="24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>
      <alignment horizontal="right"/>
    </xf>
    <xf numFmtId="38" fontId="30" fillId="0" borderId="11" xfId="0" applyNumberFormat="1" applyFont="1" applyFill="1" applyBorder="1" applyAlignment="1">
      <alignment horizontal="right" vertical="center" wrapText="1"/>
    </xf>
    <xf numFmtId="38" fontId="30" fillId="0" borderId="12" xfId="0" applyNumberFormat="1" applyFont="1" applyFill="1" applyBorder="1" applyAlignment="1">
      <alignment horizontal="right" vertical="center" wrapText="1"/>
    </xf>
    <xf numFmtId="38" fontId="30" fillId="0" borderId="13" xfId="0" applyNumberFormat="1" applyFont="1" applyFill="1" applyBorder="1" applyAlignment="1">
      <alignment horizontal="right" vertical="center" wrapText="1"/>
    </xf>
    <xf numFmtId="38" fontId="24" fillId="0" borderId="11" xfId="0" applyNumberFormat="1" applyFont="1" applyFill="1" applyBorder="1" applyAlignment="1">
      <alignment horizontal="right" vertical="center" wrapText="1"/>
    </xf>
    <xf numFmtId="38" fontId="24" fillId="0" borderId="12" xfId="0" applyNumberFormat="1" applyFont="1" applyFill="1" applyBorder="1" applyAlignment="1">
      <alignment horizontal="right" vertical="center" wrapText="1"/>
    </xf>
    <xf numFmtId="38" fontId="24" fillId="0" borderId="13" xfId="0" applyNumberFormat="1" applyFont="1" applyFill="1" applyBorder="1" applyAlignment="1">
      <alignment horizontal="right" vertical="center" wrapText="1"/>
    </xf>
    <xf numFmtId="0" fontId="24" fillId="0" borderId="11" xfId="0" applyFont="1" applyBorder="1" applyAlignment="1">
      <alignment horizontal="right" vertical="center" wrapText="1"/>
    </xf>
    <xf numFmtId="0" fontId="24" fillId="0" borderId="12" xfId="0" applyFont="1" applyBorder="1" applyAlignment="1">
      <alignment horizontal="right" vertical="center" wrapText="1"/>
    </xf>
    <xf numFmtId="0" fontId="24" fillId="0" borderId="13" xfId="0" applyFont="1" applyBorder="1" applyAlignment="1">
      <alignment horizontal="righ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Fill="1" applyBorder="1" applyAlignment="1">
      <alignment horizontal="right" vertical="center" wrapText="1"/>
    </xf>
    <xf numFmtId="0" fontId="24" fillId="0" borderId="12" xfId="0" applyFont="1" applyFill="1" applyBorder="1" applyAlignment="1">
      <alignment horizontal="right" vertical="center" wrapText="1"/>
    </xf>
    <xf numFmtId="0" fontId="24" fillId="0" borderId="13" xfId="0" applyFont="1" applyFill="1" applyBorder="1" applyAlignment="1">
      <alignment horizontal="righ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38" fontId="24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U49"/>
  <sheetViews>
    <sheetView tabSelected="1" workbookViewId="0" topLeftCell="A1">
      <selection activeCell="U25" sqref="U25"/>
    </sheetView>
  </sheetViews>
  <sheetFormatPr defaultColWidth="9.140625" defaultRowHeight="12.75"/>
  <cols>
    <col min="1" max="1" width="4.8515625" style="1" customWidth="1"/>
    <col min="2" max="2" width="24.8515625" style="1" customWidth="1"/>
    <col min="3" max="3" width="8.7109375" style="1" customWidth="1"/>
    <col min="4" max="4" width="8.421875" style="1" customWidth="1"/>
    <col min="5" max="5" width="2.00390625" style="33" hidden="1" customWidth="1"/>
    <col min="6" max="6" width="3.00390625" style="33" hidden="1" customWidth="1"/>
    <col min="7" max="7" width="2.7109375" style="33" hidden="1" customWidth="1"/>
    <col min="8" max="8" width="5.421875" style="33" hidden="1" customWidth="1"/>
    <col min="9" max="9" width="2.140625" style="33" hidden="1" customWidth="1"/>
    <col min="10" max="10" width="2.7109375" style="33" hidden="1" customWidth="1"/>
    <col min="11" max="11" width="3.28125" style="33" hidden="1" customWidth="1"/>
    <col min="12" max="12" width="3.8515625" style="33" hidden="1" customWidth="1"/>
    <col min="13" max="13" width="2.8515625" style="33" hidden="1" customWidth="1"/>
    <col min="14" max="14" width="2.28125" style="33" hidden="1" customWidth="1"/>
    <col min="15" max="15" width="2.8515625" style="33" hidden="1" customWidth="1"/>
    <col min="16" max="16" width="3.421875" style="33" hidden="1" customWidth="1"/>
    <col min="17" max="17" width="5.28125" style="33" customWidth="1"/>
    <col min="18" max="18" width="9.140625" style="33" customWidth="1"/>
    <col min="19" max="19" width="7.421875" style="33" customWidth="1"/>
    <col min="20" max="20" width="7.8515625" style="33" bestFit="1" customWidth="1"/>
    <col min="21" max="21" width="16.57421875" style="1" customWidth="1"/>
    <col min="22" max="16384" width="9.140625" style="1" customWidth="1"/>
  </cols>
  <sheetData>
    <row r="1" spans="5:21" ht="15.7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4" t="s">
        <v>47</v>
      </c>
    </row>
    <row r="2" spans="1:21" ht="15.75">
      <c r="A2" s="4" t="s">
        <v>0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5"/>
    </row>
    <row r="3" spans="5:20" ht="12.7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6" t="s">
        <v>44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3:20" ht="12.75">
      <c r="C5" s="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1" t="s">
        <v>45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>
      <c r="A7" s="1" t="s">
        <v>1</v>
      </c>
      <c r="C7" s="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ht="12.75">
      <c r="A8" s="55" t="s">
        <v>2</v>
      </c>
      <c r="B8" s="55" t="s">
        <v>3</v>
      </c>
      <c r="C8" s="50" t="s">
        <v>4</v>
      </c>
      <c r="D8" s="50" t="s">
        <v>5</v>
      </c>
      <c r="E8" s="53" t="s">
        <v>6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 t="s">
        <v>7</v>
      </c>
      <c r="T8" s="53" t="s">
        <v>8</v>
      </c>
      <c r="U8" s="50" t="s">
        <v>46</v>
      </c>
    </row>
    <row r="9" spans="1:21" ht="12.75">
      <c r="A9" s="55"/>
      <c r="B9" s="55"/>
      <c r="C9" s="51"/>
      <c r="D9" s="51"/>
      <c r="E9" s="53" t="s">
        <v>9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 t="s">
        <v>10</v>
      </c>
      <c r="R9" s="53" t="s">
        <v>11</v>
      </c>
      <c r="S9" s="53"/>
      <c r="T9" s="53"/>
      <c r="U9" s="51"/>
    </row>
    <row r="10" spans="1:21" ht="12.75" customHeight="1">
      <c r="A10" s="55"/>
      <c r="B10" s="55"/>
      <c r="C10" s="52"/>
      <c r="D10" s="52"/>
      <c r="E10" s="9" t="s">
        <v>12</v>
      </c>
      <c r="F10" s="9" t="s">
        <v>13</v>
      </c>
      <c r="G10" s="9" t="s">
        <v>14</v>
      </c>
      <c r="H10" s="9" t="s">
        <v>15</v>
      </c>
      <c r="I10" s="9" t="s">
        <v>16</v>
      </c>
      <c r="J10" s="9" t="s">
        <v>17</v>
      </c>
      <c r="K10" s="9" t="s">
        <v>18</v>
      </c>
      <c r="L10" s="9" t="s">
        <v>19</v>
      </c>
      <c r="M10" s="9" t="s">
        <v>20</v>
      </c>
      <c r="N10" s="9" t="s">
        <v>21</v>
      </c>
      <c r="O10" s="9" t="s">
        <v>22</v>
      </c>
      <c r="P10" s="9" t="s">
        <v>23</v>
      </c>
      <c r="Q10" s="53"/>
      <c r="R10" s="53"/>
      <c r="S10" s="53"/>
      <c r="T10" s="53"/>
      <c r="U10" s="52"/>
    </row>
    <row r="11" spans="1:21" ht="12.75">
      <c r="A11" s="54" t="s">
        <v>24</v>
      </c>
      <c r="B11" s="54"/>
      <c r="C11" s="13"/>
      <c r="D11" s="13">
        <f aca="true" t="shared" si="0" ref="D11:U11">SUM(D12:D36)</f>
        <v>161856</v>
      </c>
      <c r="E11" s="13">
        <f t="shared" si="0"/>
        <v>0</v>
      </c>
      <c r="F11" s="13">
        <f t="shared" si="0"/>
        <v>51.68</v>
      </c>
      <c r="G11" s="13">
        <f t="shared" si="0"/>
        <v>62.75</v>
      </c>
      <c r="H11" s="13">
        <f t="shared" si="0"/>
        <v>2761.2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3">
        <f t="shared" si="0"/>
        <v>0</v>
      </c>
      <c r="P11" s="13">
        <f t="shared" si="0"/>
        <v>0</v>
      </c>
      <c r="Q11" s="13">
        <f t="shared" si="0"/>
        <v>2875.6299999999997</v>
      </c>
      <c r="R11" s="13">
        <f t="shared" si="0"/>
        <v>133613</v>
      </c>
      <c r="S11" s="13">
        <f t="shared" si="0"/>
        <v>158980.37</v>
      </c>
      <c r="T11" s="13">
        <f t="shared" si="0"/>
        <v>25367.37</v>
      </c>
      <c r="U11" s="13">
        <f t="shared" si="0"/>
        <v>-14506</v>
      </c>
    </row>
    <row r="12" spans="1:21" ht="12.75">
      <c r="A12" s="10"/>
      <c r="B12" s="10"/>
      <c r="C12" s="10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2"/>
      <c r="S12" s="12">
        <f>D12-Q12</f>
        <v>0</v>
      </c>
      <c r="T12" s="12">
        <f>S12-R12</f>
        <v>0</v>
      </c>
      <c r="U12" s="10"/>
    </row>
    <row r="13" spans="1:21" ht="25.5">
      <c r="A13" s="10">
        <v>1</v>
      </c>
      <c r="B13" s="10" t="s">
        <v>25</v>
      </c>
      <c r="C13" s="10">
        <v>5110</v>
      </c>
      <c r="D13" s="14">
        <v>75000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>
        <f aca="true" t="shared" si="1" ref="Q13:Q27">SUM(E13:P13)</f>
        <v>0</v>
      </c>
      <c r="R13" s="12">
        <f>76835-Q13</f>
        <v>76835</v>
      </c>
      <c r="S13" s="12">
        <f>D13-Q13</f>
        <v>75000</v>
      </c>
      <c r="T13" s="12">
        <f>S13-R13</f>
        <v>-1835</v>
      </c>
      <c r="U13" s="10"/>
    </row>
    <row r="14" spans="1:21" ht="12.75">
      <c r="A14" s="10"/>
      <c r="B14" s="15"/>
      <c r="C14" s="10"/>
      <c r="D14" s="14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/>
      <c r="R14" s="12"/>
      <c r="S14" s="12">
        <f aca="true" t="shared" si="2" ref="S14:S36">D14-Q14</f>
        <v>0</v>
      </c>
      <c r="T14" s="12">
        <f aca="true" t="shared" si="3" ref="T14:T36">S14-R14</f>
        <v>0</v>
      </c>
      <c r="U14" s="10"/>
    </row>
    <row r="15" spans="1:21" ht="51">
      <c r="A15" s="10">
        <v>2</v>
      </c>
      <c r="B15" s="16" t="s">
        <v>26</v>
      </c>
      <c r="C15" s="10"/>
      <c r="D15" s="14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>
        <f t="shared" si="1"/>
        <v>0</v>
      </c>
      <c r="R15" s="12"/>
      <c r="S15" s="12">
        <f t="shared" si="2"/>
        <v>0</v>
      </c>
      <c r="T15" s="12">
        <f t="shared" si="3"/>
        <v>0</v>
      </c>
      <c r="U15" s="10"/>
    </row>
    <row r="16" spans="1:21" ht="12.75">
      <c r="A16" s="17">
        <v>2.1</v>
      </c>
      <c r="B16" s="17" t="s">
        <v>27</v>
      </c>
      <c r="C16" s="10"/>
      <c r="D16" s="14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>
        <f t="shared" si="1"/>
        <v>0</v>
      </c>
      <c r="R16" s="12"/>
      <c r="S16" s="12">
        <f t="shared" si="2"/>
        <v>0</v>
      </c>
      <c r="T16" s="12">
        <f t="shared" si="3"/>
        <v>0</v>
      </c>
      <c r="U16" s="10"/>
    </row>
    <row r="17" spans="1:21" ht="12.75">
      <c r="A17" s="17">
        <v>2.2</v>
      </c>
      <c r="B17" s="17" t="s">
        <v>28</v>
      </c>
      <c r="C17" s="18">
        <v>5240</v>
      </c>
      <c r="D17" s="14">
        <v>35952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3">
        <f t="shared" si="1"/>
        <v>0</v>
      </c>
      <c r="R17" s="12">
        <f>35574-Q17</f>
        <v>35574</v>
      </c>
      <c r="S17" s="12">
        <f t="shared" si="2"/>
        <v>35952</v>
      </c>
      <c r="T17" s="12">
        <f t="shared" si="3"/>
        <v>378</v>
      </c>
      <c r="U17" s="10">
        <v>-192</v>
      </c>
    </row>
    <row r="18" spans="1:21" ht="12.75">
      <c r="A18" s="17">
        <v>2.3</v>
      </c>
      <c r="B18" s="17" t="s">
        <v>29</v>
      </c>
      <c r="C18" s="18">
        <v>2232</v>
      </c>
      <c r="D18" s="14">
        <f>4602+2762</f>
        <v>7364</v>
      </c>
      <c r="E18" s="12"/>
      <c r="F18" s="12"/>
      <c r="G18" s="12"/>
      <c r="H18" s="12">
        <f>2761.2</f>
        <v>2761.2</v>
      </c>
      <c r="I18" s="12"/>
      <c r="J18" s="12"/>
      <c r="K18" s="12"/>
      <c r="L18" s="12"/>
      <c r="M18" s="12"/>
      <c r="N18" s="12"/>
      <c r="O18" s="12"/>
      <c r="P18" s="12"/>
      <c r="Q18" s="13">
        <f t="shared" si="1"/>
        <v>2761.2</v>
      </c>
      <c r="R18" s="12">
        <f>7364-Q18</f>
        <v>4602.8</v>
      </c>
      <c r="S18" s="12">
        <f t="shared" si="2"/>
        <v>4602.8</v>
      </c>
      <c r="T18" s="12">
        <f t="shared" si="3"/>
        <v>0</v>
      </c>
      <c r="U18" s="10"/>
    </row>
    <row r="19" spans="1:21" ht="12.75" hidden="1">
      <c r="A19" s="17">
        <v>2.4</v>
      </c>
      <c r="B19" s="17" t="s">
        <v>30</v>
      </c>
      <c r="C19" s="18"/>
      <c r="D19" s="14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3">
        <f t="shared" si="1"/>
        <v>0</v>
      </c>
      <c r="R19" s="12"/>
      <c r="S19" s="12">
        <f t="shared" si="2"/>
        <v>0</v>
      </c>
      <c r="T19" s="12">
        <f t="shared" si="3"/>
        <v>0</v>
      </c>
      <c r="U19" s="10"/>
    </row>
    <row r="20" spans="1:21" ht="12.75">
      <c r="A20" s="17">
        <v>2.5</v>
      </c>
      <c r="B20" s="17" t="s">
        <v>31</v>
      </c>
      <c r="C20" s="18">
        <v>5240</v>
      </c>
      <c r="D20" s="14">
        <v>3186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>
        <f t="shared" si="1"/>
        <v>0</v>
      </c>
      <c r="R20" s="12">
        <f>3267-Q20</f>
        <v>3267</v>
      </c>
      <c r="S20" s="12">
        <f t="shared" si="2"/>
        <v>3186</v>
      </c>
      <c r="T20" s="12">
        <f t="shared" si="3"/>
        <v>-81</v>
      </c>
      <c r="U20" s="10">
        <v>81</v>
      </c>
    </row>
    <row r="21" spans="1:21" ht="12.75">
      <c r="A21" s="17">
        <v>2.6</v>
      </c>
      <c r="B21" s="17" t="s">
        <v>32</v>
      </c>
      <c r="C21" s="18">
        <v>5250</v>
      </c>
      <c r="D21" s="14">
        <v>4130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>
        <f t="shared" si="1"/>
        <v>0</v>
      </c>
      <c r="R21" s="12">
        <f>4235-Q21</f>
        <v>4235</v>
      </c>
      <c r="S21" s="12">
        <f t="shared" si="2"/>
        <v>4130</v>
      </c>
      <c r="T21" s="12">
        <f t="shared" si="3"/>
        <v>-105</v>
      </c>
      <c r="U21" s="10">
        <v>105</v>
      </c>
    </row>
    <row r="22" spans="1:21" ht="12.75" hidden="1">
      <c r="A22" s="17">
        <v>2.7</v>
      </c>
      <c r="B22" s="17" t="s">
        <v>33</v>
      </c>
      <c r="C22" s="18"/>
      <c r="D22" s="14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>
        <f t="shared" si="1"/>
        <v>0</v>
      </c>
      <c r="R22" s="12"/>
      <c r="S22" s="12">
        <f t="shared" si="2"/>
        <v>0</v>
      </c>
      <c r="T22" s="12">
        <f t="shared" si="3"/>
        <v>0</v>
      </c>
      <c r="U22" s="10"/>
    </row>
    <row r="23" spans="1:21" ht="38.25">
      <c r="A23" s="17">
        <v>2.8</v>
      </c>
      <c r="B23" s="17" t="s">
        <v>34</v>
      </c>
      <c r="C23" s="18">
        <v>2232</v>
      </c>
      <c r="D23" s="14">
        <v>4661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>
        <f t="shared" si="1"/>
        <v>0</v>
      </c>
      <c r="R23" s="12">
        <f>2129.6-Q23</f>
        <v>2129.6</v>
      </c>
      <c r="S23" s="12">
        <f t="shared" si="2"/>
        <v>4661</v>
      </c>
      <c r="T23" s="12">
        <f t="shared" si="3"/>
        <v>2531.4</v>
      </c>
      <c r="U23" s="10"/>
    </row>
    <row r="24" spans="1:21" ht="12.75">
      <c r="A24" s="17">
        <v>2.9</v>
      </c>
      <c r="B24" s="19" t="s">
        <v>35</v>
      </c>
      <c r="C24" s="18">
        <v>2232</v>
      </c>
      <c r="D24" s="14">
        <v>2077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>
        <f t="shared" si="1"/>
        <v>0</v>
      </c>
      <c r="R24" s="12"/>
      <c r="S24" s="12">
        <f t="shared" si="2"/>
        <v>2077</v>
      </c>
      <c r="T24" s="12">
        <f t="shared" si="3"/>
        <v>2077</v>
      </c>
      <c r="U24" s="10"/>
    </row>
    <row r="25" spans="1:21" ht="12.75">
      <c r="A25" s="20">
        <v>2.1</v>
      </c>
      <c r="B25" s="19" t="s">
        <v>36</v>
      </c>
      <c r="C25" s="18"/>
      <c r="D25" s="14">
        <v>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>
        <f t="shared" si="1"/>
        <v>0</v>
      </c>
      <c r="R25" s="12"/>
      <c r="S25" s="12">
        <f t="shared" si="2"/>
        <v>0</v>
      </c>
      <c r="T25" s="12">
        <f t="shared" si="3"/>
        <v>0</v>
      </c>
      <c r="U25" s="10"/>
    </row>
    <row r="26" spans="1:21" ht="12.75">
      <c r="A26" s="21">
        <v>2.11</v>
      </c>
      <c r="B26" s="17" t="s">
        <v>37</v>
      </c>
      <c r="C26" s="18">
        <v>5250</v>
      </c>
      <c r="D26" s="14">
        <v>4248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>
        <f t="shared" si="1"/>
        <v>0</v>
      </c>
      <c r="R26" s="12">
        <f>6969.6</f>
        <v>6969.6</v>
      </c>
      <c r="S26" s="12">
        <f t="shared" si="2"/>
        <v>4248</v>
      </c>
      <c r="T26" s="12">
        <f t="shared" si="3"/>
        <v>-2721.6000000000004</v>
      </c>
      <c r="U26" s="10"/>
    </row>
    <row r="27" spans="1:21" ht="25.5">
      <c r="A27" s="21">
        <v>2.12</v>
      </c>
      <c r="B27" s="17" t="s">
        <v>38</v>
      </c>
      <c r="C27" s="18">
        <v>2232</v>
      </c>
      <c r="D27" s="14">
        <f>8000-2000</f>
        <v>6000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>
        <f t="shared" si="1"/>
        <v>0</v>
      </c>
      <c r="R27" s="12"/>
      <c r="S27" s="12">
        <f t="shared" si="2"/>
        <v>6000</v>
      </c>
      <c r="T27" s="12">
        <f t="shared" si="3"/>
        <v>6000</v>
      </c>
      <c r="U27" s="10">
        <v>-3500</v>
      </c>
    </row>
    <row r="28" spans="1:21" ht="12.75">
      <c r="A28" s="10"/>
      <c r="B28" s="22"/>
      <c r="C28" s="18"/>
      <c r="D28" s="14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3"/>
      <c r="R28" s="12"/>
      <c r="S28" s="12">
        <f t="shared" si="2"/>
        <v>0</v>
      </c>
      <c r="T28" s="12">
        <f t="shared" si="3"/>
        <v>0</v>
      </c>
      <c r="U28" s="10"/>
    </row>
    <row r="29" spans="1:21" ht="12.75">
      <c r="A29" s="41">
        <v>3</v>
      </c>
      <c r="B29" s="44" t="s">
        <v>39</v>
      </c>
      <c r="C29" s="47">
        <v>2279</v>
      </c>
      <c r="D29" s="38">
        <f>7000-2762-4000</f>
        <v>238</v>
      </c>
      <c r="E29" s="12"/>
      <c r="F29" s="12">
        <f>51.68</f>
        <v>51.68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35">
        <f>SUM(E29:P31)</f>
        <v>114.43</v>
      </c>
      <c r="R29" s="12"/>
      <c r="S29" s="38">
        <f>D29-Q29</f>
        <v>123.57</v>
      </c>
      <c r="T29" s="38">
        <f>S29-SUM(R29:R31)</f>
        <v>123.57</v>
      </c>
      <c r="U29" s="10"/>
    </row>
    <row r="30" spans="1:21" ht="12.75">
      <c r="A30" s="42"/>
      <c r="B30" s="45"/>
      <c r="C30" s="48"/>
      <c r="D30" s="39"/>
      <c r="E30" s="12"/>
      <c r="F30" s="12"/>
      <c r="G30" s="12">
        <f>62.75</f>
        <v>62.75</v>
      </c>
      <c r="H30" s="12"/>
      <c r="I30" s="12"/>
      <c r="J30" s="12"/>
      <c r="K30" s="12"/>
      <c r="L30" s="12"/>
      <c r="M30" s="12"/>
      <c r="N30" s="12"/>
      <c r="O30" s="12"/>
      <c r="P30" s="12"/>
      <c r="Q30" s="36"/>
      <c r="R30" s="12"/>
      <c r="S30" s="39"/>
      <c r="T30" s="39"/>
      <c r="U30" s="10"/>
    </row>
    <row r="31" spans="1:21" ht="12.75">
      <c r="A31" s="43"/>
      <c r="B31" s="46"/>
      <c r="C31" s="49"/>
      <c r="D31" s="40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37"/>
      <c r="R31" s="12"/>
      <c r="S31" s="40"/>
      <c r="T31" s="40"/>
      <c r="U31" s="10"/>
    </row>
    <row r="32" spans="1:21" ht="12.75">
      <c r="A32" s="10"/>
      <c r="B32" s="10"/>
      <c r="C32" s="18"/>
      <c r="D32" s="14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3"/>
      <c r="R32" s="12"/>
      <c r="S32" s="12">
        <f t="shared" si="2"/>
        <v>0</v>
      </c>
      <c r="T32" s="12">
        <f t="shared" si="3"/>
        <v>0</v>
      </c>
      <c r="U32" s="10"/>
    </row>
    <row r="33" spans="1:21" ht="25.5">
      <c r="A33" s="10">
        <v>8</v>
      </c>
      <c r="B33" s="10" t="s">
        <v>40</v>
      </c>
      <c r="C33" s="18">
        <v>5240</v>
      </c>
      <c r="D33" s="14">
        <v>19000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3">
        <f>SUM(E33:P33)</f>
        <v>0</v>
      </c>
      <c r="R33" s="12"/>
      <c r="S33" s="12">
        <f t="shared" si="2"/>
        <v>19000</v>
      </c>
      <c r="T33" s="12">
        <f t="shared" si="3"/>
        <v>19000</v>
      </c>
      <c r="U33" s="10">
        <v>-11000</v>
      </c>
    </row>
    <row r="34" spans="1:21" ht="12.75">
      <c r="A34" s="10"/>
      <c r="B34" s="10"/>
      <c r="C34" s="18"/>
      <c r="D34" s="14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23"/>
      <c r="R34" s="12"/>
      <c r="S34" s="12">
        <f t="shared" si="2"/>
        <v>0</v>
      </c>
      <c r="T34" s="12">
        <f t="shared" si="3"/>
        <v>0</v>
      </c>
      <c r="U34" s="10"/>
    </row>
    <row r="35" spans="1:21" ht="15.75" hidden="1">
      <c r="A35" s="10">
        <v>8</v>
      </c>
      <c r="B35" s="10" t="s">
        <v>41</v>
      </c>
      <c r="C35" s="10"/>
      <c r="D35" s="14"/>
      <c r="E35" s="25"/>
      <c r="F35" s="26"/>
      <c r="G35" s="26"/>
      <c r="H35" s="24"/>
      <c r="I35" s="24"/>
      <c r="J35" s="24"/>
      <c r="K35" s="24"/>
      <c r="L35" s="24"/>
      <c r="M35" s="24"/>
      <c r="N35" s="24"/>
      <c r="O35" s="24"/>
      <c r="P35" s="24"/>
      <c r="Q35" s="27"/>
      <c r="R35" s="12"/>
      <c r="S35" s="12">
        <f t="shared" si="2"/>
        <v>0</v>
      </c>
      <c r="T35" s="12">
        <f t="shared" si="3"/>
        <v>0</v>
      </c>
      <c r="U35" s="10"/>
    </row>
    <row r="36" spans="1:21" ht="15" hidden="1">
      <c r="A36" s="10"/>
      <c r="B36" s="10"/>
      <c r="C36" s="10"/>
      <c r="D36" s="11"/>
      <c r="E36" s="26"/>
      <c r="F36" s="26"/>
      <c r="G36" s="26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12"/>
      <c r="S36" s="12">
        <f t="shared" si="2"/>
        <v>0</v>
      </c>
      <c r="T36" s="12">
        <f t="shared" si="3"/>
        <v>0</v>
      </c>
      <c r="U36" s="10"/>
    </row>
    <row r="37" spans="5:20" ht="12.75" customHeight="1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28"/>
      <c r="B38" s="28" t="s">
        <v>42</v>
      </c>
      <c r="C38" s="29"/>
      <c r="D38" s="29">
        <f>SUM(D39:D44)</f>
        <v>161856</v>
      </c>
      <c r="E38" s="29">
        <f aca="true" t="shared" si="4" ref="E38:T38">SUM(E39:E44)</f>
        <v>0</v>
      </c>
      <c r="F38" s="29">
        <f t="shared" si="4"/>
        <v>51.68</v>
      </c>
      <c r="G38" s="29">
        <f t="shared" si="4"/>
        <v>62.75</v>
      </c>
      <c r="H38" s="29">
        <f t="shared" si="4"/>
        <v>2761.2</v>
      </c>
      <c r="I38" s="29">
        <f t="shared" si="4"/>
        <v>0</v>
      </c>
      <c r="J38" s="29">
        <f t="shared" si="4"/>
        <v>0</v>
      </c>
      <c r="K38" s="29">
        <f t="shared" si="4"/>
        <v>0</v>
      </c>
      <c r="L38" s="29">
        <f t="shared" si="4"/>
        <v>0</v>
      </c>
      <c r="M38" s="29">
        <f t="shared" si="4"/>
        <v>0</v>
      </c>
      <c r="N38" s="29">
        <f t="shared" si="4"/>
        <v>0</v>
      </c>
      <c r="O38" s="29">
        <f t="shared" si="4"/>
        <v>0</v>
      </c>
      <c r="P38" s="29">
        <f t="shared" si="4"/>
        <v>0</v>
      </c>
      <c r="Q38" s="29">
        <f t="shared" si="4"/>
        <v>2875.6299999999997</v>
      </c>
      <c r="R38" s="29">
        <f t="shared" si="4"/>
        <v>133613</v>
      </c>
      <c r="S38" s="29">
        <f t="shared" si="4"/>
        <v>158980.37</v>
      </c>
      <c r="T38" s="29">
        <f t="shared" si="4"/>
        <v>25367.370000000003</v>
      </c>
    </row>
    <row r="39" spans="2:20" ht="12.75" customHeight="1">
      <c r="B39" s="1">
        <v>2232</v>
      </c>
      <c r="C39" s="28">
        <v>2232</v>
      </c>
      <c r="D39" s="30">
        <f>SUM(D18,D23,D24,D27)</f>
        <v>20102</v>
      </c>
      <c r="E39" s="30">
        <f aca="true" t="shared" si="5" ref="E39:T39">SUM(E18,E23,E24,E27)</f>
        <v>0</v>
      </c>
      <c r="F39" s="30">
        <f t="shared" si="5"/>
        <v>0</v>
      </c>
      <c r="G39" s="30">
        <f t="shared" si="5"/>
        <v>0</v>
      </c>
      <c r="H39" s="30">
        <f t="shared" si="5"/>
        <v>2761.2</v>
      </c>
      <c r="I39" s="30">
        <f t="shared" si="5"/>
        <v>0</v>
      </c>
      <c r="J39" s="30">
        <f t="shared" si="5"/>
        <v>0</v>
      </c>
      <c r="K39" s="30">
        <f t="shared" si="5"/>
        <v>0</v>
      </c>
      <c r="L39" s="30">
        <f t="shared" si="5"/>
        <v>0</v>
      </c>
      <c r="M39" s="30">
        <f t="shared" si="5"/>
        <v>0</v>
      </c>
      <c r="N39" s="30">
        <f t="shared" si="5"/>
        <v>0</v>
      </c>
      <c r="O39" s="30">
        <f t="shared" si="5"/>
        <v>0</v>
      </c>
      <c r="P39" s="30">
        <f t="shared" si="5"/>
        <v>0</v>
      </c>
      <c r="Q39" s="30">
        <f t="shared" si="5"/>
        <v>2761.2</v>
      </c>
      <c r="R39" s="30">
        <f t="shared" si="5"/>
        <v>6732.4</v>
      </c>
      <c r="S39" s="30">
        <f t="shared" si="5"/>
        <v>17340.8</v>
      </c>
      <c r="T39" s="30">
        <f t="shared" si="5"/>
        <v>10608.4</v>
      </c>
    </row>
    <row r="40" spans="2:20" ht="12.75">
      <c r="B40" s="1">
        <v>2279</v>
      </c>
      <c r="C40" s="28">
        <v>2279</v>
      </c>
      <c r="D40" s="30">
        <f>SUM(D29:D32)</f>
        <v>238</v>
      </c>
      <c r="E40" s="30">
        <f aca="true" t="shared" si="6" ref="E40:T40">SUM(E29:E32)</f>
        <v>0</v>
      </c>
      <c r="F40" s="30">
        <f t="shared" si="6"/>
        <v>51.68</v>
      </c>
      <c r="G40" s="30">
        <f t="shared" si="6"/>
        <v>62.75</v>
      </c>
      <c r="H40" s="30">
        <f t="shared" si="6"/>
        <v>0</v>
      </c>
      <c r="I40" s="30">
        <f t="shared" si="6"/>
        <v>0</v>
      </c>
      <c r="J40" s="30">
        <f t="shared" si="6"/>
        <v>0</v>
      </c>
      <c r="K40" s="30">
        <f t="shared" si="6"/>
        <v>0</v>
      </c>
      <c r="L40" s="30">
        <f t="shared" si="6"/>
        <v>0</v>
      </c>
      <c r="M40" s="30">
        <f t="shared" si="6"/>
        <v>0</v>
      </c>
      <c r="N40" s="30">
        <f t="shared" si="6"/>
        <v>0</v>
      </c>
      <c r="O40" s="30">
        <f t="shared" si="6"/>
        <v>0</v>
      </c>
      <c r="P40" s="30">
        <f t="shared" si="6"/>
        <v>0</v>
      </c>
      <c r="Q40" s="30">
        <f t="shared" si="6"/>
        <v>114.43</v>
      </c>
      <c r="R40" s="30">
        <f t="shared" si="6"/>
        <v>0</v>
      </c>
      <c r="S40" s="30">
        <f t="shared" si="6"/>
        <v>123.57</v>
      </c>
      <c r="T40" s="30">
        <f t="shared" si="6"/>
        <v>123.57</v>
      </c>
    </row>
    <row r="41" spans="2:20" ht="12.75">
      <c r="B41" s="1">
        <v>5110</v>
      </c>
      <c r="C41" s="28">
        <v>5110</v>
      </c>
      <c r="D41" s="30">
        <f>SUM(D13:D14)</f>
        <v>75000</v>
      </c>
      <c r="E41" s="30">
        <f aca="true" t="shared" si="7" ref="E41:T41">SUM(E13:E14)</f>
        <v>0</v>
      </c>
      <c r="F41" s="30">
        <f t="shared" si="7"/>
        <v>0</v>
      </c>
      <c r="G41" s="30">
        <f t="shared" si="7"/>
        <v>0</v>
      </c>
      <c r="H41" s="30">
        <f t="shared" si="7"/>
        <v>0</v>
      </c>
      <c r="I41" s="30">
        <f t="shared" si="7"/>
        <v>0</v>
      </c>
      <c r="J41" s="30">
        <f t="shared" si="7"/>
        <v>0</v>
      </c>
      <c r="K41" s="30">
        <f t="shared" si="7"/>
        <v>0</v>
      </c>
      <c r="L41" s="30">
        <f t="shared" si="7"/>
        <v>0</v>
      </c>
      <c r="M41" s="30">
        <f t="shared" si="7"/>
        <v>0</v>
      </c>
      <c r="N41" s="30">
        <f t="shared" si="7"/>
        <v>0</v>
      </c>
      <c r="O41" s="30">
        <f t="shared" si="7"/>
        <v>0</v>
      </c>
      <c r="P41" s="30">
        <f t="shared" si="7"/>
        <v>0</v>
      </c>
      <c r="Q41" s="30">
        <f t="shared" si="7"/>
        <v>0</v>
      </c>
      <c r="R41" s="30">
        <f t="shared" si="7"/>
        <v>76835</v>
      </c>
      <c r="S41" s="30">
        <f t="shared" si="7"/>
        <v>75000</v>
      </c>
      <c r="T41" s="30">
        <f t="shared" si="7"/>
        <v>-1835</v>
      </c>
    </row>
    <row r="42" spans="3:20" ht="12.75">
      <c r="C42" s="28">
        <v>5240</v>
      </c>
      <c r="D42" s="30">
        <f aca="true" t="shared" si="8" ref="D42:T42">SUM(D17,D20,D33)</f>
        <v>58138</v>
      </c>
      <c r="E42" s="30">
        <f t="shared" si="8"/>
        <v>0</v>
      </c>
      <c r="F42" s="30">
        <f t="shared" si="8"/>
        <v>0</v>
      </c>
      <c r="G42" s="30">
        <f t="shared" si="8"/>
        <v>0</v>
      </c>
      <c r="H42" s="30">
        <f t="shared" si="8"/>
        <v>0</v>
      </c>
      <c r="I42" s="30">
        <f t="shared" si="8"/>
        <v>0</v>
      </c>
      <c r="J42" s="30">
        <f t="shared" si="8"/>
        <v>0</v>
      </c>
      <c r="K42" s="30">
        <f t="shared" si="8"/>
        <v>0</v>
      </c>
      <c r="L42" s="30">
        <f t="shared" si="8"/>
        <v>0</v>
      </c>
      <c r="M42" s="30">
        <f t="shared" si="8"/>
        <v>0</v>
      </c>
      <c r="N42" s="30">
        <f t="shared" si="8"/>
        <v>0</v>
      </c>
      <c r="O42" s="30">
        <f t="shared" si="8"/>
        <v>0</v>
      </c>
      <c r="P42" s="30">
        <f t="shared" si="8"/>
        <v>0</v>
      </c>
      <c r="Q42" s="30">
        <f t="shared" si="8"/>
        <v>0</v>
      </c>
      <c r="R42" s="30">
        <f t="shared" si="8"/>
        <v>38841</v>
      </c>
      <c r="S42" s="30">
        <f t="shared" si="8"/>
        <v>58138</v>
      </c>
      <c r="T42" s="30">
        <f t="shared" si="8"/>
        <v>19297</v>
      </c>
    </row>
    <row r="43" spans="3:20" ht="12.75">
      <c r="C43" s="28">
        <v>5250</v>
      </c>
      <c r="D43" s="30">
        <f>SUM(D26,D21)</f>
        <v>8378</v>
      </c>
      <c r="E43" s="30">
        <f aca="true" t="shared" si="9" ref="E43:T43">SUM(E26,E21)</f>
        <v>0</v>
      </c>
      <c r="F43" s="30">
        <f t="shared" si="9"/>
        <v>0</v>
      </c>
      <c r="G43" s="30">
        <f t="shared" si="9"/>
        <v>0</v>
      </c>
      <c r="H43" s="30">
        <f t="shared" si="9"/>
        <v>0</v>
      </c>
      <c r="I43" s="30">
        <f t="shared" si="9"/>
        <v>0</v>
      </c>
      <c r="J43" s="30">
        <f t="shared" si="9"/>
        <v>0</v>
      </c>
      <c r="K43" s="30">
        <f t="shared" si="9"/>
        <v>0</v>
      </c>
      <c r="L43" s="30">
        <f t="shared" si="9"/>
        <v>0</v>
      </c>
      <c r="M43" s="30">
        <f t="shared" si="9"/>
        <v>0</v>
      </c>
      <c r="N43" s="30">
        <f t="shared" si="9"/>
        <v>0</v>
      </c>
      <c r="O43" s="30">
        <f t="shared" si="9"/>
        <v>0</v>
      </c>
      <c r="P43" s="30">
        <f t="shared" si="9"/>
        <v>0</v>
      </c>
      <c r="Q43" s="30">
        <f t="shared" si="9"/>
        <v>0</v>
      </c>
      <c r="R43" s="30">
        <f t="shared" si="9"/>
        <v>11204.6</v>
      </c>
      <c r="S43" s="30">
        <f t="shared" si="9"/>
        <v>8378</v>
      </c>
      <c r="T43" s="30">
        <f t="shared" si="9"/>
        <v>-2826.6000000000004</v>
      </c>
    </row>
    <row r="44" spans="2:20" ht="12.75">
      <c r="B44" s="3" t="s">
        <v>43</v>
      </c>
      <c r="C44" s="31" t="s">
        <v>43</v>
      </c>
      <c r="D44" s="30">
        <f>D35</f>
        <v>0</v>
      </c>
      <c r="E44" s="30">
        <f aca="true" t="shared" si="10" ref="E44:T44">E35</f>
        <v>0</v>
      </c>
      <c r="F44" s="30">
        <f t="shared" si="10"/>
        <v>0</v>
      </c>
      <c r="G44" s="30">
        <f t="shared" si="10"/>
        <v>0</v>
      </c>
      <c r="H44" s="30">
        <f t="shared" si="10"/>
        <v>0</v>
      </c>
      <c r="I44" s="30">
        <f t="shared" si="10"/>
        <v>0</v>
      </c>
      <c r="J44" s="30">
        <f t="shared" si="10"/>
        <v>0</v>
      </c>
      <c r="K44" s="30">
        <f t="shared" si="10"/>
        <v>0</v>
      </c>
      <c r="L44" s="30">
        <f t="shared" si="10"/>
        <v>0</v>
      </c>
      <c r="M44" s="30">
        <f t="shared" si="10"/>
        <v>0</v>
      </c>
      <c r="N44" s="30">
        <f t="shared" si="10"/>
        <v>0</v>
      </c>
      <c r="O44" s="30">
        <f t="shared" si="10"/>
        <v>0</v>
      </c>
      <c r="P44" s="30">
        <f t="shared" si="10"/>
        <v>0</v>
      </c>
      <c r="Q44" s="30">
        <f t="shared" si="10"/>
        <v>0</v>
      </c>
      <c r="R44" s="30">
        <f t="shared" si="10"/>
        <v>0</v>
      </c>
      <c r="S44" s="30">
        <f t="shared" si="10"/>
        <v>0</v>
      </c>
      <c r="T44" s="30">
        <f t="shared" si="10"/>
        <v>0</v>
      </c>
    </row>
    <row r="45" spans="5:20" ht="12.7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5:20" ht="12.7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5:20" ht="12.7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5:20" ht="12.7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ht="12.75">
      <c r="E49" s="32"/>
    </row>
  </sheetData>
  <mergeCells count="19">
    <mergeCell ref="U8:U10"/>
    <mergeCell ref="T8:T10"/>
    <mergeCell ref="E9:P9"/>
    <mergeCell ref="Q9:Q10"/>
    <mergeCell ref="R9:R10"/>
    <mergeCell ref="D8:D10"/>
    <mergeCell ref="E8:R8"/>
    <mergeCell ref="S8:S10"/>
    <mergeCell ref="A11:B11"/>
    <mergeCell ref="A8:A10"/>
    <mergeCell ref="B8:B10"/>
    <mergeCell ref="C8:C10"/>
    <mergeCell ref="Q29:Q31"/>
    <mergeCell ref="S29:S31"/>
    <mergeCell ref="T29:T31"/>
    <mergeCell ref="A29:A31"/>
    <mergeCell ref="B29:B31"/>
    <mergeCell ref="C29:C31"/>
    <mergeCell ref="D29:D31"/>
  </mergeCells>
  <printOptions horizontalCentered="1"/>
  <pageMargins left="1.1811023622047245" right="0.35433070866141736" top="0.984251968503937" bottom="0.3937007874015748" header="0.11811023622047245" footer="0.11811023622047245"/>
  <pageSetup horizontalDpi="600" verticalDpi="600" orientation="portrait" paperSize="9" scale="80" r:id="rId3"/>
  <headerFooter alignWithMargins="0">
    <oddHeader xml:space="preserve">&amp;R&amp;"Times New Roman,Bold"&amp;11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JPD</dc:creator>
  <cp:keywords/>
  <dc:description/>
  <cp:lastModifiedBy>Daina.Leinarte</cp:lastModifiedBy>
  <cp:lastPrinted>2009-08-14T13:03:36Z</cp:lastPrinted>
  <dcterms:created xsi:type="dcterms:W3CDTF">2009-08-06T10:21:45Z</dcterms:created>
  <dcterms:modified xsi:type="dcterms:W3CDTF">2009-08-14T13:03:37Z</dcterms:modified>
  <cp:category/>
  <cp:version/>
  <cp:contentType/>
  <cp:contentStatus/>
</cp:coreProperties>
</file>