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0"/>
  </bookViews>
  <sheets>
    <sheet name="19.pielikum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arita.moroza</author>
    <author>JPD</author>
    <author>Kristīne.Auseja</author>
  </authors>
  <commentList>
    <comment ref="D56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89=+18366</t>
        </r>
      </text>
    </comment>
    <comment ref="G56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max līgumcena=18500+pvn
2008.g.avanss=5000+18%=5900
2009.g.=13500+21%=16335</t>
        </r>
      </text>
    </comment>
    <comment ref="G57" authorId="1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Avanss 30%</t>
        </r>
      </text>
    </comment>
    <comment ref="G59" authorId="1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max.summa 
Stundu likme 65Ls/st.</t>
        </r>
      </text>
    </comment>
    <comment ref="G62" authorId="1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Avanss 50%
Atlikums ar pien.nod.aktu</t>
        </r>
      </text>
    </comment>
    <comment ref="D63" authorId="1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Izziņa 4=-300</t>
        </r>
      </text>
    </comment>
    <comment ref="D68" authorId="1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Izziņa 4=+300</t>
        </r>
      </text>
    </comment>
    <comment ref="E68" authorId="1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Ls 15 - Līva Butāne (avansa norēķins)</t>
        </r>
      </text>
    </comment>
    <comment ref="D69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89=+11334(dalu)</t>
        </r>
      </text>
    </comment>
    <comment ref="G69" authorId="0">
      <text>
        <r>
          <rPr>
            <b/>
            <sz val="8"/>
            <rFont val="Tahoma"/>
            <family val="0"/>
          </rPr>
          <t>arita.moroza:
max 4000+pvn</t>
        </r>
        <r>
          <rPr>
            <sz val="8"/>
            <rFont val="Tahoma"/>
            <family val="0"/>
          </rPr>
          <t xml:space="preserve">
avanss 1000
honorārs 90+pvn par 1 stundu</t>
        </r>
      </text>
    </comment>
    <comment ref="E70" authorId="2">
      <text>
        <r>
          <rPr>
            <b/>
            <sz val="8"/>
            <rFont val="Tahoma"/>
            <family val="0"/>
          </rPr>
          <t>Kristīne.Auseja:</t>
        </r>
        <r>
          <rPr>
            <sz val="8"/>
            <rFont val="Tahoma"/>
            <family val="0"/>
          </rPr>
          <t xml:space="preserve">
avanss 40%</t>
        </r>
      </text>
    </comment>
    <comment ref="G70" authorId="1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Avanss 40% 10 d
Atlikums ar aktu 20 d
1 h=95+pvn</t>
        </r>
      </text>
    </comment>
    <comment ref="D71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89=+11334(dalu)</t>
        </r>
      </text>
    </comment>
    <comment ref="G71" authorId="1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Avanss 50%
Atlikums ar pien.nod.aktu</t>
        </r>
      </text>
    </comment>
  </commentList>
</comments>
</file>

<file path=xl/sharedStrings.xml><?xml version="1.0" encoding="utf-8"?>
<sst xmlns="http://schemas.openxmlformats.org/spreadsheetml/2006/main" count="85" uniqueCount="49">
  <si>
    <t>Jūrmalas pilsētas dome</t>
  </si>
  <si>
    <t>mērķis</t>
  </si>
  <si>
    <t>Nr.</t>
  </si>
  <si>
    <t>Pasākums/ aktivitāte/ projekts/ pakalpojuma nosaukums/ objekts</t>
  </si>
  <si>
    <t>Ekonomiskās klasifikācijas kodi</t>
  </si>
  <si>
    <t>2009.gada budžeta projekts</t>
  </si>
  <si>
    <t>Izpilde</t>
  </si>
  <si>
    <t>Kases atlikums</t>
  </si>
  <si>
    <t>Atlikums</t>
  </si>
  <si>
    <t>Piezīmes</t>
  </si>
  <si>
    <t>no gada sākuma</t>
  </si>
  <si>
    <t>Rezervētā līguma summa</t>
  </si>
  <si>
    <t>04.220   KOPĀ</t>
  </si>
  <si>
    <t>Piemaksas</t>
  </si>
  <si>
    <t>Konta Nr.: LV84PARX0002484572001</t>
  </si>
  <si>
    <t>VSAOI</t>
  </si>
  <si>
    <t>Meža ugunsgrēku dzēšanas piesaistīto darbinieku ēdināšanai</t>
  </si>
  <si>
    <t>Individuālā ugunsdzēsības aprīkojuma iegādei</t>
  </si>
  <si>
    <t>Tehnikas izmantošana</t>
  </si>
  <si>
    <t>Iedzīvotāju pagaidu izmitināšana</t>
  </si>
  <si>
    <r>
      <t>2009.gada budžeta projekta atšifrējums _________</t>
    </r>
    <r>
      <rPr>
        <b/>
        <u val="single"/>
        <sz val="10"/>
        <rFont val="Times New Roman"/>
        <family val="1"/>
      </rPr>
      <t>koku ciršanas komisijas piemaksas</t>
    </r>
    <r>
      <rPr>
        <b/>
        <sz val="10"/>
        <rFont val="Times New Roman"/>
        <family val="1"/>
      </rPr>
      <t>________</t>
    </r>
  </si>
  <si>
    <r>
      <t>Struktūrvienības nosaukums ___________</t>
    </r>
    <r>
      <rPr>
        <b/>
        <u val="single"/>
        <sz val="10"/>
        <rFont val="Times New Roman"/>
        <family val="1"/>
      </rPr>
      <t>Koku ciršanas komisija</t>
    </r>
    <r>
      <rPr>
        <sz val="10"/>
        <rFont val="Times New Roman"/>
        <family val="1"/>
      </rPr>
      <t>_________</t>
    </r>
  </si>
  <si>
    <r>
      <t>2009.gada budžeta projekta atšifrējums ________</t>
    </r>
    <r>
      <rPr>
        <b/>
        <u val="single"/>
        <sz val="10"/>
        <rFont val="Times New Roman"/>
        <family val="1"/>
      </rPr>
      <t>04.220. Pamatbudžets</t>
    </r>
    <r>
      <rPr>
        <b/>
        <sz val="10"/>
        <rFont val="Times New Roman"/>
        <family val="1"/>
      </rPr>
      <t>_____</t>
    </r>
  </si>
  <si>
    <t>Samazinajumi</t>
  </si>
  <si>
    <r>
      <t xml:space="preserve">Struktūrvienības nosaukums   </t>
    </r>
    <r>
      <rPr>
        <b/>
        <sz val="10"/>
        <rFont val="Times New Roman"/>
        <family val="1"/>
      </rPr>
      <t>Mežu ugunsgrēku dzēšana</t>
    </r>
  </si>
  <si>
    <t>19.pielikums</t>
  </si>
  <si>
    <t>2009.gada budžeta projekta atšifrējums _______________01.110. pamatbudžets____</t>
  </si>
  <si>
    <t>Struktūrvienības nosaukums _____________________Saimniecības nodaļa_____________</t>
  </si>
  <si>
    <t>Aizpilda CG</t>
  </si>
  <si>
    <t>Izpilde no gada sākuma</t>
  </si>
  <si>
    <t>Samazinājumi</t>
  </si>
  <si>
    <t>EKK</t>
  </si>
  <si>
    <t>KOPĀ</t>
  </si>
  <si>
    <t>Domes remonts</t>
  </si>
  <si>
    <t>Struktūrvienības nosaukums ___________Centralizētā grāmatvedība________</t>
  </si>
  <si>
    <r>
      <t>2009.gada budžeta projekta atšifrējums _______</t>
    </r>
    <r>
      <rPr>
        <b/>
        <u val="single"/>
        <sz val="10"/>
        <rFont val="Times New Roman"/>
        <family val="1"/>
      </rPr>
      <t xml:space="preserve"> 01.110  Audits</t>
    </r>
    <r>
      <rPr>
        <b/>
        <sz val="10"/>
        <rFont val="Times New Roman"/>
        <family val="1"/>
      </rPr>
      <t>______</t>
    </r>
  </si>
  <si>
    <t>6=4-5</t>
  </si>
  <si>
    <t>7=4-5-6</t>
  </si>
  <si>
    <t>01.110   KOPĀ</t>
  </si>
  <si>
    <t>Jūrmalas pilsētas pašvaldības iestāžu finanšu revīzija</t>
  </si>
  <si>
    <t>2009.gada budžeta projekta atšifrējums _______________01.330. Pamatbudžets_______</t>
  </si>
  <si>
    <t>Struktūrvienības nosaukums _____________________Juridiskā pārvalde______________</t>
  </si>
  <si>
    <t>Iesniegti grozījumi</t>
  </si>
  <si>
    <t>Juridiskie pakalpojumi</t>
  </si>
  <si>
    <t>Juridiskie pakalpojumi nomas līguma pārtraukšanai</t>
  </si>
  <si>
    <t>Tiesas spriedumu izpilde</t>
  </si>
  <si>
    <t>Nodevas un nodokļi</t>
  </si>
  <si>
    <t>Juridiskās dokumentācijas, programmu, koncepciju izstrāde</t>
  </si>
  <si>
    <t>Juridiskā pārstāvniecība</t>
  </si>
</sst>
</file>

<file path=xl/styles.xml><?xml version="1.0" encoding="utf-8"?>
<styleSheet xmlns="http://schemas.openxmlformats.org/spreadsheetml/2006/main">
  <numFmts count="4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#,##0.0;[Red]\-#,##0.0"/>
    <numFmt numFmtId="166" formatCode="&quot;Ls&quot;\ #,##0_);\(&quot;Ls&quot;\ #,##0\)"/>
    <numFmt numFmtId="167" formatCode="&quot;Ls&quot;\ #,##0_);[Red]\(&quot;Ls&quot;\ #,##0\)"/>
    <numFmt numFmtId="168" formatCode="&quot;Ls&quot;\ #,##0.00_);\(&quot;Ls&quot;\ #,##0.00\)"/>
    <numFmt numFmtId="169" formatCode="&quot;Ls&quot;\ #,##0.00_);[Red]\(&quot;Ls&quot;\ #,##0.00\)"/>
    <numFmt numFmtId="170" formatCode="_(&quot;Ls&quot;\ * #,##0_);_(&quot;Ls&quot;\ * \(#,##0\);_(&quot;Ls&quot;\ * &quot;-&quot;_);_(@_)"/>
    <numFmt numFmtId="171" formatCode="_(* #,##0_);_(* \(#,##0\);_(* &quot;-&quot;_);_(@_)"/>
    <numFmt numFmtId="172" formatCode="_(&quot;Ls&quot;\ * #,##0.00_);_(&quot;Ls&quot;\ * \(#,##0.00\);_(&quot;Ls&quot;\ * &quot;-&quot;??_);_(@_)"/>
    <numFmt numFmtId="173" formatCode="_(* #,##0.00_);_(* \(#,##0.00\);_(* &quot;-&quot;??_);_(@_)"/>
    <numFmt numFmtId="174" formatCode="#,##0\ &quot;Ls&quot;;\-#,##0\ &quot;Ls&quot;"/>
    <numFmt numFmtId="175" formatCode="#,##0\ &quot;Ls&quot;;[Red]\-#,##0\ &quot;Ls&quot;"/>
    <numFmt numFmtId="176" formatCode="#,##0.00\ &quot;Ls&quot;;\-#,##0.00\ &quot;Ls&quot;"/>
    <numFmt numFmtId="177" formatCode="#,##0.00\ &quot;Ls&quot;;[Red]\-#,##0.00\ &quot;Ls&quot;"/>
    <numFmt numFmtId="178" formatCode="_-* #,##0\ &quot;Ls&quot;_-;\-* #,##0\ &quot;Ls&quot;_-;_-* &quot;-&quot;\ &quot;Ls&quot;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.00\ _L_s_-;\-* #,##0.00\ _L_s_-;_-* &quot;-&quot;??\ _L_s_-;_-@_-"/>
    <numFmt numFmtId="182" formatCode="[$-426]dddd\,\ yyyy&quot;. gada &quot;d\.\ mmmm"/>
    <numFmt numFmtId="183" formatCode="&quot;Ls&quot;\ #,##0"/>
    <numFmt numFmtId="184" formatCode="_-* #,##0.000_-;\-* #,##0.000_-;_-* &quot;-&quot;??_-;_-@_-"/>
    <numFmt numFmtId="185" formatCode="_-* #,##0.0000_-;\-* #,##0.0000_-;_-* &quot;-&quot;??_-;_-@_-"/>
    <numFmt numFmtId="186" formatCode="_-* #,##0.0_-;\-* #,##0.0_-;_-* &quot;-&quot;??_-;_-@_-"/>
    <numFmt numFmtId="187" formatCode="_-* #,##0_-;\-* #,##0_-;_-* &quot;-&quot;??_-;_-@_-"/>
    <numFmt numFmtId="188" formatCode="0.0%"/>
    <numFmt numFmtId="189" formatCode="0.000%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#,##0.0"/>
    <numFmt numFmtId="197" formatCode="#,##0.000"/>
    <numFmt numFmtId="198" formatCode="#,##0.0000"/>
    <numFmt numFmtId="199" formatCode="#,##0.000;[Red]\-#,##0.000"/>
    <numFmt numFmtId="200" formatCode="#,##0.0000;[Red]\-#,##0.0000"/>
    <numFmt numFmtId="201" formatCode="0.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i/>
      <sz val="5"/>
      <name val="Times New Roman"/>
      <family val="1"/>
    </font>
    <font>
      <u val="single"/>
      <sz val="10"/>
      <color indexed="57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center" vertical="center" wrapText="1"/>
      <protection/>
    </xf>
    <xf numFmtId="3" fontId="24" fillId="24" borderId="11" xfId="0" applyNumberFormat="1" applyFont="1" applyFill="1" applyBorder="1" applyAlignment="1" applyProtection="1">
      <alignment horizontal="right" wrapText="1"/>
      <protection/>
    </xf>
    <xf numFmtId="10" fontId="24" fillId="24" borderId="11" xfId="0" applyNumberFormat="1" applyFont="1" applyFill="1" applyBorder="1" applyAlignment="1" applyProtection="1">
      <alignment wrapText="1"/>
      <protection/>
    </xf>
    <xf numFmtId="0" fontId="21" fillId="0" borderId="11" xfId="0" applyNumberFormat="1" applyFont="1" applyBorder="1" applyAlignment="1" applyProtection="1">
      <alignment vertical="center" wrapText="1"/>
      <protection locked="0"/>
    </xf>
    <xf numFmtId="3" fontId="21" fillId="0" borderId="11" xfId="0" applyNumberFormat="1" applyFont="1" applyBorder="1" applyAlignment="1" applyProtection="1">
      <alignment vertical="center" wrapText="1"/>
      <protection locked="0"/>
    </xf>
    <xf numFmtId="3" fontId="21" fillId="0" borderId="11" xfId="0" applyNumberFormat="1" applyFont="1" applyFill="1" applyBorder="1" applyAlignment="1">
      <alignment horizontal="right" vertical="center" wrapText="1"/>
    </xf>
    <xf numFmtId="0" fontId="21" fillId="0" borderId="11" xfId="0" applyFont="1" applyBorder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horizontal="left" wrapText="1"/>
      <protection locked="0"/>
    </xf>
    <xf numFmtId="3" fontId="21" fillId="0" borderId="0" xfId="0" applyNumberFormat="1" applyFont="1" applyBorder="1" applyAlignment="1" applyProtection="1">
      <alignment wrapText="1"/>
      <protection locked="0"/>
    </xf>
    <xf numFmtId="1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 wrapText="1"/>
    </xf>
    <xf numFmtId="0" fontId="25" fillId="0" borderId="0" xfId="0" applyFont="1" applyBorder="1" applyAlignment="1" applyProtection="1">
      <alignment/>
      <protection locked="0"/>
    </xf>
    <xf numFmtId="1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2" xfId="0" applyFont="1" applyBorder="1" applyAlignment="1" applyProtection="1">
      <alignment vertical="center" wrapText="1"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5" xfId="0" applyFont="1" applyBorder="1" applyAlignment="1" applyProtection="1">
      <alignment vertical="center" wrapText="1"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0" fillId="0" borderId="0" xfId="0" applyAlignment="1">
      <alignment wrapText="1"/>
    </xf>
    <xf numFmtId="0" fontId="24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2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12" xfId="0" applyFont="1" applyBorder="1" applyAlignment="1">
      <alignment vertical="center"/>
    </xf>
    <xf numFmtId="3" fontId="21" fillId="0" borderId="12" xfId="0" applyNumberFormat="1" applyFont="1" applyBorder="1" applyAlignment="1">
      <alignment vertical="center" wrapText="1"/>
    </xf>
    <xf numFmtId="0" fontId="21" fillId="0" borderId="19" xfId="0" applyFont="1" applyBorder="1" applyAlignment="1" applyProtection="1">
      <alignment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11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20" xfId="0" applyFont="1" applyBorder="1" applyAlignment="1">
      <alignment vertical="center" wrapText="1"/>
    </xf>
    <xf numFmtId="0" fontId="21" fillId="0" borderId="20" xfId="0" applyFont="1" applyBorder="1" applyAlignment="1">
      <alignment vertical="center"/>
    </xf>
    <xf numFmtId="0" fontId="24" fillId="0" borderId="12" xfId="0" applyFont="1" applyFill="1" applyBorder="1" applyAlignment="1">
      <alignment horizontal="right" vertical="center" wrapText="1"/>
    </xf>
    <xf numFmtId="3" fontId="24" fillId="0" borderId="12" xfId="0" applyNumberFormat="1" applyFont="1" applyFill="1" applyBorder="1" applyAlignment="1">
      <alignment horizontal="right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4" fillId="0" borderId="0" xfId="57" applyFont="1">
      <alignment/>
      <protection/>
    </xf>
    <xf numFmtId="0" fontId="21" fillId="0" borderId="0" xfId="57" applyFont="1">
      <alignment/>
      <protection/>
    </xf>
    <xf numFmtId="0" fontId="21" fillId="0" borderId="0" xfId="57" applyFont="1" applyBorder="1">
      <alignment/>
      <protection/>
    </xf>
    <xf numFmtId="0" fontId="21" fillId="0" borderId="21" xfId="57" applyFont="1" applyBorder="1" applyAlignment="1">
      <alignment horizontal="center" vertical="center" wrapText="1"/>
      <protection/>
    </xf>
    <xf numFmtId="0" fontId="21" fillId="0" borderId="0" xfId="57" applyFont="1" applyBorder="1" applyAlignment="1">
      <alignment horizontal="center" vertical="center" wrapText="1"/>
      <protection/>
    </xf>
    <xf numFmtId="0" fontId="24" fillId="0" borderId="21" xfId="57" applyFont="1" applyFill="1" applyBorder="1" applyAlignment="1">
      <alignment horizontal="right" wrapText="1"/>
      <protection/>
    </xf>
    <xf numFmtId="1" fontId="24" fillId="0" borderId="21" xfId="57" applyNumberFormat="1" applyFont="1" applyFill="1" applyBorder="1" applyAlignment="1">
      <alignment horizontal="right" wrapText="1"/>
      <protection/>
    </xf>
    <xf numFmtId="0" fontId="21" fillId="0" borderId="0" xfId="57" applyFont="1" applyFill="1" applyBorder="1" applyAlignment="1">
      <alignment/>
      <protection/>
    </xf>
    <xf numFmtId="3" fontId="21" fillId="0" borderId="21" xfId="57" applyNumberFormat="1" applyFont="1" applyBorder="1" applyAlignment="1">
      <alignment vertical="center" wrapText="1"/>
      <protection/>
    </xf>
    <xf numFmtId="0" fontId="27" fillId="0" borderId="0" xfId="0" applyFont="1" applyFill="1" applyBorder="1" applyAlignment="1" applyProtection="1">
      <alignment vertical="center" wrapText="1"/>
      <protection locked="0"/>
    </xf>
    <xf numFmtId="3" fontId="21" fillId="0" borderId="22" xfId="57" applyNumberFormat="1" applyFont="1" applyBorder="1" applyAlignment="1">
      <alignment horizontal="right" vertical="center" wrapText="1"/>
      <protection/>
    </xf>
    <xf numFmtId="3" fontId="21" fillId="0" borderId="21" xfId="57" applyNumberFormat="1" applyFont="1" applyBorder="1" applyAlignment="1">
      <alignment horizontal="right" vertical="center" wrapText="1"/>
      <protection/>
    </xf>
    <xf numFmtId="0" fontId="21" fillId="0" borderId="21" xfId="57" applyFont="1" applyBorder="1" applyAlignment="1">
      <alignment vertical="center" wrapText="1"/>
      <protection/>
    </xf>
    <xf numFmtId="0" fontId="21" fillId="0" borderId="0" xfId="57" applyFont="1" applyBorder="1" applyAlignment="1">
      <alignment vertical="center"/>
      <protection/>
    </xf>
    <xf numFmtId="38" fontId="21" fillId="0" borderId="0" xfId="0" applyNumberFormat="1" applyFont="1" applyAlignment="1" applyProtection="1">
      <alignment/>
      <protection locked="0"/>
    </xf>
    <xf numFmtId="0" fontId="21" fillId="0" borderId="10" xfId="0" applyFont="1" applyBorder="1" applyAlignment="1" applyProtection="1">
      <alignment horizontal="center" vertical="center" wrapText="1"/>
      <protection/>
    </xf>
    <xf numFmtId="38" fontId="21" fillId="0" borderId="15" xfId="0" applyNumberFormat="1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16" fontId="21" fillId="0" borderId="15" xfId="0" applyNumberFormat="1" applyFont="1" applyBorder="1" applyAlignment="1" applyProtection="1">
      <alignment horizontal="center" vertical="center" wrapText="1"/>
      <protection/>
    </xf>
    <xf numFmtId="0" fontId="28" fillId="0" borderId="11" xfId="0" applyFont="1" applyBorder="1" applyAlignment="1" applyProtection="1">
      <alignment vertical="center" wrapText="1"/>
      <protection/>
    </xf>
    <xf numFmtId="3" fontId="24" fillId="0" borderId="16" xfId="0" applyNumberFormat="1" applyFont="1" applyFill="1" applyBorder="1" applyAlignment="1" applyProtection="1">
      <alignment horizontal="right" vertical="center" wrapText="1"/>
      <protection/>
    </xf>
    <xf numFmtId="3" fontId="24" fillId="0" borderId="11" xfId="0" applyNumberFormat="1" applyFont="1" applyFill="1" applyBorder="1" applyAlignment="1" applyProtection="1">
      <alignment horizontal="right" vertical="center" wrapText="1"/>
      <protection/>
    </xf>
    <xf numFmtId="38" fontId="24" fillId="0" borderId="11" xfId="0" applyNumberFormat="1" applyFont="1" applyFill="1" applyBorder="1" applyAlignment="1" applyProtection="1">
      <alignment horizontal="right" vertical="center" wrapText="1"/>
      <protection/>
    </xf>
    <xf numFmtId="3" fontId="21" fillId="0" borderId="16" xfId="0" applyNumberFormat="1" applyFont="1" applyBorder="1" applyAlignment="1" applyProtection="1">
      <alignment vertical="center" wrapText="1"/>
      <protection locked="0"/>
    </xf>
    <xf numFmtId="4" fontId="21" fillId="0" borderId="16" xfId="0" applyNumberFormat="1" applyFont="1" applyBorder="1" applyAlignment="1" applyProtection="1">
      <alignment vertical="center" wrapText="1"/>
      <protection locked="0"/>
    </xf>
    <xf numFmtId="0" fontId="21" fillId="0" borderId="24" xfId="0" applyFont="1" applyBorder="1" applyAlignment="1" applyProtection="1">
      <alignment vertical="center" wrapText="1"/>
      <protection locked="0"/>
    </xf>
    <xf numFmtId="0" fontId="21" fillId="0" borderId="16" xfId="0" applyNumberFormat="1" applyFont="1" applyBorder="1" applyAlignment="1" applyProtection="1">
      <alignment vertical="center" wrapText="1"/>
      <protection locked="0"/>
    </xf>
    <xf numFmtId="38" fontId="21" fillId="0" borderId="11" xfId="0" applyNumberFormat="1" applyFont="1" applyBorder="1" applyAlignment="1" applyProtection="1">
      <alignment vertical="center" wrapText="1"/>
      <protection locked="0"/>
    </xf>
    <xf numFmtId="38" fontId="21" fillId="0" borderId="0" xfId="57" applyNumberFormat="1" applyFont="1">
      <alignment/>
      <protection/>
    </xf>
    <xf numFmtId="0" fontId="29" fillId="0" borderId="0" xfId="57" applyFont="1">
      <alignment/>
      <protection/>
    </xf>
    <xf numFmtId="38" fontId="30" fillId="0" borderId="21" xfId="57" applyNumberFormat="1" applyFont="1" applyFill="1" applyBorder="1" applyAlignment="1">
      <alignment horizontal="right" wrapText="1"/>
      <protection/>
    </xf>
    <xf numFmtId="4" fontId="21" fillId="0" borderId="21" xfId="57" applyNumberFormat="1" applyFont="1" applyBorder="1" applyAlignment="1">
      <alignment vertical="center" wrapText="1"/>
      <protection/>
    </xf>
    <xf numFmtId="0" fontId="21" fillId="0" borderId="21" xfId="57" applyFont="1" applyBorder="1" applyAlignment="1">
      <alignment horizontal="right" vertical="center" wrapText="1"/>
      <protection/>
    </xf>
    <xf numFmtId="38" fontId="21" fillId="0" borderId="21" xfId="57" applyNumberFormat="1" applyFont="1" applyBorder="1" applyAlignment="1">
      <alignment horizontal="right" vertical="center" wrapText="1"/>
      <protection/>
    </xf>
    <xf numFmtId="0" fontId="21" fillId="0" borderId="21" xfId="57" applyFont="1" applyBorder="1" applyAlignment="1">
      <alignment horizontal="left" vertical="center" wrapText="1"/>
      <protection/>
    </xf>
    <xf numFmtId="38" fontId="21" fillId="0" borderId="21" xfId="57" applyNumberFormat="1" applyFont="1" applyFill="1" applyBorder="1" applyAlignment="1">
      <alignment horizontal="right" vertical="center" wrapText="1"/>
      <protection/>
    </xf>
    <xf numFmtId="2" fontId="21" fillId="0" borderId="25" xfId="57" applyNumberFormat="1" applyFont="1" applyBorder="1" applyAlignment="1">
      <alignment horizontal="left" vertical="center" wrapText="1"/>
      <protection/>
    </xf>
    <xf numFmtId="2" fontId="21" fillId="0" borderId="22" xfId="57" applyNumberFormat="1" applyFont="1" applyBorder="1" applyAlignment="1">
      <alignment horizontal="left" vertical="center" wrapText="1"/>
      <protection/>
    </xf>
    <xf numFmtId="38" fontId="31" fillId="0" borderId="26" xfId="57" applyNumberFormat="1" applyFont="1" applyBorder="1" applyAlignment="1">
      <alignment horizontal="right" vertical="center" wrapText="1"/>
      <protection/>
    </xf>
    <xf numFmtId="38" fontId="31" fillId="0" borderId="25" xfId="57" applyNumberFormat="1" applyFont="1" applyBorder="1" applyAlignment="1">
      <alignment horizontal="right" vertical="center" wrapText="1"/>
      <protection/>
    </xf>
    <xf numFmtId="0" fontId="21" fillId="0" borderId="26" xfId="57" applyFont="1" applyBorder="1" applyAlignment="1">
      <alignment horizontal="right" vertical="center" wrapText="1"/>
      <protection/>
    </xf>
    <xf numFmtId="0" fontId="21" fillId="0" borderId="22" xfId="57" applyFont="1" applyBorder="1" applyAlignment="1">
      <alignment horizontal="right" vertical="center" wrapText="1"/>
      <protection/>
    </xf>
    <xf numFmtId="0" fontId="21" fillId="0" borderId="26" xfId="57" applyFont="1" applyBorder="1" applyAlignment="1">
      <alignment horizontal="left" vertical="center" wrapText="1"/>
      <protection/>
    </xf>
    <xf numFmtId="0" fontId="21" fillId="0" borderId="22" xfId="57" applyFont="1" applyBorder="1" applyAlignment="1">
      <alignment horizontal="left" vertical="center" wrapText="1"/>
      <protection/>
    </xf>
    <xf numFmtId="38" fontId="21" fillId="0" borderId="26" xfId="57" applyNumberFormat="1" applyFont="1" applyFill="1" applyBorder="1" applyAlignment="1">
      <alignment horizontal="right" vertical="center" wrapText="1"/>
      <protection/>
    </xf>
    <xf numFmtId="38" fontId="0" fillId="0" borderId="22" xfId="0" applyNumberFormat="1" applyFont="1" applyFill="1" applyBorder="1" applyAlignment="1">
      <alignment/>
    </xf>
    <xf numFmtId="0" fontId="21" fillId="0" borderId="25" xfId="57" applyFont="1" applyBorder="1" applyAlignment="1">
      <alignment horizontal="right" vertical="center" wrapText="1"/>
      <protection/>
    </xf>
    <xf numFmtId="0" fontId="21" fillId="0" borderId="25" xfId="57" applyFont="1" applyBorder="1" applyAlignment="1">
      <alignment horizontal="left" vertical="center" wrapText="1"/>
      <protection/>
    </xf>
    <xf numFmtId="38" fontId="21" fillId="0" borderId="26" xfId="57" applyNumberFormat="1" applyFont="1" applyBorder="1" applyAlignment="1">
      <alignment horizontal="right" vertical="center" wrapText="1"/>
      <protection/>
    </xf>
    <xf numFmtId="38" fontId="21" fillId="0" borderId="25" xfId="57" applyNumberFormat="1" applyFont="1" applyBorder="1" applyAlignment="1">
      <alignment horizontal="right" vertical="center" wrapText="1"/>
      <protection/>
    </xf>
    <xf numFmtId="38" fontId="21" fillId="0" borderId="22" xfId="57" applyNumberFormat="1" applyFont="1" applyBorder="1" applyAlignment="1">
      <alignment horizontal="right" vertical="center" wrapText="1"/>
      <protection/>
    </xf>
    <xf numFmtId="3" fontId="21" fillId="0" borderId="26" xfId="57" applyNumberFormat="1" applyFont="1" applyBorder="1" applyAlignment="1">
      <alignment horizontal="right" vertical="center" wrapText="1"/>
      <protection/>
    </xf>
    <xf numFmtId="3" fontId="21" fillId="0" borderId="25" xfId="57" applyNumberFormat="1" applyFont="1" applyBorder="1" applyAlignment="1">
      <alignment horizontal="right" vertical="center" wrapText="1"/>
      <protection/>
    </xf>
    <xf numFmtId="3" fontId="21" fillId="0" borderId="22" xfId="57" applyNumberFormat="1" applyFont="1" applyBorder="1" applyAlignment="1">
      <alignment horizontal="right" vertical="center" wrapText="1"/>
      <protection/>
    </xf>
    <xf numFmtId="38" fontId="21" fillId="0" borderId="26" xfId="57" applyNumberFormat="1" applyFont="1" applyBorder="1" applyAlignment="1">
      <alignment horizontal="center" vertical="center" wrapText="1"/>
      <protection/>
    </xf>
    <xf numFmtId="38" fontId="21" fillId="0" borderId="22" xfId="57" applyNumberFormat="1" applyFont="1" applyBorder="1" applyAlignment="1">
      <alignment horizontal="center" vertical="center" wrapText="1"/>
      <protection/>
    </xf>
    <xf numFmtId="0" fontId="24" fillId="0" borderId="21" xfId="57" applyFont="1" applyFill="1" applyBorder="1" applyAlignment="1">
      <alignment horizontal="right" wrapText="1"/>
      <protection/>
    </xf>
    <xf numFmtId="2" fontId="21" fillId="0" borderId="26" xfId="57" applyNumberFormat="1" applyFont="1" applyBorder="1" applyAlignment="1">
      <alignment horizontal="left" vertical="center" wrapText="1"/>
      <protection/>
    </xf>
    <xf numFmtId="38" fontId="31" fillId="0" borderId="22" xfId="57" applyNumberFormat="1" applyFont="1" applyBorder="1" applyAlignment="1">
      <alignment horizontal="right" vertical="center" wrapText="1"/>
      <protection/>
    </xf>
    <xf numFmtId="0" fontId="21" fillId="0" borderId="21" xfId="57" applyFont="1" applyBorder="1" applyAlignment="1">
      <alignment horizontal="center" vertical="center" wrapText="1"/>
      <protection/>
    </xf>
    <xf numFmtId="0" fontId="21" fillId="0" borderId="26" xfId="57" applyFont="1" applyBorder="1" applyAlignment="1">
      <alignment horizontal="center" vertical="center" wrapText="1"/>
      <protection/>
    </xf>
    <xf numFmtId="0" fontId="21" fillId="0" borderId="22" xfId="57" applyFont="1" applyBorder="1" applyAlignment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4" fillId="24" borderId="24" xfId="0" applyFont="1" applyFill="1" applyBorder="1" applyAlignment="1" applyProtection="1">
      <alignment horizontal="left" wrapText="1"/>
      <protection/>
    </xf>
    <xf numFmtId="0" fontId="24" fillId="24" borderId="16" xfId="0" applyFont="1" applyFill="1" applyBorder="1" applyAlignment="1" applyProtection="1">
      <alignment horizontal="left" wrapText="1"/>
      <protection/>
    </xf>
    <xf numFmtId="0" fontId="24" fillId="0" borderId="28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1" fillId="0" borderId="26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5" xfId="57" applyFont="1" applyBorder="1" applyAlignment="1">
      <alignment horizontal="center" vertical="center" wrapText="1"/>
      <protection/>
    </xf>
    <xf numFmtId="0" fontId="21" fillId="0" borderId="29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38" fontId="21" fillId="0" borderId="12" xfId="0" applyNumberFormat="1" applyFont="1" applyBorder="1" applyAlignment="1" applyProtection="1">
      <alignment horizontal="center" vertical="center" wrapText="1"/>
      <protection/>
    </xf>
    <xf numFmtId="38" fontId="21" fillId="0" borderId="15" xfId="0" applyNumberFormat="1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left" vertical="center" wrapText="1"/>
      <protection/>
    </xf>
    <xf numFmtId="0" fontId="24" fillId="0" borderId="16" xfId="0" applyFont="1" applyFill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1" fillId="0" borderId="15" xfId="0" applyFont="1" applyBorder="1" applyAlignment="1" applyProtection="1">
      <alignment horizontal="left" vertical="center" wrapText="1"/>
      <protection locked="0"/>
    </xf>
    <xf numFmtId="0" fontId="21" fillId="0" borderId="12" xfId="0" applyNumberFormat="1" applyFont="1" applyBorder="1" applyAlignment="1" applyProtection="1">
      <alignment horizontal="right" vertical="center" wrapText="1"/>
      <protection locked="0"/>
    </xf>
    <xf numFmtId="0" fontId="21" fillId="0" borderId="15" xfId="0" applyNumberFormat="1" applyFont="1" applyBorder="1" applyAlignment="1" applyProtection="1">
      <alignment horizontal="right" vertical="center" wrapText="1"/>
      <protection locked="0"/>
    </xf>
    <xf numFmtId="3" fontId="21" fillId="0" borderId="12" xfId="0" applyNumberFormat="1" applyFont="1" applyBorder="1" applyAlignment="1" applyProtection="1">
      <alignment horizontal="right" vertical="center" wrapText="1"/>
      <protection locked="0"/>
    </xf>
    <xf numFmtId="3" fontId="21" fillId="0" borderId="15" xfId="0" applyNumberFormat="1" applyFont="1" applyBorder="1" applyAlignment="1" applyProtection="1">
      <alignment horizontal="right" vertical="center" wrapText="1"/>
      <protection locked="0"/>
    </xf>
    <xf numFmtId="38" fontId="21" fillId="0" borderId="12" xfId="0" applyNumberFormat="1" applyFont="1" applyBorder="1" applyAlignment="1" applyProtection="1">
      <alignment horizontal="right" vertical="center" wrapText="1"/>
      <protection locked="0"/>
    </xf>
    <xf numFmtId="38" fontId="21" fillId="0" borderId="15" xfId="0" applyNumberFormat="1" applyFont="1" applyBorder="1" applyAlignment="1" applyProtection="1">
      <alignment horizontal="right" vertical="center" wrapText="1"/>
      <protection locked="0"/>
    </xf>
    <xf numFmtId="3" fontId="21" fillId="0" borderId="11" xfId="0" applyNumberFormat="1" applyFont="1" applyBorder="1" applyAlignment="1" applyProtection="1">
      <alignment horizontal="right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_9_10_11_juristi,audits, dziv.nod., pereji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J71"/>
  <sheetViews>
    <sheetView tabSelected="1" workbookViewId="0" topLeftCell="A1">
      <selection activeCell="I43" sqref="I43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11.28125" style="1" bestFit="1" customWidth="1"/>
    <col min="4" max="4" width="9.140625" style="1" customWidth="1"/>
    <col min="5" max="5" width="9.28125" style="1" customWidth="1"/>
    <col min="6" max="7" width="8.140625" style="1" customWidth="1"/>
    <col min="8" max="8" width="7.8515625" style="1" bestFit="1" customWidth="1"/>
    <col min="9" max="9" width="12.421875" style="1" customWidth="1"/>
    <col min="10" max="16384" width="9.140625" style="1" customWidth="1"/>
  </cols>
  <sheetData>
    <row r="1" spans="5:9" ht="15.75">
      <c r="E1" s="2"/>
      <c r="F1" s="2"/>
      <c r="G1" s="2"/>
      <c r="H1" s="2"/>
      <c r="I1" s="2" t="s">
        <v>25</v>
      </c>
    </row>
    <row r="2" spans="1:9" ht="12.75">
      <c r="A2" s="3" t="s">
        <v>0</v>
      </c>
      <c r="B2" s="4"/>
      <c r="C2" s="5"/>
      <c r="D2" s="5"/>
      <c r="E2" s="5"/>
      <c r="I2" s="5"/>
    </row>
    <row r="3" spans="1:9" ht="12.75" hidden="1">
      <c r="A3" s="6" t="s">
        <v>20</v>
      </c>
      <c r="E3" s="23"/>
      <c r="F3" s="24"/>
      <c r="G3" s="25"/>
      <c r="H3" s="25"/>
      <c r="I3" s="12"/>
    </row>
    <row r="4" spans="3:8" s="8" customFormat="1" ht="12.75" hidden="1">
      <c r="C4" s="9" t="s">
        <v>1</v>
      </c>
      <c r="D4" s="26"/>
      <c r="E4" s="23"/>
      <c r="F4" s="24"/>
      <c r="G4" s="25"/>
      <c r="H4" s="25"/>
    </row>
    <row r="5" spans="1:8" ht="12.75" hidden="1">
      <c r="A5" s="1" t="s">
        <v>21</v>
      </c>
      <c r="C5" s="10"/>
      <c r="D5" s="12"/>
      <c r="E5" s="23"/>
      <c r="F5" s="24"/>
      <c r="G5" s="25"/>
      <c r="H5" s="25"/>
    </row>
    <row r="6" spans="1:8" ht="12.75" hidden="1">
      <c r="A6" s="1" t="s">
        <v>14</v>
      </c>
      <c r="C6" s="11"/>
      <c r="D6" s="11"/>
      <c r="E6" s="27"/>
      <c r="F6" s="28"/>
      <c r="G6" s="29"/>
      <c r="H6" s="29"/>
    </row>
    <row r="7" spans="1:10" ht="12.75" hidden="1">
      <c r="A7" s="116" t="s">
        <v>2</v>
      </c>
      <c r="B7" s="116" t="s">
        <v>3</v>
      </c>
      <c r="C7" s="116" t="s">
        <v>4</v>
      </c>
      <c r="D7" s="116" t="s">
        <v>5</v>
      </c>
      <c r="E7" s="118" t="s">
        <v>6</v>
      </c>
      <c r="F7" s="119"/>
      <c r="G7" s="116" t="s">
        <v>7</v>
      </c>
      <c r="H7" s="116" t="s">
        <v>8</v>
      </c>
      <c r="I7" s="116" t="s">
        <v>9</v>
      </c>
      <c r="J7" s="12"/>
    </row>
    <row r="8" spans="1:9" ht="38.25" hidden="1">
      <c r="A8" s="117"/>
      <c r="B8" s="117"/>
      <c r="C8" s="117"/>
      <c r="D8" s="117"/>
      <c r="E8" s="13" t="s">
        <v>10</v>
      </c>
      <c r="F8" s="13" t="s">
        <v>11</v>
      </c>
      <c r="G8" s="117"/>
      <c r="H8" s="117"/>
      <c r="I8" s="117"/>
    </row>
    <row r="9" spans="1:10" ht="12.75" hidden="1">
      <c r="A9" s="120" t="s">
        <v>12</v>
      </c>
      <c r="B9" s="121"/>
      <c r="C9" s="14"/>
      <c r="D9" s="14">
        <f>SUM(D10:D12)</f>
        <v>0</v>
      </c>
      <c r="E9" s="14">
        <f>SUM(E10:E12)</f>
        <v>0</v>
      </c>
      <c r="F9" s="14">
        <f>SUM(F10:F12)</f>
        <v>0</v>
      </c>
      <c r="G9" s="14">
        <f>SUM(G10:G12)</f>
        <v>0</v>
      </c>
      <c r="H9" s="14">
        <f>SUM(H10:H12)</f>
        <v>0</v>
      </c>
      <c r="I9" s="15"/>
      <c r="J9" s="1">
        <v>0</v>
      </c>
    </row>
    <row r="10" spans="1:9" ht="12.75" hidden="1">
      <c r="A10" s="30">
        <v>1</v>
      </c>
      <c r="B10" s="19" t="s">
        <v>13</v>
      </c>
      <c r="C10" s="16">
        <v>1149</v>
      </c>
      <c r="D10" s="17"/>
      <c r="E10" s="31"/>
      <c r="F10" s="32"/>
      <c r="G10" s="18">
        <f>D10-E10</f>
        <v>0</v>
      </c>
      <c r="H10" s="18">
        <f>G10-F10</f>
        <v>0</v>
      </c>
      <c r="I10" s="19"/>
    </row>
    <row r="11" spans="1:9" ht="12.75" hidden="1">
      <c r="A11" s="19">
        <v>2</v>
      </c>
      <c r="B11" s="33" t="s">
        <v>15</v>
      </c>
      <c r="C11" s="16">
        <v>1210</v>
      </c>
      <c r="D11" s="17"/>
      <c r="E11" s="34"/>
      <c r="F11" s="35"/>
      <c r="G11" s="18">
        <f>D11-E11</f>
        <v>0</v>
      </c>
      <c r="H11" s="18">
        <f>G11-F11</f>
        <v>0</v>
      </c>
      <c r="I11" s="19"/>
    </row>
    <row r="12" spans="1:9" ht="12.75" customHeight="1">
      <c r="A12" s="20"/>
      <c r="B12" s="21"/>
      <c r="C12" s="36"/>
      <c r="D12" s="36"/>
      <c r="I12" s="36"/>
    </row>
    <row r="13" spans="1:8" s="7" customFormat="1" ht="12.75">
      <c r="A13" s="37" t="s">
        <v>22</v>
      </c>
      <c r="E13" s="1"/>
      <c r="F13" s="1"/>
      <c r="G13" s="1"/>
      <c r="H13" s="1"/>
    </row>
    <row r="14" spans="1:8" s="7" customFormat="1" ht="12.75">
      <c r="A14" s="7" t="s">
        <v>24</v>
      </c>
      <c r="E14" s="1"/>
      <c r="F14" s="1"/>
      <c r="G14" s="1"/>
      <c r="H14" s="1"/>
    </row>
    <row r="15" spans="1:8" s="7" customFormat="1" ht="12.75">
      <c r="A15" s="7" t="s">
        <v>14</v>
      </c>
      <c r="C15" s="38"/>
      <c r="E15" s="1"/>
      <c r="F15" s="1"/>
      <c r="G15" s="1"/>
      <c r="H15" s="1"/>
    </row>
    <row r="16" spans="1:9" s="7" customFormat="1" ht="12.75">
      <c r="A16" s="116" t="s">
        <v>2</v>
      </c>
      <c r="B16" s="116" t="s">
        <v>3</v>
      </c>
      <c r="C16" s="116" t="s">
        <v>4</v>
      </c>
      <c r="D16" s="116" t="s">
        <v>5</v>
      </c>
      <c r="E16" s="118" t="s">
        <v>6</v>
      </c>
      <c r="F16" s="119"/>
      <c r="G16" s="116" t="s">
        <v>7</v>
      </c>
      <c r="H16" s="116" t="s">
        <v>8</v>
      </c>
      <c r="I16" s="116" t="s">
        <v>23</v>
      </c>
    </row>
    <row r="17" spans="1:9" s="7" customFormat="1" ht="51">
      <c r="A17" s="117"/>
      <c r="B17" s="117"/>
      <c r="C17" s="117"/>
      <c r="D17" s="117"/>
      <c r="E17" s="13" t="s">
        <v>10</v>
      </c>
      <c r="F17" s="13" t="s">
        <v>11</v>
      </c>
      <c r="G17" s="117"/>
      <c r="H17" s="117"/>
      <c r="I17" s="117"/>
    </row>
    <row r="18" spans="1:10" s="7" customFormat="1" ht="12.75">
      <c r="A18" s="122" t="s">
        <v>12</v>
      </c>
      <c r="B18" s="123"/>
      <c r="C18" s="51"/>
      <c r="D18" s="52">
        <f aca="true" t="shared" si="0" ref="D18:I18">SUM(D19:D22)</f>
        <v>2946</v>
      </c>
      <c r="E18" s="52">
        <f t="shared" si="0"/>
        <v>0</v>
      </c>
      <c r="F18" s="52">
        <f t="shared" si="0"/>
        <v>0</v>
      </c>
      <c r="G18" s="52">
        <f t="shared" si="0"/>
        <v>2946</v>
      </c>
      <c r="H18" s="52">
        <f t="shared" si="0"/>
        <v>2946</v>
      </c>
      <c r="I18" s="52">
        <f t="shared" si="0"/>
        <v>-2946</v>
      </c>
      <c r="J18" s="39"/>
    </row>
    <row r="19" spans="1:9" s="7" customFormat="1" ht="39" customHeight="1">
      <c r="A19" s="40">
        <v>1</v>
      </c>
      <c r="B19" s="41" t="s">
        <v>16</v>
      </c>
      <c r="C19" s="42">
        <v>2231</v>
      </c>
      <c r="D19" s="43">
        <f>1000-155</f>
        <v>845</v>
      </c>
      <c r="E19" s="34"/>
      <c r="F19" s="44"/>
      <c r="G19" s="18">
        <f>D19-E19</f>
        <v>845</v>
      </c>
      <c r="H19" s="18">
        <f>G19-F19</f>
        <v>845</v>
      </c>
      <c r="I19" s="41">
        <v>-845</v>
      </c>
    </row>
    <row r="20" spans="1:9" s="7" customFormat="1" ht="28.5" customHeight="1">
      <c r="A20" s="40">
        <v>2</v>
      </c>
      <c r="B20" s="41" t="s">
        <v>17</v>
      </c>
      <c r="C20" s="42">
        <v>2312</v>
      </c>
      <c r="D20" s="43">
        <v>500</v>
      </c>
      <c r="E20" s="45"/>
      <c r="F20" s="11"/>
      <c r="G20" s="18">
        <f>D20-E20</f>
        <v>500</v>
      </c>
      <c r="H20" s="18">
        <f>G20-F20</f>
        <v>500</v>
      </c>
      <c r="I20" s="41">
        <v>-500</v>
      </c>
    </row>
    <row r="21" spans="1:9" s="7" customFormat="1" ht="12.75">
      <c r="A21" s="46">
        <v>3</v>
      </c>
      <c r="B21" s="47" t="s">
        <v>18</v>
      </c>
      <c r="C21" s="46">
        <v>2279</v>
      </c>
      <c r="D21" s="46">
        <v>1101</v>
      </c>
      <c r="E21" s="31"/>
      <c r="F21" s="1"/>
      <c r="G21" s="18">
        <f>D21-E21</f>
        <v>1101</v>
      </c>
      <c r="H21" s="18">
        <f>G21-F21</f>
        <v>1101</v>
      </c>
      <c r="I21" s="46">
        <v>-1101</v>
      </c>
    </row>
    <row r="22" spans="1:9" s="7" customFormat="1" ht="25.5">
      <c r="A22" s="48">
        <v>4</v>
      </c>
      <c r="B22" s="49" t="s">
        <v>19</v>
      </c>
      <c r="C22" s="48">
        <v>2279</v>
      </c>
      <c r="D22" s="48">
        <v>500</v>
      </c>
      <c r="E22" s="34"/>
      <c r="F22" s="44"/>
      <c r="G22" s="18">
        <f>D22-E22</f>
        <v>500</v>
      </c>
      <c r="H22" s="18">
        <f>G22-F22</f>
        <v>500</v>
      </c>
      <c r="I22" s="50">
        <v>-500</v>
      </c>
    </row>
    <row r="23" spans="1:9" ht="12.75">
      <c r="A23" s="20"/>
      <c r="B23" s="20"/>
      <c r="C23" s="22"/>
      <c r="D23" s="22"/>
      <c r="I23" s="20"/>
    </row>
    <row r="24" spans="1:9" ht="12.75">
      <c r="A24" s="54" t="s">
        <v>26</v>
      </c>
      <c r="B24" s="55"/>
      <c r="C24" s="55"/>
      <c r="D24" s="55"/>
      <c r="E24" s="55"/>
      <c r="F24" s="55"/>
      <c r="G24" s="55"/>
      <c r="H24" s="55"/>
      <c r="I24" s="55"/>
    </row>
    <row r="25" spans="1:9" ht="12.75">
      <c r="A25" s="55" t="s">
        <v>27</v>
      </c>
      <c r="B25" s="55"/>
      <c r="C25" s="55"/>
      <c r="D25" s="55"/>
      <c r="E25" s="55"/>
      <c r="F25" s="55"/>
      <c r="G25" s="55"/>
      <c r="H25" s="55"/>
      <c r="I25" s="55"/>
    </row>
    <row r="26" spans="1:9" ht="12.75">
      <c r="A26" s="55"/>
      <c r="B26" s="55"/>
      <c r="C26" s="56"/>
      <c r="D26" s="55"/>
      <c r="E26" s="55"/>
      <c r="F26" s="55"/>
      <c r="G26" s="55"/>
      <c r="H26" s="55"/>
      <c r="I26" s="55"/>
    </row>
    <row r="27" spans="1:9" ht="12.75">
      <c r="A27" s="113" t="s">
        <v>2</v>
      </c>
      <c r="B27" s="113" t="s">
        <v>3</v>
      </c>
      <c r="C27" s="113" t="s">
        <v>28</v>
      </c>
      <c r="D27" s="113"/>
      <c r="E27" s="114" t="s">
        <v>29</v>
      </c>
      <c r="F27" s="114" t="s">
        <v>11</v>
      </c>
      <c r="G27" s="114" t="s">
        <v>8</v>
      </c>
      <c r="H27" s="124" t="s">
        <v>30</v>
      </c>
      <c r="I27" s="58"/>
    </row>
    <row r="28" spans="1:9" ht="51">
      <c r="A28" s="113"/>
      <c r="B28" s="113"/>
      <c r="C28" s="57" t="s">
        <v>31</v>
      </c>
      <c r="D28" s="57" t="s">
        <v>5</v>
      </c>
      <c r="E28" s="115"/>
      <c r="F28" s="115"/>
      <c r="G28" s="115"/>
      <c r="H28" s="125"/>
      <c r="I28" s="58"/>
    </row>
    <row r="29" spans="1:9" ht="12.75">
      <c r="A29" s="110" t="s">
        <v>32</v>
      </c>
      <c r="B29" s="110"/>
      <c r="C29" s="59"/>
      <c r="D29" s="60">
        <f>SUM(D30:D34)</f>
        <v>5000</v>
      </c>
      <c r="E29" s="60">
        <f>SUM(E30:E34)</f>
        <v>2471.37</v>
      </c>
      <c r="F29" s="60">
        <f>SUM(F30:F34)</f>
        <v>0</v>
      </c>
      <c r="G29" s="60">
        <f>SUM(G30:G34)</f>
        <v>2528.63</v>
      </c>
      <c r="H29" s="60">
        <f>SUM(H30:H34)</f>
        <v>-1000</v>
      </c>
      <c r="I29" s="61"/>
    </row>
    <row r="30" spans="1:9" ht="12.75">
      <c r="A30" s="114">
        <v>1</v>
      </c>
      <c r="B30" s="96" t="s">
        <v>33</v>
      </c>
      <c r="C30" s="105">
        <v>2241</v>
      </c>
      <c r="D30" s="105">
        <v>3000</v>
      </c>
      <c r="E30" s="62">
        <f>1158.05</f>
        <v>1158.05</v>
      </c>
      <c r="F30" s="62"/>
      <c r="G30" s="105">
        <f>D30-SUM(E30:E33)-SUM(F30:F33)</f>
        <v>528.6300000000001</v>
      </c>
      <c r="H30" s="114"/>
      <c r="I30" s="63"/>
    </row>
    <row r="31" spans="1:9" ht="12.75">
      <c r="A31" s="126"/>
      <c r="B31" s="101"/>
      <c r="C31" s="106"/>
      <c r="D31" s="106"/>
      <c r="E31" s="62">
        <f>160.18</f>
        <v>160.18</v>
      </c>
      <c r="F31" s="62"/>
      <c r="G31" s="106"/>
      <c r="H31" s="126"/>
      <c r="I31" s="63"/>
    </row>
    <row r="32" spans="1:9" ht="12.75">
      <c r="A32" s="126"/>
      <c r="B32" s="101"/>
      <c r="C32" s="106"/>
      <c r="D32" s="106"/>
      <c r="E32" s="62">
        <f>1153.14</f>
        <v>1153.14</v>
      </c>
      <c r="F32" s="62"/>
      <c r="G32" s="106"/>
      <c r="H32" s="126"/>
      <c r="I32" s="63"/>
    </row>
    <row r="33" spans="1:9" ht="12.75">
      <c r="A33" s="126"/>
      <c r="B33" s="101"/>
      <c r="C33" s="107"/>
      <c r="D33" s="107"/>
      <c r="E33" s="62"/>
      <c r="F33" s="62"/>
      <c r="G33" s="107"/>
      <c r="H33" s="115"/>
      <c r="I33" s="63"/>
    </row>
    <row r="34" spans="1:9" ht="12.75">
      <c r="A34" s="115"/>
      <c r="B34" s="97"/>
      <c r="C34" s="62">
        <v>5250</v>
      </c>
      <c r="D34" s="62">
        <v>2000</v>
      </c>
      <c r="E34" s="62"/>
      <c r="F34" s="62"/>
      <c r="G34" s="65">
        <f>D34-E34-F34</f>
        <v>2000</v>
      </c>
      <c r="H34" s="66">
        <v>-1000</v>
      </c>
      <c r="I34" s="67"/>
    </row>
    <row r="35" spans="1:9" ht="12.75">
      <c r="A35"/>
      <c r="B35"/>
      <c r="C35"/>
      <c r="D35"/>
      <c r="E35"/>
      <c r="F35"/>
      <c r="G35"/>
      <c r="H35"/>
      <c r="I35"/>
    </row>
    <row r="36" spans="1:8" ht="12.75">
      <c r="A36" s="1" t="s">
        <v>34</v>
      </c>
      <c r="H36" s="68"/>
    </row>
    <row r="37" ht="12.75">
      <c r="H37" s="68"/>
    </row>
    <row r="38" spans="1:8" ht="12.75">
      <c r="A38" s="6" t="s">
        <v>35</v>
      </c>
      <c r="H38" s="68"/>
    </row>
    <row r="39" spans="6:8" ht="12.75">
      <c r="F39" s="11"/>
      <c r="G39" s="11"/>
      <c r="H39" s="68"/>
    </row>
    <row r="40" spans="1:9" ht="12.75">
      <c r="A40" s="116" t="s">
        <v>2</v>
      </c>
      <c r="B40" s="116" t="s">
        <v>3</v>
      </c>
      <c r="C40" s="127" t="s">
        <v>31</v>
      </c>
      <c r="D40" s="116" t="s">
        <v>5</v>
      </c>
      <c r="E40" s="118" t="s">
        <v>6</v>
      </c>
      <c r="F40" s="119"/>
      <c r="G40" s="116" t="s">
        <v>7</v>
      </c>
      <c r="H40" s="129" t="s">
        <v>8</v>
      </c>
      <c r="I40" s="131" t="s">
        <v>30</v>
      </c>
    </row>
    <row r="41" spans="1:9" ht="51">
      <c r="A41" s="117"/>
      <c r="B41" s="117"/>
      <c r="C41" s="128"/>
      <c r="D41" s="117"/>
      <c r="E41" s="13" t="s">
        <v>10</v>
      </c>
      <c r="F41" s="13" t="s">
        <v>11</v>
      </c>
      <c r="G41" s="117"/>
      <c r="H41" s="130"/>
      <c r="I41" s="131"/>
    </row>
    <row r="42" spans="1:9" ht="25.5">
      <c r="A42" s="71">
        <v>1</v>
      </c>
      <c r="B42" s="13">
        <v>2</v>
      </c>
      <c r="C42" s="69">
        <v>3</v>
      </c>
      <c r="D42" s="53">
        <v>4</v>
      </c>
      <c r="E42" s="13">
        <v>5</v>
      </c>
      <c r="F42" s="13">
        <v>6</v>
      </c>
      <c r="G42" s="72" t="s">
        <v>36</v>
      </c>
      <c r="H42" s="70" t="s">
        <v>37</v>
      </c>
      <c r="I42" s="73"/>
    </row>
    <row r="43" spans="1:9" ht="12.75">
      <c r="A43" s="132" t="s">
        <v>38</v>
      </c>
      <c r="B43" s="133"/>
      <c r="C43" s="74"/>
      <c r="D43" s="75">
        <f aca="true" t="shared" si="1" ref="D43:I43">SUM(D44:D47)</f>
        <v>36800</v>
      </c>
      <c r="E43" s="75">
        <f t="shared" si="1"/>
        <v>26993.89</v>
      </c>
      <c r="F43" s="75">
        <f t="shared" si="1"/>
        <v>12690.48</v>
      </c>
      <c r="G43" s="75">
        <f t="shared" si="1"/>
        <v>9806.11</v>
      </c>
      <c r="H43" s="76">
        <f t="shared" si="1"/>
        <v>-2884.369999999999</v>
      </c>
      <c r="I43" s="76">
        <f t="shared" si="1"/>
        <v>-800</v>
      </c>
    </row>
    <row r="44" spans="1:9" ht="12.75">
      <c r="A44" s="134">
        <v>1</v>
      </c>
      <c r="B44" s="136" t="s">
        <v>39</v>
      </c>
      <c r="C44" s="138">
        <v>2232</v>
      </c>
      <c r="D44" s="140">
        <v>36800</v>
      </c>
      <c r="E44" s="77">
        <f>26993.89</f>
        <v>26993.89</v>
      </c>
      <c r="F44" s="78">
        <f>26993.89-E44</f>
        <v>0</v>
      </c>
      <c r="G44" s="140">
        <f>D44-SUM(E44:E45)</f>
        <v>9806.11</v>
      </c>
      <c r="H44" s="142">
        <f>G44-SUM(F44:F45)</f>
        <v>-2884.369999999999</v>
      </c>
      <c r="I44" s="144">
        <v>-800</v>
      </c>
    </row>
    <row r="45" spans="1:9" ht="12.75">
      <c r="A45" s="135"/>
      <c r="B45" s="137"/>
      <c r="C45" s="139"/>
      <c r="D45" s="141"/>
      <c r="E45" s="77"/>
      <c r="F45" s="77">
        <f>12690.48-E45</f>
        <v>12690.48</v>
      </c>
      <c r="G45" s="141"/>
      <c r="H45" s="143"/>
      <c r="I45" s="144"/>
    </row>
    <row r="46" spans="1:9" ht="12.75">
      <c r="A46" s="79"/>
      <c r="B46" s="19"/>
      <c r="C46" s="80"/>
      <c r="D46" s="77"/>
      <c r="E46" s="77"/>
      <c r="F46" s="77"/>
      <c r="G46" s="17">
        <f>D46-E46</f>
        <v>0</v>
      </c>
      <c r="H46" s="81">
        <f>G46-F46</f>
        <v>0</v>
      </c>
      <c r="I46" s="17"/>
    </row>
    <row r="47" spans="1:9" ht="12.75">
      <c r="A47" s="79"/>
      <c r="B47" s="19"/>
      <c r="C47" s="80"/>
      <c r="D47" s="77"/>
      <c r="E47" s="77"/>
      <c r="F47" s="77"/>
      <c r="G47" s="17">
        <f>D47-E47</f>
        <v>0</v>
      </c>
      <c r="H47" s="81">
        <f>G47-F47</f>
        <v>0</v>
      </c>
      <c r="I47" s="17"/>
    </row>
    <row r="48" ht="12.75">
      <c r="H48" s="68"/>
    </row>
    <row r="49" spans="1:9" ht="12.75">
      <c r="A49" s="54" t="s">
        <v>40</v>
      </c>
      <c r="B49" s="55"/>
      <c r="C49" s="55"/>
      <c r="D49" s="55"/>
      <c r="E49" s="55"/>
      <c r="F49" s="55"/>
      <c r="G49" s="55"/>
      <c r="H49" s="82"/>
      <c r="I49" s="82"/>
    </row>
    <row r="50" spans="1:9" ht="12.75">
      <c r="A50" s="55"/>
      <c r="B50" s="55"/>
      <c r="C50" s="83" t="s">
        <v>1</v>
      </c>
      <c r="D50" s="55"/>
      <c r="E50" s="55"/>
      <c r="F50" s="55"/>
      <c r="G50" s="55"/>
      <c r="H50" s="82"/>
      <c r="I50" s="82"/>
    </row>
    <row r="51" spans="1:9" ht="12.75">
      <c r="A51" s="55" t="s">
        <v>41</v>
      </c>
      <c r="B51" s="55"/>
      <c r="C51" s="55"/>
      <c r="D51" s="55"/>
      <c r="E51" s="55"/>
      <c r="F51" s="55"/>
      <c r="G51" s="55"/>
      <c r="H51" s="82"/>
      <c r="I51" s="82"/>
    </row>
    <row r="52" spans="1:9" ht="12.75">
      <c r="A52" s="55"/>
      <c r="B52" s="55"/>
      <c r="C52" s="56"/>
      <c r="D52" s="55"/>
      <c r="E52" s="55"/>
      <c r="F52" s="55"/>
      <c r="G52" s="55"/>
      <c r="H52" s="82"/>
      <c r="I52" s="82"/>
    </row>
    <row r="53" spans="1:9" ht="12.75" customHeight="1">
      <c r="A53" s="113" t="s">
        <v>2</v>
      </c>
      <c r="B53" s="113" t="s">
        <v>3</v>
      </c>
      <c r="C53" s="113" t="s">
        <v>31</v>
      </c>
      <c r="D53" s="114" t="s">
        <v>5</v>
      </c>
      <c r="E53" s="114" t="s">
        <v>29</v>
      </c>
      <c r="F53" s="114" t="s">
        <v>7</v>
      </c>
      <c r="G53" s="114" t="s">
        <v>11</v>
      </c>
      <c r="H53" s="108" t="s">
        <v>8</v>
      </c>
      <c r="I53" s="108" t="s">
        <v>42</v>
      </c>
    </row>
    <row r="54" spans="1:9" ht="12.75">
      <c r="A54" s="113"/>
      <c r="B54" s="113"/>
      <c r="C54" s="113"/>
      <c r="D54" s="115"/>
      <c r="E54" s="115"/>
      <c r="F54" s="115"/>
      <c r="G54" s="115"/>
      <c r="H54" s="109"/>
      <c r="I54" s="109"/>
    </row>
    <row r="55" spans="1:9" ht="12.75" customHeight="1">
      <c r="A55" s="110" t="s">
        <v>32</v>
      </c>
      <c r="B55" s="110"/>
      <c r="C55" s="59"/>
      <c r="D55" s="59">
        <f aca="true" t="shared" si="2" ref="D55:I55">SUM(D56:D71)</f>
        <v>100375</v>
      </c>
      <c r="E55" s="60">
        <f t="shared" si="2"/>
        <v>82079.42</v>
      </c>
      <c r="F55" s="60">
        <f t="shared" si="2"/>
        <v>19651.57</v>
      </c>
      <c r="G55" s="60">
        <f t="shared" si="2"/>
        <v>35718.18</v>
      </c>
      <c r="H55" s="84">
        <f t="shared" si="2"/>
        <v>-17422.6</v>
      </c>
      <c r="I55" s="84">
        <f t="shared" si="2"/>
        <v>-8000</v>
      </c>
    </row>
    <row r="56" spans="1:9" ht="12.75">
      <c r="A56" s="94">
        <v>1</v>
      </c>
      <c r="B56" s="111" t="s">
        <v>43</v>
      </c>
      <c r="C56" s="105">
        <v>2276</v>
      </c>
      <c r="D56" s="105">
        <f>29675+18366-2099</f>
        <v>45942</v>
      </c>
      <c r="E56" s="85"/>
      <c r="F56" s="105">
        <f>D56-SUM(E56:E61)</f>
        <v>18744.510000000002</v>
      </c>
      <c r="G56" s="62">
        <f>16335-E56</f>
        <v>16335</v>
      </c>
      <c r="H56" s="92">
        <f>D56-SUM(G56:G61)-SUM(E56:E61)</f>
        <v>-16489.370000000003</v>
      </c>
      <c r="I56" s="92">
        <f>-1442-8000</f>
        <v>-9442</v>
      </c>
    </row>
    <row r="57" spans="1:9" ht="12.75">
      <c r="A57" s="100"/>
      <c r="B57" s="90"/>
      <c r="C57" s="106"/>
      <c r="D57" s="106"/>
      <c r="E57" s="85">
        <f>3629.64</f>
        <v>3629.64</v>
      </c>
      <c r="F57" s="106"/>
      <c r="G57" s="62">
        <f>12098.79-E57</f>
        <v>8469.150000000001</v>
      </c>
      <c r="H57" s="93"/>
      <c r="I57" s="93"/>
    </row>
    <row r="58" spans="1:9" ht="12.75">
      <c r="A58" s="100"/>
      <c r="B58" s="90"/>
      <c r="C58" s="106"/>
      <c r="D58" s="106"/>
      <c r="E58" s="85">
        <f>4566.6+3158.1+2655+1524.6</f>
        <v>11904.300000000001</v>
      </c>
      <c r="F58" s="106"/>
      <c r="G58" s="62">
        <f>12098.79-E58</f>
        <v>194.48999999999978</v>
      </c>
      <c r="H58" s="93"/>
      <c r="I58" s="93"/>
    </row>
    <row r="59" spans="1:9" ht="12.75">
      <c r="A59" s="100"/>
      <c r="B59" s="90"/>
      <c r="C59" s="106"/>
      <c r="D59" s="106"/>
      <c r="E59" s="85">
        <f>2902.2+1423.57+1352.78</f>
        <v>5678.549999999999</v>
      </c>
      <c r="F59" s="106"/>
      <c r="G59" s="62">
        <f>12098.79-E59</f>
        <v>6420.240000000002</v>
      </c>
      <c r="H59" s="93"/>
      <c r="I59" s="93"/>
    </row>
    <row r="60" spans="1:9" ht="12.75">
      <c r="A60" s="100"/>
      <c r="B60" s="90"/>
      <c r="C60" s="106"/>
      <c r="D60" s="106"/>
      <c r="E60" s="85">
        <f>2800+50+3135</f>
        <v>5985</v>
      </c>
      <c r="F60" s="106"/>
      <c r="G60" s="62">
        <f>9800-E60</f>
        <v>3815</v>
      </c>
      <c r="H60" s="93"/>
      <c r="I60" s="93"/>
    </row>
    <row r="61" spans="1:9" ht="12.75">
      <c r="A61" s="95"/>
      <c r="B61" s="91"/>
      <c r="C61" s="107"/>
      <c r="D61" s="107"/>
      <c r="E61" s="85"/>
      <c r="F61" s="107"/>
      <c r="G61" s="62"/>
      <c r="H61" s="112"/>
      <c r="I61" s="112"/>
    </row>
    <row r="62" spans="1:9" ht="38.25">
      <c r="A62" s="86">
        <v>2</v>
      </c>
      <c r="B62" s="66" t="s">
        <v>44</v>
      </c>
      <c r="C62" s="62">
        <v>2276</v>
      </c>
      <c r="D62" s="62">
        <f>10000+2099</f>
        <v>12099</v>
      </c>
      <c r="E62" s="85">
        <f>6049.4*2</f>
        <v>12098.8</v>
      </c>
      <c r="F62" s="62">
        <f>D62-E62</f>
        <v>0.2000000000007276</v>
      </c>
      <c r="G62" s="85">
        <f>9999*1.21-E62+0.01</f>
        <v>-2.1827852025868566E-13</v>
      </c>
      <c r="H62" s="87">
        <f>F62-G62</f>
        <v>0.20000000000094587</v>
      </c>
      <c r="I62" s="87"/>
    </row>
    <row r="63" spans="1:9" ht="12.75">
      <c r="A63" s="94">
        <v>3</v>
      </c>
      <c r="B63" s="96" t="s">
        <v>45</v>
      </c>
      <c r="C63" s="105">
        <v>2239</v>
      </c>
      <c r="D63" s="105">
        <f>800-300</f>
        <v>500</v>
      </c>
      <c r="E63" s="62">
        <f>3.5+3.5+23.1</f>
        <v>30.1</v>
      </c>
      <c r="F63" s="105">
        <f>D63-SUM(E63:E65)</f>
        <v>422.35</v>
      </c>
      <c r="G63" s="62"/>
      <c r="H63" s="102">
        <f>D63-SUM(E63:E67)-SUM(G63:G67)</f>
        <v>372.35</v>
      </c>
      <c r="I63" s="102"/>
    </row>
    <row r="64" spans="1:9" ht="12.75">
      <c r="A64" s="100"/>
      <c r="B64" s="101"/>
      <c r="C64" s="106"/>
      <c r="D64" s="106"/>
      <c r="E64" s="62">
        <v>10</v>
      </c>
      <c r="F64" s="106"/>
      <c r="G64" s="62"/>
      <c r="H64" s="103"/>
      <c r="I64" s="103"/>
    </row>
    <row r="65" spans="1:9" ht="12.75">
      <c r="A65" s="100"/>
      <c r="B65" s="101"/>
      <c r="C65" s="106"/>
      <c r="D65" s="106"/>
      <c r="E65" s="62">
        <f>37.55</f>
        <v>37.55</v>
      </c>
      <c r="F65" s="107"/>
      <c r="G65" s="62"/>
      <c r="H65" s="103"/>
      <c r="I65" s="103"/>
    </row>
    <row r="66" spans="1:9" ht="12.75">
      <c r="A66" s="100"/>
      <c r="B66" s="101"/>
      <c r="C66" s="106"/>
      <c r="D66" s="106"/>
      <c r="E66" s="62">
        <f>50</f>
        <v>50</v>
      </c>
      <c r="F66" s="64"/>
      <c r="G66" s="62"/>
      <c r="H66" s="103"/>
      <c r="I66" s="103"/>
    </row>
    <row r="67" spans="1:9" ht="12.75">
      <c r="A67" s="95"/>
      <c r="B67" s="97"/>
      <c r="C67" s="107"/>
      <c r="D67" s="107"/>
      <c r="E67" s="62"/>
      <c r="F67" s="62"/>
      <c r="G67" s="62"/>
      <c r="H67" s="104"/>
      <c r="I67" s="104"/>
    </row>
    <row r="68" spans="1:9" ht="12.75">
      <c r="A68" s="86">
        <v>5</v>
      </c>
      <c r="B68" s="88" t="s">
        <v>46</v>
      </c>
      <c r="C68" s="62">
        <v>2519</v>
      </c>
      <c r="D68" s="62">
        <f>395+300</f>
        <v>695</v>
      </c>
      <c r="E68" s="62">
        <f>194.28+10+314.82+10+15+15+1441.89</f>
        <v>2000.9900000000002</v>
      </c>
      <c r="F68" s="62"/>
      <c r="G68" s="62"/>
      <c r="H68" s="87">
        <f>D68-E68-G68</f>
        <v>-1305.9900000000002</v>
      </c>
      <c r="I68" s="87">
        <v>1442</v>
      </c>
    </row>
    <row r="69" spans="1:9" ht="12.75" customHeight="1">
      <c r="A69" s="94">
        <v>4</v>
      </c>
      <c r="B69" s="96" t="s">
        <v>47</v>
      </c>
      <c r="C69" s="105">
        <v>2232</v>
      </c>
      <c r="D69" s="105">
        <f>9805+11334-4200</f>
        <v>16939</v>
      </c>
      <c r="E69" s="85">
        <v>4356</v>
      </c>
      <c r="F69" s="105">
        <f>D69-SUM(E69:E70)</f>
        <v>484.5099999999984</v>
      </c>
      <c r="G69" s="62">
        <f>4840-E69</f>
        <v>484</v>
      </c>
      <c r="H69" s="98">
        <f>D69-SUM(E69:E70)-SUM(G69:G70)</f>
        <v>0.21000000000094587</v>
      </c>
      <c r="I69" s="98"/>
    </row>
    <row r="70" spans="1:9" ht="12.75">
      <c r="A70" s="95"/>
      <c r="B70" s="97"/>
      <c r="C70" s="107"/>
      <c r="D70" s="107"/>
      <c r="E70" s="85">
        <f>4839.52+7258.97</f>
        <v>12098.490000000002</v>
      </c>
      <c r="F70" s="107"/>
      <c r="G70" s="85">
        <f>9999*1.21-E70</f>
        <v>0.2999999999974534</v>
      </c>
      <c r="H70" s="99"/>
      <c r="I70" s="99"/>
    </row>
    <row r="71" spans="1:9" ht="25.5">
      <c r="A71" s="86">
        <v>5</v>
      </c>
      <c r="B71" s="66" t="s">
        <v>48</v>
      </c>
      <c r="C71" s="62">
        <v>2232</v>
      </c>
      <c r="D71" s="62">
        <f>20000+4200</f>
        <v>24200</v>
      </c>
      <c r="E71" s="85">
        <f>12100+12100</f>
        <v>24200</v>
      </c>
      <c r="F71" s="62">
        <f>D71-E71</f>
        <v>0</v>
      </c>
      <c r="G71" s="85">
        <f>20000*1.21-E71</f>
        <v>0</v>
      </c>
      <c r="H71" s="89">
        <f>D71-E71-G71</f>
        <v>0</v>
      </c>
      <c r="I71" s="89"/>
    </row>
    <row r="72" ht="12.75"/>
  </sheetData>
  <mergeCells count="79">
    <mergeCell ref="I63:I67"/>
    <mergeCell ref="C69:C70"/>
    <mergeCell ref="D69:D70"/>
    <mergeCell ref="F69:F70"/>
    <mergeCell ref="I69:I70"/>
    <mergeCell ref="C56:C61"/>
    <mergeCell ref="D56:D61"/>
    <mergeCell ref="F56:F61"/>
    <mergeCell ref="I56:I61"/>
    <mergeCell ref="I40:I41"/>
    <mergeCell ref="A43:B43"/>
    <mergeCell ref="A44:A45"/>
    <mergeCell ref="B44:B45"/>
    <mergeCell ref="C44:C45"/>
    <mergeCell ref="D44:D45"/>
    <mergeCell ref="G44:G45"/>
    <mergeCell ref="H44:H45"/>
    <mergeCell ref="I44:I45"/>
    <mergeCell ref="G30:G33"/>
    <mergeCell ref="H30:H33"/>
    <mergeCell ref="A40:A41"/>
    <mergeCell ref="B40:B41"/>
    <mergeCell ref="C40:C41"/>
    <mergeCell ref="D40:D41"/>
    <mergeCell ref="E40:F40"/>
    <mergeCell ref="G40:G41"/>
    <mergeCell ref="H40:H41"/>
    <mergeCell ref="A30:A34"/>
    <mergeCell ref="B30:B34"/>
    <mergeCell ref="C30:C33"/>
    <mergeCell ref="D30:D33"/>
    <mergeCell ref="F27:F28"/>
    <mergeCell ref="A29:B29"/>
    <mergeCell ref="A27:A28"/>
    <mergeCell ref="B27:B28"/>
    <mergeCell ref="C27:D27"/>
    <mergeCell ref="G16:G17"/>
    <mergeCell ref="H16:H17"/>
    <mergeCell ref="D16:D17"/>
    <mergeCell ref="G27:G28"/>
    <mergeCell ref="H27:H28"/>
    <mergeCell ref="E27:E28"/>
    <mergeCell ref="A18:B18"/>
    <mergeCell ref="C16:C17"/>
    <mergeCell ref="A16:A17"/>
    <mergeCell ref="B16:B17"/>
    <mergeCell ref="A9:B9"/>
    <mergeCell ref="A7:A8"/>
    <mergeCell ref="B7:B8"/>
    <mergeCell ref="C7:C8"/>
    <mergeCell ref="D53:D54"/>
    <mergeCell ref="E53:E54"/>
    <mergeCell ref="F53:F54"/>
    <mergeCell ref="I7:I8"/>
    <mergeCell ref="G7:G8"/>
    <mergeCell ref="H7:H8"/>
    <mergeCell ref="D7:D8"/>
    <mergeCell ref="E7:F7"/>
    <mergeCell ref="I16:I17"/>
    <mergeCell ref="E16:F16"/>
    <mergeCell ref="H53:H54"/>
    <mergeCell ref="I53:I54"/>
    <mergeCell ref="A55:B55"/>
    <mergeCell ref="A56:A61"/>
    <mergeCell ref="B56:B61"/>
    <mergeCell ref="H56:H61"/>
    <mergeCell ref="A53:A54"/>
    <mergeCell ref="B53:B54"/>
    <mergeCell ref="G53:G54"/>
    <mergeCell ref="C53:C54"/>
    <mergeCell ref="A69:A70"/>
    <mergeCell ref="B69:B70"/>
    <mergeCell ref="H69:H70"/>
    <mergeCell ref="A63:A67"/>
    <mergeCell ref="B63:B67"/>
    <mergeCell ref="H63:H67"/>
    <mergeCell ref="C63:C67"/>
    <mergeCell ref="D63:D67"/>
    <mergeCell ref="F63:F65"/>
  </mergeCells>
  <printOptions/>
  <pageMargins left="1.3779527559055118" right="0.35433070866141736" top="0.984251968503937" bottom="0.3937007874015748" header="0.5118110236220472" footer="0.511811023622047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JPD</dc:creator>
  <cp:keywords/>
  <dc:description/>
  <cp:lastModifiedBy>Daina.Leinarte</cp:lastModifiedBy>
  <cp:lastPrinted>2009-08-17T07:43:12Z</cp:lastPrinted>
  <dcterms:created xsi:type="dcterms:W3CDTF">2009-08-06T11:49:20Z</dcterms:created>
  <dcterms:modified xsi:type="dcterms:W3CDTF">2009-08-17T07:43:32Z</dcterms:modified>
  <cp:category/>
  <cp:version/>
  <cp:contentType/>
  <cp:contentStatus/>
</cp:coreProperties>
</file>