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.pielikums" sheetId="1" r:id="rId1"/>
  </sheets>
  <definedNames>
    <definedName name="_xlnm.Print_Area" localSheetId="0">'20.pielikums'!$A$1:$I$74</definedName>
  </definedNames>
  <calcPr fullCalcOnLoad="1"/>
</workbook>
</file>

<file path=xl/comments1.xml><?xml version="1.0" encoding="utf-8"?>
<comments xmlns="http://schemas.openxmlformats.org/spreadsheetml/2006/main">
  <authors>
    <author>arita.moroza</author>
    <author>Kristīne.Auseja</author>
  </authors>
  <commentList>
    <comment ref="F3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59 Ls par XII 2008.g.
60.50 par 9 mēnešiem 2009.gadā</t>
        </r>
      </text>
    </comment>
    <comment ref="I1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47.20 par 1.stundu, 11.80 par katru nākamo</t>
        </r>
      </text>
    </comment>
    <comment ref="F2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Līgumā=148.15*2=296.30+pvn
2008.g.=142.51+5%=149.64
2009.g=296.30-142.51=153.79+21% =186.09 Ls</t>
        </r>
      </text>
    </comment>
    <comment ref="D3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34=+34</t>
        </r>
      </text>
    </comment>
    <comment ref="D1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34=-200</t>
        </r>
      </text>
    </comment>
    <comment ref="D1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34=-34</t>
        </r>
      </text>
    </comment>
    <comment ref="D1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34=+200
izziņa 89=-50</t>
        </r>
      </text>
    </comment>
    <comment ref="D3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34=+3200; -850
izziņa 89=-300</t>
        </r>
      </text>
    </comment>
    <comment ref="I27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elektroenerģija</t>
        </r>
      </text>
    </comment>
    <comment ref="D71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37=+6811 (sn20 13.1.1. punkts)</t>
        </r>
      </text>
    </comment>
    <comment ref="I21" authorId="1">
      <text>
        <r>
          <rPr>
            <b/>
            <sz val="8"/>
            <rFont val="Tahoma"/>
            <family val="0"/>
          </rPr>
          <t>Kristīne.Auseja:</t>
        </r>
        <r>
          <rPr>
            <sz val="8"/>
            <rFont val="Tahoma"/>
            <family val="0"/>
          </rPr>
          <t xml:space="preserve">
max līgumcena  5000 Ls bez PVN</t>
        </r>
      </text>
    </comment>
    <comment ref="F2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10+pvn
18+pvn
50+pvn</t>
        </r>
      </text>
    </comment>
    <comment ref="D2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89=-650</t>
        </r>
      </text>
    </comment>
  </commentList>
</comments>
</file>

<file path=xl/sharedStrings.xml><?xml version="1.0" encoding="utf-8"?>
<sst xmlns="http://schemas.openxmlformats.org/spreadsheetml/2006/main" count="61" uniqueCount="48">
  <si>
    <t>Jūrmalas pilsētas dome</t>
  </si>
  <si>
    <t>mērķis</t>
  </si>
  <si>
    <t>LV84PARX0002484572001</t>
  </si>
  <si>
    <t>Nr.</t>
  </si>
  <si>
    <t>Pasākums/ aktivitāte/ projekts/ pakalpojuma nosaukums/ objekts</t>
  </si>
  <si>
    <t>Ekonomiskās klasifikācijas kodi</t>
  </si>
  <si>
    <t>2009.gada budžeta projekts</t>
  </si>
  <si>
    <t>Izpilde</t>
  </si>
  <si>
    <t>Kases atlikums</t>
  </si>
  <si>
    <t>Atlikums</t>
  </si>
  <si>
    <t>no gada sākuma</t>
  </si>
  <si>
    <t>Rezervētā līguma summa</t>
  </si>
  <si>
    <t>6=4-5</t>
  </si>
  <si>
    <t>7=4-5-6</t>
  </si>
  <si>
    <t>03.110   KOPĀ</t>
  </si>
  <si>
    <t>Piemaksas pie algas</t>
  </si>
  <si>
    <t>Ārštata līgumi</t>
  </si>
  <si>
    <t>Sociālais nodoklis</t>
  </si>
  <si>
    <t>Telefona apmaksa</t>
  </si>
  <si>
    <t>Vienreizējās gada caurlaides</t>
  </si>
  <si>
    <t>Vienreizējo čeku iegāde</t>
  </si>
  <si>
    <t>Naudas maiņas un caurlaižu aparātu remonts</t>
  </si>
  <si>
    <t>Monētu skaitītāju apkalpošana</t>
  </si>
  <si>
    <t>Elektrība</t>
  </si>
  <si>
    <t>Atkritumu izvešana</t>
  </si>
  <si>
    <t>Īre un noma</t>
  </si>
  <si>
    <t>Pārējie pakalpojumi</t>
  </si>
  <si>
    <t>Apsaimniekošana</t>
  </si>
  <si>
    <t>Mīkstais inventārs</t>
  </si>
  <si>
    <t>Detaļu iegāde caurlaižu aparātiem</t>
  </si>
  <si>
    <t>Naudas maiņas aprāts</t>
  </si>
  <si>
    <t>Datu bāzes izstrādāšana</t>
  </si>
  <si>
    <t xml:space="preserve">Caurlaižu aparātu iegāde </t>
  </si>
  <si>
    <t>Preces</t>
  </si>
  <si>
    <t>KOPĀ</t>
  </si>
  <si>
    <t>Konta Nr.  LV84PARX0002484572001</t>
  </si>
  <si>
    <t>01.110   KOPĀ</t>
  </si>
  <si>
    <t>Latvijas pašvaldību savienībai</t>
  </si>
  <si>
    <t>Latvijas Lielo pilsētu asociācijai</t>
  </si>
  <si>
    <t>Izpilddirektoru asociācijai</t>
  </si>
  <si>
    <t>Rīgas reģiona attīstības aģentūras likvidācijas izmaksas</t>
  </si>
  <si>
    <t>Pārējās</t>
  </si>
  <si>
    <r>
      <t>Struktūrvienības nosaukums ____________</t>
    </r>
    <r>
      <rPr>
        <b/>
        <sz val="10"/>
        <rFont val="Times New Roman"/>
        <family val="1"/>
      </rPr>
      <t>Finanšu pārvalde</t>
    </r>
    <r>
      <rPr>
        <sz val="10"/>
        <rFont val="Times New Roman"/>
        <family val="1"/>
      </rPr>
      <t>________</t>
    </r>
  </si>
  <si>
    <r>
      <t>2009.gada budžeta projekta atšifrējums _______</t>
    </r>
    <r>
      <rPr>
        <b/>
        <u val="single"/>
        <sz val="10"/>
        <rFont val="Times New Roman"/>
        <family val="1"/>
      </rPr>
      <t>03.110  Caurlaižu nodevas iekasēšana</t>
    </r>
    <r>
      <rPr>
        <b/>
        <sz val="10"/>
        <rFont val="Times New Roman"/>
        <family val="1"/>
      </rPr>
      <t>______</t>
    </r>
  </si>
  <si>
    <r>
      <t>Struktūrvienības nosaukums ____________</t>
    </r>
    <r>
      <rPr>
        <b/>
        <u val="single"/>
        <sz val="10"/>
        <rFont val="Times New Roman"/>
        <family val="1"/>
      </rPr>
      <t>Finanšu pārvaldes vadība</t>
    </r>
    <r>
      <rPr>
        <sz val="10"/>
        <rFont val="Times New Roman"/>
        <family val="1"/>
      </rPr>
      <t>________</t>
    </r>
  </si>
  <si>
    <r>
      <t>2009.gada budžeta projekta atšifrējums _______</t>
    </r>
    <r>
      <rPr>
        <b/>
        <u val="single"/>
        <sz val="10"/>
        <rFont val="Times New Roman"/>
        <family val="1"/>
      </rPr>
      <t xml:space="preserve"> 01.110  dalības maksas</t>
    </r>
    <r>
      <rPr>
        <b/>
        <sz val="10"/>
        <rFont val="Times New Roman"/>
        <family val="1"/>
      </rPr>
      <t>______</t>
    </r>
  </si>
  <si>
    <t>Samazinājumi</t>
  </si>
  <si>
    <t>20.pielikums</t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</si>
</sst>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;[Red]\-#,##0.0"/>
    <numFmt numFmtId="166" formatCode="&quot;Ls&quot;\ #,##0_);\(&quot;Ls&quot;\ #,##0\)"/>
    <numFmt numFmtId="167" formatCode="&quot;Ls&quot;\ #,##0_);[Red]\(&quot;Ls&quot;\ #,##0\)"/>
    <numFmt numFmtId="168" formatCode="&quot;Ls&quot;\ #,##0.00_);\(&quot;Ls&quot;\ #,##0.00\)"/>
    <numFmt numFmtId="169" formatCode="&quot;Ls&quot;\ #,##0.00_);[Red]\(&quot;Ls&quot;\ #,##0.00\)"/>
    <numFmt numFmtId="170" formatCode="_(&quot;Ls&quot;\ * #,##0_);_(&quot;Ls&quot;\ * \(#,##0\);_(&quot;Ls&quot;\ * &quot;-&quot;_);_(@_)"/>
    <numFmt numFmtId="171" formatCode="_(* #,##0_);_(* \(#,##0\);_(* &quot;-&quot;_);_(@_)"/>
    <numFmt numFmtId="172" formatCode="_(&quot;Ls&quot;\ * #,##0.00_);_(&quot;Ls&quot;\ * \(#,##0.00\);_(&quot;Ls&quot;\ * &quot;-&quot;??_);_(@_)"/>
    <numFmt numFmtId="173" formatCode="_(* #,##0.00_);_(* \(#,##0.00\);_(* &quot;-&quot;??_);_(@_)"/>
    <numFmt numFmtId="174" formatCode="#,##0\ &quot;Ls&quot;;\-#,##0\ &quot;Ls&quot;"/>
    <numFmt numFmtId="175" formatCode="#,##0\ &quot;Ls&quot;;[Red]\-#,##0\ &quot;Ls&quot;"/>
    <numFmt numFmtId="176" formatCode="#,##0.00\ &quot;Ls&quot;;\-#,##0.00\ &quot;Ls&quot;"/>
    <numFmt numFmtId="177" formatCode="#,##0.00\ &quot;Ls&quot;;[Red]\-#,##0.00\ &quot;Ls&quot;"/>
    <numFmt numFmtId="178" formatCode="_-* #,##0\ &quot;Ls&quot;_-;\-* #,##0\ &quot;Ls&quot;_-;_-* &quot;-&quot;\ &quot;Ls&quot;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[$-426]dddd\,\ yyyy&quot;. gada &quot;d\.\ mmmm"/>
    <numFmt numFmtId="183" formatCode="&quot;Ls&quot;\ #,##0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0.0%"/>
    <numFmt numFmtId="189" formatCode="0.000%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"/>
    <numFmt numFmtId="197" formatCode="#,##0.000"/>
    <numFmt numFmtId="198" formatCode="#,##0.0000"/>
    <numFmt numFmtId="199" formatCode="#,##0.000;[Red]\-#,##0.000"/>
    <numFmt numFmtId="200" formatCode="#,##0.0000;[Red]\-#,##0.0000"/>
    <numFmt numFmtId="201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38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38" fontId="21" fillId="0" borderId="11" xfId="0" applyNumberFormat="1" applyFont="1" applyBorder="1" applyAlignment="1" applyProtection="1">
      <alignment horizontal="center" vertical="center" wrapText="1"/>
      <protection/>
    </xf>
    <xf numFmtId="16" fontId="21" fillId="0" borderId="11" xfId="0" applyNumberFormat="1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0" fontId="21" fillId="0" borderId="13" xfId="0" applyNumberFormat="1" applyFont="1" applyBorder="1" applyAlignment="1" applyProtection="1">
      <alignment vertical="center" wrapText="1"/>
      <protection locked="0"/>
    </xf>
    <xf numFmtId="3" fontId="21" fillId="0" borderId="13" xfId="0" applyNumberFormat="1" applyFont="1" applyFill="1" applyBorder="1" applyAlignment="1" applyProtection="1">
      <alignment vertical="center" wrapText="1"/>
      <protection locked="0"/>
    </xf>
    <xf numFmtId="38" fontId="21" fillId="0" borderId="13" xfId="0" applyNumberFormat="1" applyFont="1" applyFill="1" applyBorder="1" applyAlignment="1" applyProtection="1">
      <alignment vertical="center" wrapText="1"/>
      <protection locked="0"/>
    </xf>
    <xf numFmtId="38" fontId="21" fillId="0" borderId="13" xfId="0" applyNumberFormat="1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40" fontId="21" fillId="0" borderId="13" xfId="0" applyNumberFormat="1" applyFont="1" applyFill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righ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3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1" xfId="0" applyNumberFormat="1" applyFont="1" applyBorder="1" applyAlignment="1" applyProtection="1">
      <alignment horizontal="right" vertical="center" wrapText="1"/>
      <protection locked="0"/>
    </xf>
    <xf numFmtId="38" fontId="21" fillId="0" borderId="15" xfId="0" applyNumberFormat="1" applyFont="1" applyBorder="1" applyAlignment="1" applyProtection="1">
      <alignment vertical="center" wrapText="1"/>
      <protection locked="0"/>
    </xf>
    <xf numFmtId="3" fontId="21" fillId="0" borderId="13" xfId="0" applyNumberFormat="1" applyFont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38" fontId="24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3" fontId="21" fillId="0" borderId="16" xfId="0" applyNumberFormat="1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vertical="center" wrapText="1"/>
      <protection locked="0"/>
    </xf>
    <xf numFmtId="0" fontId="21" fillId="0" borderId="16" xfId="0" applyNumberFormat="1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right"/>
      <protection locked="0"/>
    </xf>
    <xf numFmtId="4" fontId="21" fillId="0" borderId="16" xfId="0" applyNumberFormat="1" applyFont="1" applyBorder="1" applyAlignment="1" applyProtection="1">
      <alignment vertical="center" wrapText="1"/>
      <protection locked="0"/>
    </xf>
    <xf numFmtId="0" fontId="24" fillId="0" borderId="13" xfId="0" applyNumberFormat="1" applyFont="1" applyFill="1" applyBorder="1" applyAlignment="1" applyProtection="1">
      <alignment horizontal="right" vertical="center" wrapText="1"/>
      <protection/>
    </xf>
    <xf numFmtId="3" fontId="24" fillId="0" borderId="13" xfId="0" applyNumberFormat="1" applyFont="1" applyFill="1" applyBorder="1" applyAlignment="1" applyProtection="1">
      <alignment horizontal="right" vertical="center" wrapText="1"/>
      <protection/>
    </xf>
    <xf numFmtId="4" fontId="24" fillId="0" borderId="13" xfId="0" applyNumberFormat="1" applyFont="1" applyFill="1" applyBorder="1" applyAlignment="1" applyProtection="1">
      <alignment horizontal="right" vertical="center" wrapText="1"/>
      <protection/>
    </xf>
    <xf numFmtId="38" fontId="24" fillId="0" borderId="13" xfId="0" applyNumberFormat="1" applyFont="1" applyFill="1" applyBorder="1" applyAlignment="1" applyProtection="1">
      <alignment horizontal="right" vertical="center" wrapText="1"/>
      <protection/>
    </xf>
    <xf numFmtId="196" fontId="24" fillId="0" borderId="13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3" fontId="21" fillId="0" borderId="13" xfId="0" applyNumberFormat="1" applyFont="1" applyBorder="1" applyAlignment="1" applyProtection="1">
      <alignment horizontal="right" vertical="center" wrapText="1"/>
      <protection locked="0"/>
    </xf>
    <xf numFmtId="3" fontId="21" fillId="0" borderId="13" xfId="0" applyNumberFormat="1" applyFont="1" applyBorder="1" applyAlignment="1" applyProtection="1">
      <alignment horizontal="right" vertical="center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/>
      <protection locked="0"/>
    </xf>
    <xf numFmtId="40" fontId="21" fillId="0" borderId="14" xfId="0" applyNumberFormat="1" applyFont="1" applyBorder="1" applyAlignment="1" applyProtection="1">
      <alignment horizontal="right" vertical="center" wrapText="1"/>
      <protection locked="0"/>
    </xf>
    <xf numFmtId="40" fontId="21" fillId="0" borderId="17" xfId="0" applyNumberFormat="1" applyFont="1" applyBorder="1" applyAlignment="1" applyProtection="1">
      <alignment horizontal="right" vertical="center" wrapText="1"/>
      <protection locked="0"/>
    </xf>
    <xf numFmtId="40" fontId="21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/>
    </xf>
    <xf numFmtId="38" fontId="21" fillId="0" borderId="14" xfId="0" applyNumberFormat="1" applyFont="1" applyBorder="1" applyAlignment="1" applyProtection="1">
      <alignment horizontal="right" vertical="center" wrapText="1"/>
      <protection locked="0"/>
    </xf>
    <xf numFmtId="38" fontId="21" fillId="0" borderId="17" xfId="0" applyNumberFormat="1" applyFont="1" applyBorder="1" applyAlignment="1" applyProtection="1">
      <alignment horizontal="right" vertical="center" wrapText="1"/>
      <protection locked="0"/>
    </xf>
    <xf numFmtId="38" fontId="21" fillId="0" borderId="11" xfId="0" applyNumberFormat="1" applyFont="1" applyBorder="1" applyAlignment="1" applyProtection="1">
      <alignment horizontal="right" vertical="center" wrapText="1"/>
      <protection locked="0"/>
    </xf>
    <xf numFmtId="0" fontId="21" fillId="0" borderId="14" xfId="0" applyFont="1" applyBorder="1" applyAlignment="1" applyProtection="1">
      <alignment horizontal="right" vertical="center" wrapText="1"/>
      <protection locked="0"/>
    </xf>
    <xf numFmtId="0" fontId="21" fillId="0" borderId="11" xfId="0" applyFont="1" applyBorder="1" applyAlignment="1" applyProtection="1">
      <alignment horizontal="righ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14" xfId="0" applyNumberFormat="1" applyFont="1" applyBorder="1" applyAlignment="1" applyProtection="1">
      <alignment horizontal="right" vertical="center" wrapText="1"/>
      <protection locked="0"/>
    </xf>
    <xf numFmtId="0" fontId="21" fillId="0" borderId="11" xfId="0" applyNumberFormat="1" applyFont="1" applyBorder="1" applyAlignment="1" applyProtection="1">
      <alignment horizontal="right" vertical="center" wrapText="1"/>
      <protection locked="0"/>
    </xf>
    <xf numFmtId="3" fontId="2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7" xfId="0" applyFont="1" applyBorder="1" applyAlignment="1" applyProtection="1">
      <alignment horizontal="righ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NumberFormat="1" applyFont="1" applyBorder="1" applyAlignment="1" applyProtection="1">
      <alignment horizontal="right" vertical="center" wrapText="1"/>
      <protection locked="0"/>
    </xf>
    <xf numFmtId="38" fontId="21" fillId="0" borderId="14" xfId="0" applyNumberFormat="1" applyFont="1" applyBorder="1" applyAlignment="1" applyProtection="1">
      <alignment horizontal="left" vertical="center" wrapText="1"/>
      <protection locked="0"/>
    </xf>
    <xf numFmtId="38" fontId="21" fillId="0" borderId="11" xfId="0" applyNumberFormat="1" applyFont="1" applyBorder="1" applyAlignment="1" applyProtection="1">
      <alignment horizontal="left" vertical="center" wrapText="1"/>
      <protection locked="0"/>
    </xf>
    <xf numFmtId="3" fontId="2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38" fontId="21" fillId="0" borderId="14" xfId="0" applyNumberFormat="1" applyFont="1" applyBorder="1" applyAlignment="1" applyProtection="1">
      <alignment horizontal="center" vertical="center" wrapText="1"/>
      <protection/>
    </xf>
    <xf numFmtId="38" fontId="21" fillId="0" borderId="11" xfId="0" applyNumberFormat="1" applyFont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43">
      <selection activeCell="I67" sqref="I67"/>
    </sheetView>
  </sheetViews>
  <sheetFormatPr defaultColWidth="9.140625" defaultRowHeight="12.75"/>
  <cols>
    <col min="1" max="1" width="3.8515625" style="1" customWidth="1"/>
    <col min="2" max="2" width="25.57421875" style="1" customWidth="1"/>
    <col min="3" max="3" width="11.28125" style="1" bestFit="1" customWidth="1"/>
    <col min="4" max="4" width="9.140625" style="1" customWidth="1"/>
    <col min="5" max="5" width="9.57421875" style="1" customWidth="1"/>
    <col min="6" max="7" width="9.140625" style="1" customWidth="1"/>
    <col min="8" max="8" width="9.140625" style="3" customWidth="1"/>
    <col min="9" max="9" width="13.00390625" style="1" customWidth="1"/>
    <col min="10" max="16384" width="9.140625" style="1" customWidth="1"/>
  </cols>
  <sheetData>
    <row r="1" spans="5:9" ht="15.75">
      <c r="E1" s="2"/>
      <c r="I1" s="49" t="s">
        <v>47</v>
      </c>
    </row>
    <row r="2" spans="1:5" ht="12.75">
      <c r="A2" s="4" t="s">
        <v>0</v>
      </c>
      <c r="B2" s="5"/>
      <c r="C2" s="6"/>
      <c r="D2" s="6"/>
      <c r="E2" s="6"/>
    </row>
    <row r="3" ht="12.75"/>
    <row r="4" ht="12.75">
      <c r="A4" s="1" t="s">
        <v>42</v>
      </c>
    </row>
    <row r="5" ht="12.75"/>
    <row r="6" ht="12.75">
      <c r="A6" s="7" t="s">
        <v>43</v>
      </c>
    </row>
    <row r="7" ht="12.75">
      <c r="C7" s="8" t="s">
        <v>1</v>
      </c>
    </row>
    <row r="8" spans="1:3" ht="12.75">
      <c r="A8" s="1" t="s">
        <v>2</v>
      </c>
      <c r="C8" s="9"/>
    </row>
    <row r="9" spans="1:9" ht="12.75">
      <c r="A9" s="71" t="s">
        <v>3</v>
      </c>
      <c r="B9" s="71" t="s">
        <v>4</v>
      </c>
      <c r="C9" s="76" t="s">
        <v>5</v>
      </c>
      <c r="D9" s="71" t="s">
        <v>6</v>
      </c>
      <c r="E9" s="76" t="s">
        <v>7</v>
      </c>
      <c r="F9" s="78"/>
      <c r="G9" s="71" t="s">
        <v>8</v>
      </c>
      <c r="H9" s="73" t="s">
        <v>9</v>
      </c>
      <c r="I9" s="71" t="s">
        <v>46</v>
      </c>
    </row>
    <row r="10" spans="1:9" ht="38.25">
      <c r="A10" s="72"/>
      <c r="B10" s="72"/>
      <c r="C10" s="77"/>
      <c r="D10" s="72"/>
      <c r="E10" s="12" t="s">
        <v>10</v>
      </c>
      <c r="F10" s="12" t="s">
        <v>11</v>
      </c>
      <c r="G10" s="72"/>
      <c r="H10" s="74"/>
      <c r="I10" s="72"/>
    </row>
    <row r="11" spans="1:9" ht="12.75">
      <c r="A11" s="11">
        <v>1</v>
      </c>
      <c r="B11" s="12">
        <v>2</v>
      </c>
      <c r="C11" s="11">
        <v>3</v>
      </c>
      <c r="D11" s="10">
        <v>4</v>
      </c>
      <c r="E11" s="12">
        <v>5</v>
      </c>
      <c r="F11" s="12">
        <v>6</v>
      </c>
      <c r="G11" s="14" t="s">
        <v>12</v>
      </c>
      <c r="H11" s="13" t="s">
        <v>13</v>
      </c>
      <c r="I11" s="12"/>
    </row>
    <row r="12" spans="1:9" ht="12.75">
      <c r="A12" s="53" t="s">
        <v>14</v>
      </c>
      <c r="B12" s="75"/>
      <c r="C12" s="40"/>
      <c r="D12" s="41">
        <f aca="true" t="shared" si="0" ref="D12:I12">SUM(D13:D43)</f>
        <v>112080</v>
      </c>
      <c r="E12" s="42">
        <f t="shared" si="0"/>
        <v>37405.55</v>
      </c>
      <c r="F12" s="41">
        <f t="shared" si="0"/>
        <v>2813.29</v>
      </c>
      <c r="G12" s="41">
        <f t="shared" si="0"/>
        <v>74674.45</v>
      </c>
      <c r="H12" s="43">
        <f t="shared" si="0"/>
        <v>71861.15999999999</v>
      </c>
      <c r="I12" s="43">
        <f t="shared" si="0"/>
        <v>-17661</v>
      </c>
    </row>
    <row r="13" spans="1:9" ht="12.75">
      <c r="A13" s="15">
        <v>1</v>
      </c>
      <c r="B13" s="16" t="s">
        <v>15</v>
      </c>
      <c r="C13" s="17">
        <v>1147</v>
      </c>
      <c r="D13" s="18">
        <v>45400</v>
      </c>
      <c r="E13" s="19">
        <v>19360</v>
      </c>
      <c r="F13" s="20"/>
      <c r="G13" s="20">
        <f aca="true" t="shared" si="1" ref="G13:G18">D13-E13</f>
        <v>26040</v>
      </c>
      <c r="H13" s="20">
        <f aca="true" t="shared" si="2" ref="H13:H18">D13-E13-F13</f>
        <v>26040</v>
      </c>
      <c r="I13" s="20"/>
    </row>
    <row r="14" spans="1:9" ht="12.75">
      <c r="A14" s="16">
        <v>2</v>
      </c>
      <c r="B14" s="21" t="s">
        <v>16</v>
      </c>
      <c r="C14" s="17">
        <v>1150</v>
      </c>
      <c r="D14" s="18">
        <v>7400</v>
      </c>
      <c r="E14" s="19">
        <v>2639</v>
      </c>
      <c r="F14" s="20"/>
      <c r="G14" s="20">
        <f t="shared" si="1"/>
        <v>4761</v>
      </c>
      <c r="H14" s="20">
        <f t="shared" si="2"/>
        <v>4761</v>
      </c>
      <c r="I14" s="20"/>
    </row>
    <row r="15" spans="1:9" ht="12.75">
      <c r="A15" s="16">
        <v>3</v>
      </c>
      <c r="B15" s="16" t="s">
        <v>17</v>
      </c>
      <c r="C15" s="17">
        <v>1210</v>
      </c>
      <c r="D15" s="18">
        <v>12600</v>
      </c>
      <c r="E15" s="22">
        <v>5196.25</v>
      </c>
      <c r="F15" s="20"/>
      <c r="G15" s="20">
        <f t="shared" si="1"/>
        <v>7403.75</v>
      </c>
      <c r="H15" s="20">
        <f t="shared" si="2"/>
        <v>7403.75</v>
      </c>
      <c r="I15" s="20"/>
    </row>
    <row r="16" spans="1:9" ht="12.75">
      <c r="A16" s="15">
        <v>4</v>
      </c>
      <c r="B16" s="21" t="s">
        <v>18</v>
      </c>
      <c r="C16" s="17">
        <v>2212</v>
      </c>
      <c r="D16" s="18">
        <f>200-50</f>
        <v>150</v>
      </c>
      <c r="E16" s="19">
        <f>13.04+12.67+12.05+17.41+18.2+12.79</f>
        <v>86.16</v>
      </c>
      <c r="F16" s="20"/>
      <c r="G16" s="20">
        <f t="shared" si="1"/>
        <v>63.84</v>
      </c>
      <c r="H16" s="20">
        <f t="shared" si="2"/>
        <v>63.84</v>
      </c>
      <c r="I16" s="20"/>
    </row>
    <row r="17" spans="1:9" ht="25.5">
      <c r="A17" s="16">
        <v>5</v>
      </c>
      <c r="B17" s="23" t="s">
        <v>19</v>
      </c>
      <c r="C17" s="17">
        <v>2311</v>
      </c>
      <c r="D17" s="18">
        <v>10000</v>
      </c>
      <c r="E17" s="19">
        <f>126</f>
        <v>126</v>
      </c>
      <c r="F17" s="20"/>
      <c r="G17" s="20">
        <f t="shared" si="1"/>
        <v>9874</v>
      </c>
      <c r="H17" s="20">
        <f t="shared" si="2"/>
        <v>9874</v>
      </c>
      <c r="I17" s="20"/>
    </row>
    <row r="18" spans="1:9" ht="12.75">
      <c r="A18" s="16">
        <v>6</v>
      </c>
      <c r="B18" s="23" t="s">
        <v>20</v>
      </c>
      <c r="C18" s="17">
        <v>2311</v>
      </c>
      <c r="D18" s="18">
        <f>13245-34</f>
        <v>13211</v>
      </c>
      <c r="E18" s="19"/>
      <c r="F18" s="20"/>
      <c r="G18" s="20">
        <f t="shared" si="1"/>
        <v>13211</v>
      </c>
      <c r="H18" s="20">
        <f t="shared" si="2"/>
        <v>13211</v>
      </c>
      <c r="I18" s="20">
        <v>-13211</v>
      </c>
    </row>
    <row r="19" spans="1:9" ht="18" customHeight="1">
      <c r="A19" s="57">
        <v>7</v>
      </c>
      <c r="B19" s="59" t="s">
        <v>21</v>
      </c>
      <c r="C19" s="61">
        <v>2243</v>
      </c>
      <c r="D19" s="63">
        <f>4200-200+600</f>
        <v>4600</v>
      </c>
      <c r="E19" s="19">
        <v>59</v>
      </c>
      <c r="F19" s="20"/>
      <c r="G19" s="54">
        <f>D19-SUM(E19:E23)</f>
        <v>2115.6400000000003</v>
      </c>
      <c r="H19" s="54">
        <f>D19-SUM(E19:F23)</f>
        <v>71.78000000000065</v>
      </c>
      <c r="I19" s="68"/>
    </row>
    <row r="20" spans="1:9" ht="16.5" customHeight="1">
      <c r="A20" s="65"/>
      <c r="B20" s="66"/>
      <c r="C20" s="67"/>
      <c r="D20" s="70"/>
      <c r="E20" s="19">
        <f>102.85+102.85+102.85+102.85+102.85</f>
        <v>514.25</v>
      </c>
      <c r="F20" s="20">
        <f>102.85*5-E20</f>
        <v>0</v>
      </c>
      <c r="G20" s="55"/>
      <c r="H20" s="55"/>
      <c r="I20" s="69"/>
    </row>
    <row r="21" spans="1:9" ht="12.75" customHeight="1">
      <c r="A21" s="65"/>
      <c r="B21" s="66"/>
      <c r="C21" s="67"/>
      <c r="D21" s="70"/>
      <c r="E21" s="19">
        <f>61.09+185.13</f>
        <v>246.22</v>
      </c>
      <c r="F21" s="20">
        <f>185.13*7-E21</f>
        <v>1049.6899999999998</v>
      </c>
      <c r="G21" s="55"/>
      <c r="H21" s="55"/>
      <c r="I21" s="68"/>
    </row>
    <row r="22" spans="1:9" ht="12.75">
      <c r="A22" s="65"/>
      <c r="B22" s="66"/>
      <c r="C22" s="67"/>
      <c r="D22" s="70"/>
      <c r="E22" s="19">
        <f>82.28+1172.49+96.04</f>
        <v>1350.81</v>
      </c>
      <c r="F22" s="20">
        <f>2344.98-E22</f>
        <v>994.1700000000001</v>
      </c>
      <c r="G22" s="55"/>
      <c r="H22" s="55"/>
      <c r="I22" s="69"/>
    </row>
    <row r="23" spans="1:9" ht="12.75">
      <c r="A23" s="58"/>
      <c r="B23" s="60"/>
      <c r="C23" s="67"/>
      <c r="D23" s="64"/>
      <c r="E23" s="19">
        <f>29.04+285.04</f>
        <v>314.08000000000004</v>
      </c>
      <c r="F23" s="20"/>
      <c r="G23" s="56"/>
      <c r="H23" s="56"/>
      <c r="I23" s="20"/>
    </row>
    <row r="24" spans="1:9" ht="25.5">
      <c r="A24" s="16">
        <v>8</v>
      </c>
      <c r="B24" s="16" t="s">
        <v>22</v>
      </c>
      <c r="C24" s="62"/>
      <c r="D24" s="18">
        <f>2500-650-600</f>
        <v>1250</v>
      </c>
      <c r="E24" s="19"/>
      <c r="F24" s="20"/>
      <c r="G24" s="20">
        <f>D24-E24</f>
        <v>1250</v>
      </c>
      <c r="H24" s="20">
        <f>D24-E24-F24</f>
        <v>1250</v>
      </c>
      <c r="I24" s="20">
        <v>-850</v>
      </c>
    </row>
    <row r="25" spans="1:9" ht="12.75">
      <c r="A25" s="57">
        <v>9</v>
      </c>
      <c r="B25" s="59" t="s">
        <v>23</v>
      </c>
      <c r="C25" s="61">
        <v>2223</v>
      </c>
      <c r="D25" s="63">
        <v>7000</v>
      </c>
      <c r="E25" s="22">
        <f>243.6</f>
        <v>243.6</v>
      </c>
      <c r="F25" s="20"/>
      <c r="G25" s="54">
        <f>D25-SUM(E25:E27)</f>
        <v>2769.13</v>
      </c>
      <c r="H25" s="50">
        <f>D25-SUM(E25:F27)</f>
        <v>2769.13</v>
      </c>
      <c r="I25" s="20"/>
    </row>
    <row r="26" spans="1:9" ht="12.75">
      <c r="A26" s="65"/>
      <c r="B26" s="66"/>
      <c r="C26" s="67"/>
      <c r="D26" s="70"/>
      <c r="E26" s="22">
        <f>547.27+484.58+472.11+401.88+367.7+504.79+331.97</f>
        <v>3110.3</v>
      </c>
      <c r="F26" s="20"/>
      <c r="G26" s="55"/>
      <c r="H26" s="51"/>
      <c r="I26" s="20"/>
    </row>
    <row r="27" spans="1:9" ht="12.75">
      <c r="A27" s="58"/>
      <c r="B27" s="60"/>
      <c r="C27" s="62"/>
      <c r="D27" s="64"/>
      <c r="E27" s="22">
        <f>804.55+72.42</f>
        <v>876.9699999999999</v>
      </c>
      <c r="F27" s="20"/>
      <c r="G27" s="56"/>
      <c r="H27" s="52"/>
      <c r="I27" s="20"/>
    </row>
    <row r="28" spans="1:9" ht="12.75">
      <c r="A28" s="57">
        <v>10</v>
      </c>
      <c r="B28" s="59" t="s">
        <v>24</v>
      </c>
      <c r="C28" s="61">
        <v>2224</v>
      </c>
      <c r="D28" s="63">
        <v>400</v>
      </c>
      <c r="E28" s="19">
        <f>29.93+27.59+27.59+27.59+34.49+27.59+13.79</f>
        <v>188.57</v>
      </c>
      <c r="F28" s="20"/>
      <c r="G28" s="54">
        <f>D28-SUM(E28:E29)</f>
        <v>193.57</v>
      </c>
      <c r="H28" s="54">
        <f>D28-SUM(E28:F29)</f>
        <v>193.57</v>
      </c>
      <c r="I28" s="28"/>
    </row>
    <row r="29" spans="1:9" ht="12.75">
      <c r="A29" s="58"/>
      <c r="B29" s="60"/>
      <c r="C29" s="62"/>
      <c r="D29" s="64"/>
      <c r="E29" s="19">
        <f>17.86</f>
        <v>17.86</v>
      </c>
      <c r="F29" s="20"/>
      <c r="G29" s="56"/>
      <c r="H29" s="56"/>
      <c r="I29" s="28"/>
    </row>
    <row r="30" spans="1:9" ht="12.75">
      <c r="A30" s="57">
        <v>11</v>
      </c>
      <c r="B30" s="59" t="s">
        <v>25</v>
      </c>
      <c r="C30" s="61">
        <v>2269</v>
      </c>
      <c r="D30" s="63">
        <v>1100</v>
      </c>
      <c r="E30" s="19">
        <f>59+60.5+60.5+60.5+60.5+60.5+60.5</f>
        <v>422</v>
      </c>
      <c r="F30" s="20">
        <f>59+60.5*9-E30</f>
        <v>181.5</v>
      </c>
      <c r="G30" s="54">
        <f>D30-SUM(E30:E32)</f>
        <v>605.4</v>
      </c>
      <c r="H30" s="54">
        <f>D30-SUM(E30:F32)</f>
        <v>423.9</v>
      </c>
      <c r="I30" s="20"/>
    </row>
    <row r="31" spans="1:9" ht="12.75">
      <c r="A31" s="65"/>
      <c r="B31" s="66"/>
      <c r="C31" s="67"/>
      <c r="D31" s="70"/>
      <c r="E31" s="19">
        <f>12.1+12.1+12.1+12.1+12.1+12.1</f>
        <v>72.6</v>
      </c>
      <c r="F31" s="20">
        <f>12.1*6-E31</f>
        <v>0</v>
      </c>
      <c r="G31" s="55"/>
      <c r="H31" s="55"/>
      <c r="I31" s="20"/>
    </row>
    <row r="32" spans="1:9" ht="12.75">
      <c r="A32" s="58"/>
      <c r="B32" s="60"/>
      <c r="C32" s="62"/>
      <c r="D32" s="64"/>
      <c r="E32" s="19"/>
      <c r="F32" s="20"/>
      <c r="G32" s="56"/>
      <c r="H32" s="56"/>
      <c r="I32" s="20"/>
    </row>
    <row r="33" spans="1:9" ht="12.75">
      <c r="A33" s="16">
        <v>12</v>
      </c>
      <c r="B33" s="16" t="s">
        <v>26</v>
      </c>
      <c r="C33" s="17">
        <v>2279</v>
      </c>
      <c r="D33" s="18">
        <v>485</v>
      </c>
      <c r="E33" s="19">
        <f>5+20+1+20</f>
        <v>46</v>
      </c>
      <c r="F33" s="20"/>
      <c r="G33" s="20">
        <f>D33-E33</f>
        <v>439</v>
      </c>
      <c r="H33" s="20">
        <f>D33-E33-F33</f>
        <v>439</v>
      </c>
      <c r="I33" s="20"/>
    </row>
    <row r="34" spans="1:9" ht="12.75">
      <c r="A34" s="57">
        <v>13</v>
      </c>
      <c r="B34" s="59" t="s">
        <v>27</v>
      </c>
      <c r="C34" s="61">
        <v>2244</v>
      </c>
      <c r="D34" s="63">
        <f>3200-850-300</f>
        <v>2050</v>
      </c>
      <c r="E34" s="22">
        <f>236.63+236.63+236.63</f>
        <v>709.89</v>
      </c>
      <c r="F34" s="20">
        <f>236.63*3-E34</f>
        <v>0</v>
      </c>
      <c r="G34" s="54">
        <f>D34-SUM(E34:E37)</f>
        <v>1188.01</v>
      </c>
      <c r="H34" s="50">
        <f>D34-SUM(E34:F37)</f>
        <v>600.0800000000002</v>
      </c>
      <c r="I34" s="54">
        <v>-600</v>
      </c>
    </row>
    <row r="35" spans="1:9" ht="12.75">
      <c r="A35" s="65"/>
      <c r="B35" s="66"/>
      <c r="C35" s="67"/>
      <c r="D35" s="70"/>
      <c r="E35" s="22">
        <f>20.28+40.56+50.7+40.56</f>
        <v>152.10000000000002</v>
      </c>
      <c r="F35" s="20">
        <f>527.27-E35</f>
        <v>375.16999999999996</v>
      </c>
      <c r="G35" s="55"/>
      <c r="H35" s="51"/>
      <c r="I35" s="55"/>
    </row>
    <row r="36" spans="1:9" ht="12.75">
      <c r="A36" s="65"/>
      <c r="B36" s="66"/>
      <c r="C36" s="67"/>
      <c r="D36" s="70"/>
      <c r="E36" s="19"/>
      <c r="F36" s="20">
        <f>212.76-E36</f>
        <v>212.76</v>
      </c>
      <c r="G36" s="55"/>
      <c r="H36" s="51"/>
      <c r="I36" s="55"/>
    </row>
    <row r="37" spans="1:9" ht="12.75">
      <c r="A37" s="58"/>
      <c r="B37" s="60"/>
      <c r="C37" s="62"/>
      <c r="D37" s="64"/>
      <c r="E37" s="19"/>
      <c r="F37" s="20"/>
      <c r="G37" s="56"/>
      <c r="H37" s="52"/>
      <c r="I37" s="56"/>
    </row>
    <row r="38" spans="1:9" ht="12.75">
      <c r="A38" s="24">
        <v>14</v>
      </c>
      <c r="B38" s="25" t="s">
        <v>28</v>
      </c>
      <c r="C38" s="27">
        <v>2364</v>
      </c>
      <c r="D38" s="26">
        <v>34</v>
      </c>
      <c r="E38" s="19">
        <f>33.25</f>
        <v>33.25</v>
      </c>
      <c r="F38" s="20"/>
      <c r="G38" s="20">
        <f aca="true" t="shared" si="3" ref="G38:G43">D38-E38</f>
        <v>0.75</v>
      </c>
      <c r="H38" s="20">
        <f aca="true" t="shared" si="4" ref="H38:H43">D38-E38-F38</f>
        <v>0.75</v>
      </c>
      <c r="I38" s="20"/>
    </row>
    <row r="39" spans="1:9" ht="25.5">
      <c r="A39" s="16">
        <v>15</v>
      </c>
      <c r="B39" s="16" t="s">
        <v>29</v>
      </c>
      <c r="C39" s="17">
        <v>5239</v>
      </c>
      <c r="D39" s="18">
        <v>6400</v>
      </c>
      <c r="E39" s="19">
        <f>939.88+284.29+211.75+204.72</f>
        <v>1640.64</v>
      </c>
      <c r="F39" s="20"/>
      <c r="G39" s="20">
        <f t="shared" si="3"/>
        <v>4759.36</v>
      </c>
      <c r="H39" s="20">
        <f t="shared" si="4"/>
        <v>4759.36</v>
      </c>
      <c r="I39" s="20">
        <v>-3000</v>
      </c>
    </row>
    <row r="40" spans="1:9" ht="12.75">
      <c r="A40" s="16">
        <v>16</v>
      </c>
      <c r="B40" s="16" t="s">
        <v>30</v>
      </c>
      <c r="C40" s="17">
        <v>5239</v>
      </c>
      <c r="D40" s="18"/>
      <c r="E40" s="20"/>
      <c r="F40" s="20"/>
      <c r="G40" s="20">
        <f t="shared" si="3"/>
        <v>0</v>
      </c>
      <c r="H40" s="20">
        <f t="shared" si="4"/>
        <v>0</v>
      </c>
      <c r="I40" s="20"/>
    </row>
    <row r="41" spans="1:9" ht="12.75">
      <c r="A41" s="15">
        <v>17</v>
      </c>
      <c r="B41" s="16" t="s">
        <v>31</v>
      </c>
      <c r="C41" s="17"/>
      <c r="D41" s="29"/>
      <c r="E41" s="20"/>
      <c r="F41" s="20"/>
      <c r="G41" s="20">
        <f t="shared" si="3"/>
        <v>0</v>
      </c>
      <c r="H41" s="20">
        <f t="shared" si="4"/>
        <v>0</v>
      </c>
      <c r="I41" s="20"/>
    </row>
    <row r="42" spans="1:9" ht="12.75">
      <c r="A42" s="16">
        <v>18</v>
      </c>
      <c r="B42" s="16" t="s">
        <v>32</v>
      </c>
      <c r="C42" s="17">
        <v>5239</v>
      </c>
      <c r="D42" s="29"/>
      <c r="E42" s="20"/>
      <c r="F42" s="20"/>
      <c r="G42" s="20">
        <f t="shared" si="3"/>
        <v>0</v>
      </c>
      <c r="H42" s="20">
        <f t="shared" si="4"/>
        <v>0</v>
      </c>
      <c r="I42" s="20"/>
    </row>
    <row r="43" spans="1:9" ht="12.75">
      <c r="A43" s="16">
        <v>19</v>
      </c>
      <c r="B43" s="16" t="s">
        <v>33</v>
      </c>
      <c r="C43" s="17"/>
      <c r="D43" s="29"/>
      <c r="E43" s="20"/>
      <c r="F43" s="20"/>
      <c r="G43" s="20">
        <f t="shared" si="3"/>
        <v>0</v>
      </c>
      <c r="H43" s="20">
        <f t="shared" si="4"/>
        <v>0</v>
      </c>
      <c r="I43" s="20"/>
    </row>
    <row r="44" spans="2:8" ht="12.75" hidden="1">
      <c r="B44" s="30" t="s">
        <v>34</v>
      </c>
      <c r="C44" s="31"/>
      <c r="D44" s="31">
        <f>SUM(D45:D56)</f>
        <v>119046</v>
      </c>
      <c r="E44" s="31">
        <f>SUM(E45:E56)</f>
        <v>35100.079999999994</v>
      </c>
      <c r="F44" s="31">
        <f>SUM(F45:F56)</f>
        <v>769.43</v>
      </c>
      <c r="G44" s="31">
        <f>SUM(G45:G56)</f>
        <v>77442.83</v>
      </c>
      <c r="H44" s="32">
        <f>SUM(H45:H56)</f>
        <v>71860.40999999999</v>
      </c>
    </row>
    <row r="45" spans="2:8" ht="12.75" hidden="1">
      <c r="B45" s="1">
        <v>1147</v>
      </c>
      <c r="C45" s="7">
        <v>1147</v>
      </c>
      <c r="D45" s="33">
        <f aca="true" t="shared" si="5" ref="D45:G48">D13</f>
        <v>45400</v>
      </c>
      <c r="E45" s="33">
        <f t="shared" si="5"/>
        <v>19360</v>
      </c>
      <c r="F45" s="33">
        <f t="shared" si="5"/>
        <v>0</v>
      </c>
      <c r="G45" s="33">
        <f t="shared" si="5"/>
        <v>26040</v>
      </c>
      <c r="H45" s="3">
        <f>H13</f>
        <v>26040</v>
      </c>
    </row>
    <row r="46" spans="2:8" ht="12.75" hidden="1">
      <c r="B46" s="1">
        <v>1150</v>
      </c>
      <c r="C46" s="7">
        <v>1150</v>
      </c>
      <c r="D46" s="33">
        <f t="shared" si="5"/>
        <v>7400</v>
      </c>
      <c r="E46" s="33">
        <f t="shared" si="5"/>
        <v>2639</v>
      </c>
      <c r="F46" s="33">
        <f t="shared" si="5"/>
        <v>0</v>
      </c>
      <c r="G46" s="33">
        <f t="shared" si="5"/>
        <v>4761</v>
      </c>
      <c r="H46" s="3">
        <f>H14</f>
        <v>4761</v>
      </c>
    </row>
    <row r="47" spans="2:8" ht="12.75" hidden="1">
      <c r="B47" s="1">
        <v>1210</v>
      </c>
      <c r="C47" s="7">
        <v>1210</v>
      </c>
      <c r="D47" s="33">
        <f t="shared" si="5"/>
        <v>12600</v>
      </c>
      <c r="E47" s="33">
        <f t="shared" si="5"/>
        <v>5196.25</v>
      </c>
      <c r="F47" s="33">
        <f t="shared" si="5"/>
        <v>0</v>
      </c>
      <c r="G47" s="33">
        <f t="shared" si="5"/>
        <v>7403.75</v>
      </c>
      <c r="H47" s="3">
        <f>H15</f>
        <v>7403.75</v>
      </c>
    </row>
    <row r="48" spans="2:8" ht="12.75" hidden="1">
      <c r="B48" s="1">
        <v>2212</v>
      </c>
      <c r="C48" s="7">
        <v>2212</v>
      </c>
      <c r="D48" s="33">
        <f t="shared" si="5"/>
        <v>150</v>
      </c>
      <c r="E48" s="33">
        <f t="shared" si="5"/>
        <v>86.16</v>
      </c>
      <c r="F48" s="33">
        <f t="shared" si="5"/>
        <v>0</v>
      </c>
      <c r="G48" s="33">
        <f t="shared" si="5"/>
        <v>63.84</v>
      </c>
      <c r="H48" s="3">
        <f>H16</f>
        <v>63.84</v>
      </c>
    </row>
    <row r="49" spans="2:8" ht="12.75" hidden="1">
      <c r="B49" s="1">
        <v>2223</v>
      </c>
      <c r="C49" s="7">
        <v>2223</v>
      </c>
      <c r="D49" s="33">
        <f>SUM(D25:D27)</f>
        <v>7000</v>
      </c>
      <c r="E49" s="33">
        <f>SUM(E25:E27)</f>
        <v>4230.87</v>
      </c>
      <c r="F49" s="33">
        <f>SUM(F25:F27)</f>
        <v>0</v>
      </c>
      <c r="G49" s="33">
        <f>SUM(G25:G27)</f>
        <v>2769.13</v>
      </c>
      <c r="H49" s="3">
        <f>SUM(H25:H27)</f>
        <v>2769.13</v>
      </c>
    </row>
    <row r="50" spans="2:8" ht="12.75" hidden="1">
      <c r="B50" s="1">
        <v>2224</v>
      </c>
      <c r="C50" s="7">
        <v>2224</v>
      </c>
      <c r="D50" s="33">
        <f>D28</f>
        <v>400</v>
      </c>
      <c r="E50" s="33">
        <f>E28</f>
        <v>188.57</v>
      </c>
      <c r="F50" s="33">
        <f>F28</f>
        <v>0</v>
      </c>
      <c r="G50" s="33">
        <f>G28</f>
        <v>193.57</v>
      </c>
      <c r="H50" s="3">
        <f>H28</f>
        <v>193.57</v>
      </c>
    </row>
    <row r="51" spans="2:8" ht="12.75" hidden="1">
      <c r="B51" s="1">
        <v>2243</v>
      </c>
      <c r="C51" s="7">
        <v>2243</v>
      </c>
      <c r="D51" s="33">
        <f>SUM(D19,D24,D25)</f>
        <v>12850</v>
      </c>
      <c r="E51" s="33">
        <f>SUM(E19,E24,E25)</f>
        <v>302.6</v>
      </c>
      <c r="F51" s="33">
        <f>SUM(F19,F24,F25)</f>
        <v>0</v>
      </c>
      <c r="G51" s="33">
        <f>SUM(G19,G24,G25)</f>
        <v>6134.77</v>
      </c>
      <c r="H51" s="3">
        <f>SUM(H19,H24)</f>
        <v>1321.7800000000007</v>
      </c>
    </row>
    <row r="52" spans="2:8" ht="12.75" hidden="1">
      <c r="B52" s="1">
        <v>2244</v>
      </c>
      <c r="C52" s="7">
        <v>2244</v>
      </c>
      <c r="D52" s="33">
        <f>SUM(D34:D37)</f>
        <v>2050</v>
      </c>
      <c r="E52" s="33">
        <f>SUM(E34:E37)</f>
        <v>861.99</v>
      </c>
      <c r="F52" s="33">
        <f>SUM(F34:F37)</f>
        <v>587.93</v>
      </c>
      <c r="G52" s="33">
        <f>SUM(G34:G37)</f>
        <v>1188.01</v>
      </c>
      <c r="H52" s="3">
        <f>SUM(H34:H37)</f>
        <v>600.0800000000002</v>
      </c>
    </row>
    <row r="53" spans="2:8" ht="12.75" hidden="1">
      <c r="B53" s="1">
        <v>2269</v>
      </c>
      <c r="C53" s="7">
        <v>2269</v>
      </c>
      <c r="D53" s="33">
        <f>D30</f>
        <v>1100</v>
      </c>
      <c r="E53" s="33">
        <f>E30</f>
        <v>422</v>
      </c>
      <c r="F53" s="33">
        <f>F30</f>
        <v>181.5</v>
      </c>
      <c r="G53" s="33">
        <f>G30</f>
        <v>605.4</v>
      </c>
      <c r="H53" s="3">
        <f>H30</f>
        <v>423.9</v>
      </c>
    </row>
    <row r="54" spans="2:8" ht="12.75" hidden="1">
      <c r="B54" s="1">
        <v>2279</v>
      </c>
      <c r="C54" s="7">
        <v>2279</v>
      </c>
      <c r="D54" s="33">
        <f>D33</f>
        <v>485</v>
      </c>
      <c r="E54" s="33">
        <f>E33</f>
        <v>46</v>
      </c>
      <c r="F54" s="33">
        <f>F33</f>
        <v>0</v>
      </c>
      <c r="G54" s="33">
        <f>G33</f>
        <v>439</v>
      </c>
      <c r="H54" s="3">
        <f>H33</f>
        <v>439</v>
      </c>
    </row>
    <row r="55" spans="2:8" ht="12.75" hidden="1">
      <c r="B55" s="1">
        <v>2311</v>
      </c>
      <c r="C55" s="7">
        <v>2311</v>
      </c>
      <c r="D55" s="33">
        <f>SUM(D17:D18)</f>
        <v>23211</v>
      </c>
      <c r="E55" s="33">
        <f>SUM(E17:E18)</f>
        <v>126</v>
      </c>
      <c r="F55" s="33">
        <f>SUM(F17:F18)</f>
        <v>0</v>
      </c>
      <c r="G55" s="33">
        <f>SUM(G17:G18)</f>
        <v>23085</v>
      </c>
      <c r="H55" s="3">
        <f>SUM(H17:H18)</f>
        <v>23085</v>
      </c>
    </row>
    <row r="56" spans="2:8" ht="12.75" hidden="1">
      <c r="B56" s="1">
        <v>5239</v>
      </c>
      <c r="C56" s="7">
        <v>5239</v>
      </c>
      <c r="D56" s="33">
        <f>SUM(D39:D42)</f>
        <v>6400</v>
      </c>
      <c r="E56" s="33">
        <f>SUM(E39:E42)</f>
        <v>1640.64</v>
      </c>
      <c r="F56" s="33">
        <f>SUM(F39:F42)</f>
        <v>0</v>
      </c>
      <c r="G56" s="33">
        <f>SUM(G39:G42)</f>
        <v>4759.36</v>
      </c>
      <c r="H56" s="3">
        <f>SUM(H39:H42)</f>
        <v>4759.36</v>
      </c>
    </row>
    <row r="57" spans="3:7" ht="12.75">
      <c r="C57" s="7"/>
      <c r="D57" s="33"/>
      <c r="E57" s="33"/>
      <c r="F57" s="33"/>
      <c r="G57" s="33"/>
    </row>
    <row r="58" ht="12.75">
      <c r="B58" s="38"/>
    </row>
    <row r="59" ht="12.75">
      <c r="A59" s="1" t="s">
        <v>44</v>
      </c>
    </row>
    <row r="60" ht="12.75"/>
    <row r="61" ht="12.75">
      <c r="A61" s="7" t="s">
        <v>45</v>
      </c>
    </row>
    <row r="62" ht="12.75">
      <c r="D62" s="8" t="s">
        <v>1</v>
      </c>
    </row>
    <row r="63" spans="1:7" ht="12.75">
      <c r="A63" s="1" t="s">
        <v>35</v>
      </c>
      <c r="F63" s="9"/>
      <c r="G63" s="9"/>
    </row>
    <row r="64" spans="1:9" s="34" customFormat="1" ht="30" customHeight="1">
      <c r="A64" s="71" t="s">
        <v>3</v>
      </c>
      <c r="B64" s="71" t="s">
        <v>4</v>
      </c>
      <c r="C64" s="76" t="s">
        <v>5</v>
      </c>
      <c r="D64" s="71" t="s">
        <v>6</v>
      </c>
      <c r="E64" s="76" t="s">
        <v>7</v>
      </c>
      <c r="F64" s="78"/>
      <c r="G64" s="71" t="s">
        <v>8</v>
      </c>
      <c r="H64" s="73" t="s">
        <v>9</v>
      </c>
      <c r="I64" s="79" t="s">
        <v>46</v>
      </c>
    </row>
    <row r="65" spans="1:9" s="34" customFormat="1" ht="38.25">
      <c r="A65" s="72"/>
      <c r="B65" s="72"/>
      <c r="C65" s="77"/>
      <c r="D65" s="72"/>
      <c r="E65" s="12" t="s">
        <v>10</v>
      </c>
      <c r="F65" s="12" t="s">
        <v>11</v>
      </c>
      <c r="G65" s="72"/>
      <c r="H65" s="74"/>
      <c r="I65" s="79"/>
    </row>
    <row r="66" spans="1:9" s="34" customFormat="1" ht="12.75">
      <c r="A66" s="11">
        <v>1</v>
      </c>
      <c r="B66" s="12">
        <v>2</v>
      </c>
      <c r="C66" s="11">
        <v>3</v>
      </c>
      <c r="D66" s="10">
        <v>4</v>
      </c>
      <c r="E66" s="12">
        <v>5</v>
      </c>
      <c r="F66" s="12">
        <v>6</v>
      </c>
      <c r="G66" s="14" t="s">
        <v>12</v>
      </c>
      <c r="H66" s="13" t="s">
        <v>13</v>
      </c>
      <c r="I66" s="45"/>
    </row>
    <row r="67" spans="1:9" ht="12.75" customHeight="1">
      <c r="A67" s="53" t="s">
        <v>36</v>
      </c>
      <c r="B67" s="75"/>
      <c r="C67" s="41">
        <v>2279</v>
      </c>
      <c r="D67" s="41">
        <f aca="true" t="shared" si="6" ref="D67:I67">SUM(D68:D74)</f>
        <v>56011</v>
      </c>
      <c r="E67" s="44">
        <f t="shared" si="6"/>
        <v>26999.83</v>
      </c>
      <c r="F67" s="41">
        <f t="shared" si="6"/>
        <v>5850</v>
      </c>
      <c r="G67" s="41">
        <f t="shared" si="6"/>
        <v>29011.17</v>
      </c>
      <c r="H67" s="43">
        <f t="shared" si="6"/>
        <v>23161.17</v>
      </c>
      <c r="I67" s="43">
        <f t="shared" si="6"/>
        <v>-5971</v>
      </c>
    </row>
    <row r="68" spans="1:9" ht="12.75" customHeight="1">
      <c r="A68" s="36"/>
      <c r="B68" s="36" t="s">
        <v>37</v>
      </c>
      <c r="C68" s="37"/>
      <c r="D68" s="35">
        <v>33000</v>
      </c>
      <c r="E68" s="35">
        <f>7147.41+7147.42</f>
        <v>14294.83</v>
      </c>
      <c r="F68" s="39">
        <f>14294.83-E68</f>
        <v>0</v>
      </c>
      <c r="G68" s="29">
        <f>D68-E68</f>
        <v>18705.17</v>
      </c>
      <c r="H68" s="20">
        <f>G68-F68</f>
        <v>18705.17</v>
      </c>
      <c r="I68" s="46">
        <v>-3000</v>
      </c>
    </row>
    <row r="69" spans="1:9" ht="12.75" customHeight="1">
      <c r="A69" s="36"/>
      <c r="B69" s="36" t="s">
        <v>38</v>
      </c>
      <c r="C69" s="37"/>
      <c r="D69" s="35">
        <v>11700</v>
      </c>
      <c r="E69" s="35">
        <f>2925+2925</f>
        <v>5850</v>
      </c>
      <c r="F69" s="35">
        <f>11700-E69</f>
        <v>5850</v>
      </c>
      <c r="G69" s="29">
        <f>D69-E69</f>
        <v>5850</v>
      </c>
      <c r="H69" s="20">
        <f>G69-F69</f>
        <v>0</v>
      </c>
      <c r="I69" s="46"/>
    </row>
    <row r="70" spans="1:9" ht="12.75">
      <c r="A70" s="36"/>
      <c r="B70" s="36" t="s">
        <v>39</v>
      </c>
      <c r="C70" s="37"/>
      <c r="D70" s="35">
        <v>2500</v>
      </c>
      <c r="E70" s="35">
        <f>15</f>
        <v>15</v>
      </c>
      <c r="F70" s="35"/>
      <c r="G70" s="29">
        <f>D70-E70</f>
        <v>2485</v>
      </c>
      <c r="H70" s="20">
        <f>G70-F70</f>
        <v>2485</v>
      </c>
      <c r="I70" s="47">
        <v>-1000</v>
      </c>
    </row>
    <row r="71" spans="1:9" ht="38.25">
      <c r="A71" s="36"/>
      <c r="B71" s="36" t="s">
        <v>40</v>
      </c>
      <c r="C71" s="37"/>
      <c r="D71" s="35">
        <f>6811</f>
        <v>6811</v>
      </c>
      <c r="E71" s="35">
        <f>6811</f>
        <v>6811</v>
      </c>
      <c r="F71" s="35"/>
      <c r="G71" s="29">
        <f>D71-E71</f>
        <v>0</v>
      </c>
      <c r="H71" s="20">
        <f>G71-F71</f>
        <v>0</v>
      </c>
      <c r="I71" s="48"/>
    </row>
    <row r="72" spans="1:9" ht="12.75">
      <c r="A72" s="36"/>
      <c r="B72" s="36" t="s">
        <v>41</v>
      </c>
      <c r="C72" s="37"/>
      <c r="D72" s="35">
        <v>2000</v>
      </c>
      <c r="E72" s="35">
        <f>29</f>
        <v>29</v>
      </c>
      <c r="F72" s="35"/>
      <c r="G72" s="29">
        <f>D72-E72</f>
        <v>1971</v>
      </c>
      <c r="H72" s="20">
        <f>G72-F72</f>
        <v>1971</v>
      </c>
      <c r="I72" s="29">
        <v>-1971</v>
      </c>
    </row>
    <row r="73" spans="1:9" ht="12.75">
      <c r="A73" s="36"/>
      <c r="B73" s="36"/>
      <c r="C73" s="37"/>
      <c r="D73" s="35"/>
      <c r="E73" s="35"/>
      <c r="F73" s="35"/>
      <c r="G73" s="29"/>
      <c r="H73" s="20"/>
      <c r="I73" s="29"/>
    </row>
    <row r="74" spans="1:9" ht="12.75">
      <c r="A74" s="36"/>
      <c r="B74" s="36"/>
      <c r="C74" s="37"/>
      <c r="D74" s="35"/>
      <c r="E74" s="35"/>
      <c r="F74" s="35"/>
      <c r="G74" s="29"/>
      <c r="H74" s="20"/>
      <c r="I74" s="35"/>
    </row>
    <row r="75" ht="12.75"/>
    <row r="76" ht="12.75"/>
    <row r="77" ht="12.75"/>
  </sheetData>
  <sheetProtection/>
  <mergeCells count="51">
    <mergeCell ref="A67:B67"/>
    <mergeCell ref="E64:F64"/>
    <mergeCell ref="G64:G65"/>
    <mergeCell ref="H64:H65"/>
    <mergeCell ref="I64:I65"/>
    <mergeCell ref="A64:A65"/>
    <mergeCell ref="B64:B65"/>
    <mergeCell ref="C64:C65"/>
    <mergeCell ref="D64:D65"/>
    <mergeCell ref="C25:C27"/>
    <mergeCell ref="B25:B27"/>
    <mergeCell ref="A25:A27"/>
    <mergeCell ref="H19:H23"/>
    <mergeCell ref="H25:H27"/>
    <mergeCell ref="G25:G27"/>
    <mergeCell ref="D25:D27"/>
    <mergeCell ref="B19:B23"/>
    <mergeCell ref="C19:C24"/>
    <mergeCell ref="D19:D23"/>
    <mergeCell ref="I9:I10"/>
    <mergeCell ref="A12:B12"/>
    <mergeCell ref="A9:A10"/>
    <mergeCell ref="B9:B10"/>
    <mergeCell ref="C9:C10"/>
    <mergeCell ref="D9:D10"/>
    <mergeCell ref="E9:F9"/>
    <mergeCell ref="D30:D32"/>
    <mergeCell ref="G9:G10"/>
    <mergeCell ref="H9:H10"/>
    <mergeCell ref="A34:A37"/>
    <mergeCell ref="B34:B37"/>
    <mergeCell ref="C34:C37"/>
    <mergeCell ref="D34:D37"/>
    <mergeCell ref="G34:G37"/>
    <mergeCell ref="H34:H37"/>
    <mergeCell ref="A19:A23"/>
    <mergeCell ref="I19:I20"/>
    <mergeCell ref="G19:G23"/>
    <mergeCell ref="I21:I22"/>
    <mergeCell ref="G28:G29"/>
    <mergeCell ref="H28:H29"/>
    <mergeCell ref="I34:I37"/>
    <mergeCell ref="A28:A29"/>
    <mergeCell ref="B28:B29"/>
    <mergeCell ref="C28:C29"/>
    <mergeCell ref="D28:D29"/>
    <mergeCell ref="G30:G32"/>
    <mergeCell ref="H30:H32"/>
    <mergeCell ref="A30:A32"/>
    <mergeCell ref="B30:B32"/>
    <mergeCell ref="C30:C32"/>
  </mergeCells>
  <printOptions/>
  <pageMargins left="1.3779527559055118" right="0.35433070866141736" top="0.7874015748031497" bottom="0.3937007874015748" header="0.11811023622047245" footer="0.11811023622047245"/>
  <pageSetup horizontalDpi="600" verticalDpi="600" orientation="portrait" paperSize="9" scale="8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2009-08-17T07:44:23Z</cp:lastPrinted>
  <dcterms:created xsi:type="dcterms:W3CDTF">2009-08-06T13:01:35Z</dcterms:created>
  <dcterms:modified xsi:type="dcterms:W3CDTF">2009-08-17T07:44:36Z</dcterms:modified>
  <cp:category/>
  <cp:version/>
  <cp:contentType/>
  <cp:contentStatus/>
</cp:coreProperties>
</file>