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8900" windowHeight="12945" activeTab="0"/>
  </bookViews>
  <sheets>
    <sheet name="2.pielikums" sheetId="1" r:id="rId1"/>
  </sheets>
  <definedNames/>
  <calcPr fullCalcOnLoad="1"/>
</workbook>
</file>

<file path=xl/comments1.xml><?xml version="1.0" encoding="utf-8"?>
<comments xmlns="http://schemas.openxmlformats.org/spreadsheetml/2006/main">
  <authors>
    <author>JPD</author>
    <author> JPD</author>
  </authors>
  <commentList>
    <comment ref="H23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350 km
</t>
        </r>
      </text>
    </comment>
    <comment ref="H48" authorId="1">
      <text>
        <r>
          <rPr>
            <b/>
            <sz val="8"/>
            <rFont val="Tahoma"/>
            <family val="0"/>
          </rPr>
          <t xml:space="preserve"> JPD:</t>
        </r>
        <r>
          <rPr>
            <sz val="8"/>
            <rFont val="Tahoma"/>
            <family val="0"/>
          </rPr>
          <t xml:space="preserve">
Būs - 23 900</t>
        </r>
      </text>
    </comment>
    <comment ref="H51" authorId="1">
      <text>
        <r>
          <rPr>
            <b/>
            <sz val="8"/>
            <rFont val="Tahoma"/>
            <family val="0"/>
          </rPr>
          <t xml:space="preserve"> JPD:</t>
        </r>
        <r>
          <rPr>
            <sz val="8"/>
            <rFont val="Tahoma"/>
            <family val="0"/>
          </rPr>
          <t xml:space="preserve">
Būs + 43 900</t>
        </r>
      </text>
    </comment>
    <comment ref="H53" authorId="1">
      <text>
        <r>
          <rPr>
            <b/>
            <sz val="8"/>
            <rFont val="Tahoma"/>
            <family val="0"/>
          </rPr>
          <t xml:space="preserve"> JPD:</t>
        </r>
        <r>
          <rPr>
            <sz val="8"/>
            <rFont val="Tahoma"/>
            <family val="0"/>
          </rPr>
          <t xml:space="preserve">
Būs - 20 000
</t>
        </r>
      </text>
    </comment>
  </commentList>
</comments>
</file>

<file path=xl/sharedStrings.xml><?xml version="1.0" encoding="utf-8"?>
<sst xmlns="http://schemas.openxmlformats.org/spreadsheetml/2006/main" count="59" uniqueCount="50">
  <si>
    <t>Jūrmalas pilsētas dome</t>
  </si>
  <si>
    <t>Nr.</t>
  </si>
  <si>
    <t>Pasākums/ aktivitāte/ projekts/ pakalpojuma nosaukums/ objekts</t>
  </si>
  <si>
    <t>KOPĀ</t>
  </si>
  <si>
    <t>Kursi, semināri</t>
  </si>
  <si>
    <t>Iekšzemes komandējumi</t>
  </si>
  <si>
    <t>Izpilde</t>
  </si>
  <si>
    <t>Kases izpilde</t>
  </si>
  <si>
    <t>Atlikums</t>
  </si>
  <si>
    <r>
      <t>2008.gada budžeta projekta atšifrējums _____</t>
    </r>
    <r>
      <rPr>
        <b/>
        <u val="single"/>
        <sz val="12"/>
        <rFont val="Times New Roman"/>
        <family val="1"/>
      </rPr>
      <t>Domes uzturēšana 01.110</t>
    </r>
    <r>
      <rPr>
        <b/>
        <sz val="12"/>
        <rFont val="Times New Roman"/>
        <family val="1"/>
      </rPr>
      <t>_______</t>
    </r>
  </si>
  <si>
    <t>Struktūrvienības nosaukums ________Personālā nodaļa__________________</t>
  </si>
  <si>
    <t>LV57PARX00002484572002</t>
  </si>
  <si>
    <t>BP 2008</t>
  </si>
  <si>
    <t>Rezervēts rīkojums</t>
  </si>
  <si>
    <t>Ārvalstu komandējumi</t>
  </si>
  <si>
    <t>Viļņa ( Lietuva)</t>
  </si>
  <si>
    <t>Mālpils</t>
  </si>
  <si>
    <t>Valmiera</t>
  </si>
  <si>
    <t>Kannas (Francija)</t>
  </si>
  <si>
    <t>Budapešta (Ungārija)</t>
  </si>
  <si>
    <t>"Ekspresdruka"</t>
  </si>
  <si>
    <t>"Opticom"</t>
  </si>
  <si>
    <t>Edmontona (Kanāda)</t>
  </si>
  <si>
    <t>"Latintertertehserviss"</t>
  </si>
  <si>
    <t>"Risinājumi TEV"</t>
  </si>
  <si>
    <t>'Juridiskais birojs SA''</t>
  </si>
  <si>
    <t>Dienesta brauciens</t>
  </si>
  <si>
    <t>EKK kods</t>
  </si>
  <si>
    <t>Aizpilda struktūrvienība</t>
  </si>
  <si>
    <t>EKK</t>
  </si>
  <si>
    <t>2009.gada budžeta projekts</t>
  </si>
  <si>
    <t>Samazinājums</t>
  </si>
  <si>
    <t>Budžets uz 01.01.08.</t>
  </si>
  <si>
    <t>2008.gada precizētais budžets</t>
  </si>
  <si>
    <t>2008.gada gaidāmā izpilde</t>
  </si>
  <si>
    <t>2009.gada budžeta pieprasījums</t>
  </si>
  <si>
    <t>PB</t>
  </si>
  <si>
    <t>MP</t>
  </si>
  <si>
    <t xml:space="preserve">Atalgojums kopā: </t>
  </si>
  <si>
    <t>Deputātu atalgojums</t>
  </si>
  <si>
    <t>Komisiju, komitēju atalgojums</t>
  </si>
  <si>
    <t>Alga pēc štatu saraksta</t>
  </si>
  <si>
    <t>Piemaksa par.pap.darbu, aizviet.</t>
  </si>
  <si>
    <t>Piemaksas pārējas</t>
  </si>
  <si>
    <t>Atalgojums fiziskām personām</t>
  </si>
  <si>
    <t>Darba devēja saoi</t>
  </si>
  <si>
    <t>Pabalsti</t>
  </si>
  <si>
    <t>Darba devēja sociāla rakstura izdevumi</t>
  </si>
  <si>
    <t>Bēru pabalsts</t>
  </si>
  <si>
    <t>2.pielikums</t>
  </si>
</sst>
</file>

<file path=xl/styles.xml><?xml version="1.0" encoding="utf-8"?>
<styleSheet xmlns="http://schemas.openxmlformats.org/spreadsheetml/2006/main">
  <numFmts count="4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"/>
    <numFmt numFmtId="181" formatCode="[$-426]dddd\,\ yyyy&quot;. gada &quot;d\.\ mmmm"/>
    <numFmt numFmtId="182" formatCode="&quot;Ls&quot;\ #,##0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;[Red]#,##0.00"/>
    <numFmt numFmtId="189" formatCode="0.000000000"/>
    <numFmt numFmtId="190" formatCode="0.0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%"/>
    <numFmt numFmtId="198" formatCode="0.000%"/>
    <numFmt numFmtId="199" formatCode="0.0000%"/>
    <numFmt numFmtId="200" formatCode="#,##0.000"/>
    <numFmt numFmtId="201" formatCode="#,##0.0;[Red]\-#,##0.0"/>
    <numFmt numFmtId="202" formatCode="mmm/yyyy"/>
  </numFmts>
  <fonts count="3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8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3" fontId="3" fillId="0" borderId="15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workbookViewId="0" topLeftCell="A1">
      <selection activeCell="L1" sqref="L1"/>
    </sheetView>
  </sheetViews>
  <sheetFormatPr defaultColWidth="9.140625" defaultRowHeight="12.75"/>
  <cols>
    <col min="1" max="1" width="3.57421875" style="0" customWidth="1"/>
    <col min="2" max="2" width="23.7109375" style="0" customWidth="1"/>
    <col min="3" max="6" width="8.8515625" style="0" bestFit="1" customWidth="1"/>
    <col min="7" max="7" width="5.00390625" style="0" bestFit="1" customWidth="1"/>
    <col min="8" max="8" width="8.8515625" style="0" bestFit="1" customWidth="1"/>
    <col min="9" max="9" width="5.421875" style="0" bestFit="1" customWidth="1"/>
    <col min="10" max="11" width="8.8515625" style="0" bestFit="1" customWidth="1"/>
    <col min="12" max="12" width="14.8515625" style="0" customWidth="1"/>
    <col min="13" max="13" width="11.57421875" style="0" bestFit="1" customWidth="1"/>
    <col min="15" max="16384" width="0" style="0" hidden="1" customWidth="1"/>
  </cols>
  <sheetData>
    <row r="1" spans="1:12" ht="15.75">
      <c r="A1" s="1"/>
      <c r="B1" s="1"/>
      <c r="C1" s="5"/>
      <c r="D1" s="5"/>
      <c r="E1" s="4"/>
      <c r="F1" s="4"/>
      <c r="G1" s="4"/>
      <c r="H1" s="4"/>
      <c r="I1" s="5"/>
      <c r="J1" s="5"/>
      <c r="K1" s="5"/>
      <c r="L1" s="6" t="s">
        <v>49</v>
      </c>
    </row>
    <row r="2" spans="1:12" ht="15.75">
      <c r="A2" s="6" t="s">
        <v>0</v>
      </c>
      <c r="B2" s="2"/>
      <c r="C2" s="5"/>
      <c r="D2" s="5"/>
      <c r="E2" s="4"/>
      <c r="F2" s="4"/>
      <c r="G2" s="4"/>
      <c r="H2" s="4"/>
      <c r="I2" s="5"/>
      <c r="J2" s="5"/>
      <c r="K2" s="5"/>
      <c r="L2" s="1"/>
    </row>
    <row r="3" spans="1:12" ht="12.75">
      <c r="A3" s="1"/>
      <c r="B3" s="1"/>
      <c r="C3" s="5"/>
      <c r="D3" s="5"/>
      <c r="E3" s="4"/>
      <c r="F3" s="4"/>
      <c r="G3" s="4"/>
      <c r="H3" s="4"/>
      <c r="I3" s="5"/>
      <c r="J3" s="5"/>
      <c r="K3" s="5"/>
      <c r="L3" s="1"/>
    </row>
    <row r="4" spans="1:12" ht="15.75">
      <c r="A4" s="7" t="s">
        <v>9</v>
      </c>
      <c r="B4" s="1"/>
      <c r="C4" s="5"/>
      <c r="D4" s="5"/>
      <c r="E4" s="4"/>
      <c r="F4" s="4"/>
      <c r="G4" s="4"/>
      <c r="H4" s="4"/>
      <c r="I4" s="5"/>
      <c r="J4" s="5"/>
      <c r="K4" s="5"/>
      <c r="L4" s="1"/>
    </row>
    <row r="5" spans="1:12" ht="12.75">
      <c r="A5" s="1"/>
      <c r="B5" s="1"/>
      <c r="C5" s="8"/>
      <c r="D5" s="5"/>
      <c r="E5" s="4"/>
      <c r="F5" s="4"/>
      <c r="G5" s="4"/>
      <c r="H5" s="4"/>
      <c r="I5" s="5"/>
      <c r="J5" s="5"/>
      <c r="K5" s="5"/>
      <c r="L5" s="1"/>
    </row>
    <row r="6" spans="1:12" ht="12.75">
      <c r="A6" s="1" t="s">
        <v>10</v>
      </c>
      <c r="B6" s="1"/>
      <c r="C6" s="5"/>
      <c r="D6" s="5"/>
      <c r="E6" s="4"/>
      <c r="F6" s="4"/>
      <c r="G6" s="4"/>
      <c r="H6" s="4"/>
      <c r="I6" s="5"/>
      <c r="J6" s="5"/>
      <c r="K6" s="5"/>
      <c r="L6" s="1"/>
    </row>
    <row r="7" spans="1:12" ht="12.75">
      <c r="A7" s="1" t="s">
        <v>11</v>
      </c>
      <c r="B7" s="1"/>
      <c r="C7" s="9"/>
      <c r="D7" s="5"/>
      <c r="E7" s="4"/>
      <c r="F7" s="4"/>
      <c r="G7" s="4"/>
      <c r="H7" s="4"/>
      <c r="I7" s="5"/>
      <c r="J7" s="5"/>
      <c r="K7" s="5"/>
      <c r="L7" s="1"/>
    </row>
    <row r="8" spans="1:12" ht="12.75" customHeight="1">
      <c r="A8" s="42" t="s">
        <v>1</v>
      </c>
      <c r="B8" s="42" t="s">
        <v>2</v>
      </c>
      <c r="C8" s="42" t="s">
        <v>12</v>
      </c>
      <c r="D8" s="42"/>
      <c r="E8" s="42" t="s">
        <v>6</v>
      </c>
      <c r="F8" s="42"/>
      <c r="G8" s="42"/>
      <c r="H8" s="42"/>
      <c r="I8" s="42" t="s">
        <v>8</v>
      </c>
      <c r="J8" s="42"/>
      <c r="K8" s="62" t="s">
        <v>27</v>
      </c>
      <c r="L8" s="62" t="s">
        <v>31</v>
      </c>
    </row>
    <row r="9" spans="1:12" ht="27" customHeight="1">
      <c r="A9" s="42"/>
      <c r="B9" s="42"/>
      <c r="C9" s="42"/>
      <c r="D9" s="42"/>
      <c r="E9" s="45" t="s">
        <v>7</v>
      </c>
      <c r="F9" s="46"/>
      <c r="G9" s="45" t="s">
        <v>13</v>
      </c>
      <c r="H9" s="46"/>
      <c r="I9" s="42"/>
      <c r="J9" s="42"/>
      <c r="K9" s="63"/>
      <c r="L9" s="63"/>
    </row>
    <row r="10" spans="1:12" ht="12.75" hidden="1">
      <c r="A10" s="42"/>
      <c r="B10" s="42"/>
      <c r="C10" s="42"/>
      <c r="D10" s="42"/>
      <c r="E10" s="12"/>
      <c r="F10" s="12"/>
      <c r="G10" s="12"/>
      <c r="H10" s="12"/>
      <c r="I10" s="13"/>
      <c r="J10" s="13"/>
      <c r="K10" s="13"/>
      <c r="L10" s="11"/>
    </row>
    <row r="11" spans="1:13" ht="12.75">
      <c r="A11" s="43" t="s">
        <v>3</v>
      </c>
      <c r="B11" s="43"/>
      <c r="C11" s="44">
        <f>SUM(C13,C21,D21,C31,D31,C38,C45,C47,C49,C51,C53,C55,C57,C59,C61,C63)</f>
        <v>3521949</v>
      </c>
      <c r="D11" s="44"/>
      <c r="E11" s="49">
        <f>SUM(E13,E21,F21,E31,F31,E38,E45)</f>
        <v>3511686.25</v>
      </c>
      <c r="F11" s="49"/>
      <c r="G11" s="49">
        <f>SUM(G13,G21,H21,G31,H31,G38,G45)</f>
        <v>111.56999999999994</v>
      </c>
      <c r="H11" s="49"/>
      <c r="I11" s="44">
        <f>SUM(I13,I21,J21,I31,J31,I38,I45)</f>
        <v>13035.18</v>
      </c>
      <c r="J11" s="44"/>
      <c r="K11" s="21"/>
      <c r="L11" s="20">
        <f>SUM(L12,L21,L31)</f>
        <v>-6139</v>
      </c>
      <c r="M11" s="35"/>
    </row>
    <row r="12" spans="1:13" ht="12.75">
      <c r="A12" s="47">
        <v>1</v>
      </c>
      <c r="B12" s="47" t="s">
        <v>4</v>
      </c>
      <c r="C12" s="48">
        <v>2235</v>
      </c>
      <c r="D12" s="48"/>
      <c r="E12" s="48"/>
      <c r="F12" s="48"/>
      <c r="G12" s="48"/>
      <c r="H12" s="48"/>
      <c r="I12" s="48"/>
      <c r="J12" s="48"/>
      <c r="K12" s="18"/>
      <c r="L12" s="49">
        <f>SUM(L14)</f>
        <v>-69</v>
      </c>
      <c r="M12" s="23"/>
    </row>
    <row r="13" spans="1:13" ht="12.75">
      <c r="A13" s="47"/>
      <c r="B13" s="47"/>
      <c r="C13" s="44">
        <f>SUM(C14)</f>
        <v>1000</v>
      </c>
      <c r="D13" s="44"/>
      <c r="E13" s="50">
        <f>SUM(E14:F19)</f>
        <v>930.55</v>
      </c>
      <c r="F13" s="50"/>
      <c r="G13" s="49">
        <f>SUM(G14:H19)</f>
        <v>0</v>
      </c>
      <c r="H13" s="49"/>
      <c r="I13" s="51">
        <f>I14</f>
        <v>69.45000000000005</v>
      </c>
      <c r="J13" s="51"/>
      <c r="K13" s="24"/>
      <c r="L13" s="49"/>
      <c r="M13" s="23"/>
    </row>
    <row r="14" spans="1:13" ht="12.75">
      <c r="A14" s="25"/>
      <c r="B14" s="25" t="s">
        <v>20</v>
      </c>
      <c r="C14" s="56">
        <v>1000</v>
      </c>
      <c r="D14" s="56"/>
      <c r="E14" s="55">
        <f>49</f>
        <v>49</v>
      </c>
      <c r="F14" s="55"/>
      <c r="G14" s="55"/>
      <c r="H14" s="55"/>
      <c r="I14" s="56">
        <f>C14-SUM(E14:H19)</f>
        <v>69.45000000000005</v>
      </c>
      <c r="J14" s="56"/>
      <c r="K14" s="59">
        <v>2235</v>
      </c>
      <c r="L14" s="64">
        <v>-69</v>
      </c>
      <c r="M14" s="23"/>
    </row>
    <row r="15" spans="1:13" ht="12.75">
      <c r="A15" s="25"/>
      <c r="B15" s="25" t="s">
        <v>21</v>
      </c>
      <c r="C15" s="56"/>
      <c r="D15" s="56"/>
      <c r="E15" s="55">
        <v>48.4</v>
      </c>
      <c r="F15" s="55"/>
      <c r="G15" s="55">
        <f>40*1.21-E15</f>
        <v>0</v>
      </c>
      <c r="H15" s="55"/>
      <c r="I15" s="56"/>
      <c r="J15" s="56"/>
      <c r="K15" s="60"/>
      <c r="L15" s="65"/>
      <c r="M15" s="23"/>
    </row>
    <row r="16" spans="1:13" ht="12.75">
      <c r="A16" s="25"/>
      <c r="B16" s="25" t="s">
        <v>23</v>
      </c>
      <c r="C16" s="56"/>
      <c r="D16" s="56"/>
      <c r="E16" s="55">
        <f>12.1+6.05</f>
        <v>18.15</v>
      </c>
      <c r="F16" s="55"/>
      <c r="G16" s="55"/>
      <c r="H16" s="55"/>
      <c r="I16" s="56"/>
      <c r="J16" s="56"/>
      <c r="K16" s="60"/>
      <c r="L16" s="65"/>
      <c r="M16" s="23"/>
    </row>
    <row r="17" spans="1:13" ht="12.75">
      <c r="A17" s="25"/>
      <c r="B17" s="25" t="s">
        <v>24</v>
      </c>
      <c r="C17" s="56"/>
      <c r="D17" s="56"/>
      <c r="E17" s="55">
        <f>800</f>
        <v>800</v>
      </c>
      <c r="F17" s="55"/>
      <c r="G17" s="55">
        <f>400*2-E17</f>
        <v>0</v>
      </c>
      <c r="H17" s="55"/>
      <c r="I17" s="56"/>
      <c r="J17" s="56"/>
      <c r="K17" s="60"/>
      <c r="L17" s="65"/>
      <c r="M17" s="23"/>
    </row>
    <row r="18" spans="1:13" ht="12.75">
      <c r="A18" s="25"/>
      <c r="B18" s="28" t="s">
        <v>25</v>
      </c>
      <c r="C18" s="56"/>
      <c r="D18" s="56"/>
      <c r="E18" s="55">
        <v>15</v>
      </c>
      <c r="F18" s="55"/>
      <c r="G18" s="55">
        <f>15-E18</f>
        <v>0</v>
      </c>
      <c r="H18" s="55"/>
      <c r="I18" s="56"/>
      <c r="J18" s="56"/>
      <c r="K18" s="61"/>
      <c r="L18" s="66"/>
      <c r="M18" s="23"/>
    </row>
    <row r="19" spans="1:13" ht="12.75" hidden="1">
      <c r="A19" s="25"/>
      <c r="B19" s="25"/>
      <c r="C19" s="56"/>
      <c r="D19" s="56"/>
      <c r="E19" s="55"/>
      <c r="F19" s="55"/>
      <c r="G19" s="55"/>
      <c r="H19" s="55"/>
      <c r="I19" s="56"/>
      <c r="J19" s="56"/>
      <c r="K19" s="26"/>
      <c r="L19" s="30"/>
      <c r="M19" s="23"/>
    </row>
    <row r="20" spans="1:13" ht="12.75">
      <c r="A20" s="43">
        <v>2</v>
      </c>
      <c r="B20" s="57" t="s">
        <v>5</v>
      </c>
      <c r="C20" s="18">
        <v>2111</v>
      </c>
      <c r="D20" s="18">
        <v>2112</v>
      </c>
      <c r="E20" s="31">
        <v>2111</v>
      </c>
      <c r="F20" s="31">
        <v>2112</v>
      </c>
      <c r="G20" s="31">
        <v>2111</v>
      </c>
      <c r="H20" s="31">
        <v>2112</v>
      </c>
      <c r="I20" s="18">
        <v>2111</v>
      </c>
      <c r="J20" s="18">
        <v>2112</v>
      </c>
      <c r="K20" s="18"/>
      <c r="L20" s="30"/>
      <c r="M20" s="23"/>
    </row>
    <row r="21" spans="1:13" ht="12.75">
      <c r="A21" s="43"/>
      <c r="B21" s="57"/>
      <c r="C21" s="19">
        <f aca="true" t="shared" si="0" ref="C21:I21">SUM(C22:C29)</f>
        <v>100</v>
      </c>
      <c r="D21" s="19">
        <f t="shared" si="0"/>
        <v>400</v>
      </c>
      <c r="E21" s="20">
        <f t="shared" si="0"/>
        <v>0</v>
      </c>
      <c r="F21" s="20">
        <f t="shared" si="0"/>
        <v>16.73</v>
      </c>
      <c r="G21" s="20">
        <f t="shared" si="0"/>
        <v>0</v>
      </c>
      <c r="H21" s="20">
        <f t="shared" si="0"/>
        <v>21</v>
      </c>
      <c r="I21" s="19">
        <f t="shared" si="0"/>
        <v>100</v>
      </c>
      <c r="J21" s="19">
        <f>SUM(J22:J29)</f>
        <v>362.27</v>
      </c>
      <c r="K21" s="19"/>
      <c r="L21" s="30">
        <f>SUM(L22:L24)</f>
        <v>-300</v>
      </c>
      <c r="M21" s="23"/>
    </row>
    <row r="22" spans="1:13" ht="12.75">
      <c r="A22" s="25"/>
      <c r="B22" s="25" t="s">
        <v>16</v>
      </c>
      <c r="C22" s="59">
        <v>100</v>
      </c>
      <c r="D22" s="59">
        <v>400</v>
      </c>
      <c r="E22" s="14"/>
      <c r="F22" s="14">
        <f>10.28</f>
        <v>10.28</v>
      </c>
      <c r="G22" s="14"/>
      <c r="H22" s="14"/>
      <c r="I22" s="59">
        <f>C22-SUM(E22:E29)</f>
        <v>100</v>
      </c>
      <c r="J22" s="59">
        <f>D22-SUM(F22:F29)-SUM(H22:H29)</f>
        <v>362.27</v>
      </c>
      <c r="K22" s="26">
        <v>2111</v>
      </c>
      <c r="L22" s="32">
        <v>-80</v>
      </c>
      <c r="M22" s="23"/>
    </row>
    <row r="23" spans="1:13" ht="12.75">
      <c r="A23" s="25"/>
      <c r="B23" s="25" t="s">
        <v>17</v>
      </c>
      <c r="C23" s="60"/>
      <c r="D23" s="60"/>
      <c r="E23" s="14"/>
      <c r="F23" s="14"/>
      <c r="G23" s="14"/>
      <c r="H23" s="14">
        <f>21-F23</f>
        <v>21</v>
      </c>
      <c r="I23" s="60"/>
      <c r="J23" s="60"/>
      <c r="K23" s="26"/>
      <c r="L23" s="33"/>
      <c r="M23" s="23"/>
    </row>
    <row r="24" spans="1:13" ht="12.75">
      <c r="A24" s="25"/>
      <c r="B24" s="25" t="s">
        <v>26</v>
      </c>
      <c r="C24" s="60"/>
      <c r="D24" s="60"/>
      <c r="E24" s="14"/>
      <c r="F24" s="14">
        <v>6.45</v>
      </c>
      <c r="G24" s="14"/>
      <c r="H24" s="14"/>
      <c r="I24" s="60"/>
      <c r="J24" s="60"/>
      <c r="K24" s="26">
        <v>2112</v>
      </c>
      <c r="L24" s="34">
        <v>-220</v>
      </c>
      <c r="M24" s="23"/>
    </row>
    <row r="25" spans="1:13" ht="12.75" hidden="1">
      <c r="A25" s="25"/>
      <c r="B25" s="25"/>
      <c r="C25" s="60"/>
      <c r="D25" s="60"/>
      <c r="E25" s="14"/>
      <c r="F25" s="14"/>
      <c r="G25" s="14"/>
      <c r="H25" s="14"/>
      <c r="I25" s="60"/>
      <c r="J25" s="60"/>
      <c r="K25" s="27"/>
      <c r="L25" s="30"/>
      <c r="M25" s="23"/>
    </row>
    <row r="26" spans="1:13" ht="12.75" hidden="1">
      <c r="A26" s="25"/>
      <c r="B26" s="25"/>
      <c r="C26" s="60"/>
      <c r="D26" s="60"/>
      <c r="E26" s="14"/>
      <c r="F26" s="14"/>
      <c r="G26" s="14"/>
      <c r="H26" s="14"/>
      <c r="I26" s="60"/>
      <c r="J26" s="60"/>
      <c r="K26" s="27"/>
      <c r="L26" s="30"/>
      <c r="M26" s="23"/>
    </row>
    <row r="27" spans="1:13" ht="12.75" hidden="1">
      <c r="A27" s="25"/>
      <c r="B27" s="25"/>
      <c r="C27" s="60"/>
      <c r="D27" s="60"/>
      <c r="E27" s="14"/>
      <c r="F27" s="14"/>
      <c r="G27" s="14"/>
      <c r="H27" s="14"/>
      <c r="I27" s="60"/>
      <c r="J27" s="60"/>
      <c r="K27" s="27"/>
      <c r="L27" s="30"/>
      <c r="M27" s="23"/>
    </row>
    <row r="28" spans="1:13" ht="12.75" hidden="1">
      <c r="A28" s="25"/>
      <c r="B28" s="25"/>
      <c r="C28" s="60"/>
      <c r="D28" s="60"/>
      <c r="E28" s="14"/>
      <c r="F28" s="14"/>
      <c r="G28" s="14"/>
      <c r="H28" s="14"/>
      <c r="I28" s="60"/>
      <c r="J28" s="60"/>
      <c r="K28" s="27"/>
      <c r="L28" s="30"/>
      <c r="M28" s="23"/>
    </row>
    <row r="29" spans="1:13" ht="12.75" hidden="1">
      <c r="A29" s="25"/>
      <c r="B29" s="25"/>
      <c r="C29" s="61"/>
      <c r="D29" s="61"/>
      <c r="E29" s="14"/>
      <c r="F29" s="14"/>
      <c r="G29" s="14"/>
      <c r="H29" s="14"/>
      <c r="I29" s="61"/>
      <c r="J29" s="61"/>
      <c r="K29" s="29"/>
      <c r="L29" s="30"/>
      <c r="M29" s="23"/>
    </row>
    <row r="30" spans="1:13" ht="12.75">
      <c r="A30" s="43">
        <v>3</v>
      </c>
      <c r="B30" s="57" t="s">
        <v>14</v>
      </c>
      <c r="C30" s="18">
        <v>2121</v>
      </c>
      <c r="D30" s="18">
        <v>2122</v>
      </c>
      <c r="E30" s="31">
        <v>2121</v>
      </c>
      <c r="F30" s="31">
        <v>2122</v>
      </c>
      <c r="G30" s="31">
        <v>2121</v>
      </c>
      <c r="H30" s="31">
        <v>2122</v>
      </c>
      <c r="I30" s="18">
        <v>2121</v>
      </c>
      <c r="J30" s="18">
        <v>2122</v>
      </c>
      <c r="K30" s="18"/>
      <c r="L30" s="30"/>
      <c r="M30" s="23"/>
    </row>
    <row r="31" spans="1:13" ht="12.75">
      <c r="A31" s="43"/>
      <c r="B31" s="57"/>
      <c r="C31" s="19">
        <f aca="true" t="shared" si="1" ref="C31:J31">SUM(C32:C36)</f>
        <v>2000</v>
      </c>
      <c r="D31" s="19">
        <f t="shared" si="1"/>
        <v>11670</v>
      </c>
      <c r="E31" s="20">
        <f t="shared" si="1"/>
        <v>1310</v>
      </c>
      <c r="F31" s="20">
        <f t="shared" si="1"/>
        <v>5815.97</v>
      </c>
      <c r="G31" s="20">
        <f t="shared" si="1"/>
        <v>0</v>
      </c>
      <c r="H31" s="20">
        <f t="shared" si="1"/>
        <v>90.56999999999994</v>
      </c>
      <c r="I31" s="19">
        <f t="shared" si="1"/>
        <v>690</v>
      </c>
      <c r="J31" s="19">
        <f t="shared" si="1"/>
        <v>5763.46</v>
      </c>
      <c r="K31" s="19"/>
      <c r="L31" s="30">
        <f>SUM(L32:L36)</f>
        <v>-5770</v>
      </c>
      <c r="M31" s="23"/>
    </row>
    <row r="32" spans="1:12" ht="12.75">
      <c r="A32" s="10"/>
      <c r="B32" s="10" t="s">
        <v>15</v>
      </c>
      <c r="C32" s="52">
        <v>2000</v>
      </c>
      <c r="D32" s="52">
        <v>11670</v>
      </c>
      <c r="E32" s="15">
        <f>50+50+50+50+50+50</f>
        <v>300</v>
      </c>
      <c r="F32" s="15">
        <f>49.98+49.98+208.08-17.47</f>
        <v>290.57000000000005</v>
      </c>
      <c r="G32" s="15"/>
      <c r="H32" s="15"/>
      <c r="I32" s="58">
        <f>C32-SUM(E32:E36)-SUM(G32:G36)</f>
        <v>690</v>
      </c>
      <c r="J32" s="58">
        <f>D32-SUM(F32:F36)-SUM(H32:H36)</f>
        <v>5763.46</v>
      </c>
      <c r="K32" s="3">
        <v>2121</v>
      </c>
      <c r="L32" s="10">
        <v>-170</v>
      </c>
    </row>
    <row r="33" spans="1:12" ht="12.75">
      <c r="A33" s="10"/>
      <c r="B33" s="10" t="s">
        <v>18</v>
      </c>
      <c r="C33" s="53"/>
      <c r="D33" s="53"/>
      <c r="E33" s="15">
        <f>250+250</f>
        <v>500</v>
      </c>
      <c r="F33" s="15">
        <f>1263+1581.3</f>
        <v>2844.3</v>
      </c>
      <c r="G33" s="16"/>
      <c r="H33" s="15"/>
      <c r="I33" s="58"/>
      <c r="J33" s="58"/>
      <c r="K33" s="3"/>
      <c r="L33" s="10"/>
    </row>
    <row r="34" spans="1:12" ht="12.75">
      <c r="A34" s="10"/>
      <c r="B34" s="10" t="s">
        <v>19</v>
      </c>
      <c r="C34" s="53"/>
      <c r="D34" s="53"/>
      <c r="E34" s="15">
        <f>125</f>
        <v>125</v>
      </c>
      <c r="F34" s="15">
        <f>358.44+648.65+14.58</f>
        <v>1021.67</v>
      </c>
      <c r="G34" s="15">
        <f>25*5-E34</f>
        <v>0</v>
      </c>
      <c r="H34" s="15"/>
      <c r="I34" s="58"/>
      <c r="J34" s="58"/>
      <c r="K34" s="3"/>
      <c r="L34" s="10"/>
    </row>
    <row r="35" spans="1:12" ht="12.75">
      <c r="A35" s="10"/>
      <c r="B35" s="10" t="s">
        <v>22</v>
      </c>
      <c r="C35" s="53"/>
      <c r="D35" s="53"/>
      <c r="E35" s="15">
        <f>385</f>
        <v>385</v>
      </c>
      <c r="F35" s="15">
        <f>794.76+479+357+28.67</f>
        <v>1659.43</v>
      </c>
      <c r="G35" s="15">
        <f>35*11-E35</f>
        <v>0</v>
      </c>
      <c r="H35" s="15">
        <f>1750-F35</f>
        <v>90.56999999999994</v>
      </c>
      <c r="I35" s="58"/>
      <c r="J35" s="58"/>
      <c r="K35" s="3">
        <v>2122</v>
      </c>
      <c r="L35" s="10">
        <v>-5600</v>
      </c>
    </row>
    <row r="36" spans="1:12" ht="12.75">
      <c r="A36" s="10"/>
      <c r="B36" s="10"/>
      <c r="C36" s="54"/>
      <c r="D36" s="54"/>
      <c r="E36" s="15"/>
      <c r="F36" s="15"/>
      <c r="G36" s="15"/>
      <c r="H36" s="15"/>
      <c r="I36" s="58"/>
      <c r="J36" s="58"/>
      <c r="K36" s="3"/>
      <c r="L36" s="10"/>
    </row>
    <row r="37" spans="10:11" ht="12.75">
      <c r="J37" s="17"/>
      <c r="K37" s="17"/>
    </row>
    <row r="38" spans="2:13" ht="15.75">
      <c r="B38" s="7" t="s">
        <v>9</v>
      </c>
      <c r="C38" s="1"/>
      <c r="D38" s="5"/>
      <c r="E38" s="5"/>
      <c r="F38" s="4"/>
      <c r="G38" s="4"/>
      <c r="H38" s="4"/>
      <c r="I38" s="4"/>
      <c r="J38" s="5"/>
      <c r="K38" s="5"/>
      <c r="L38" s="1"/>
      <c r="M38" s="1"/>
    </row>
    <row r="39" spans="2:13" ht="12.75">
      <c r="B39" s="1"/>
      <c r="C39" s="1"/>
      <c r="D39" s="8"/>
      <c r="E39" s="5"/>
      <c r="F39" s="4"/>
      <c r="G39" s="4"/>
      <c r="H39" s="4"/>
      <c r="I39" s="4"/>
      <c r="J39" s="5"/>
      <c r="K39" s="5"/>
      <c r="L39" s="1"/>
      <c r="M39" s="1"/>
    </row>
    <row r="40" spans="2:13" ht="12.75">
      <c r="B40" s="1" t="s">
        <v>10</v>
      </c>
      <c r="C40" s="1"/>
      <c r="D40" s="5"/>
      <c r="E40" s="5"/>
      <c r="F40" s="4"/>
      <c r="G40" s="4"/>
      <c r="H40" s="4"/>
      <c r="I40" s="4"/>
      <c r="J40" s="5"/>
      <c r="K40" s="5"/>
      <c r="L40" s="1"/>
      <c r="M40" s="1"/>
    </row>
    <row r="41" spans="2:13" ht="12.75">
      <c r="B41" s="1" t="s">
        <v>11</v>
      </c>
      <c r="C41" s="1"/>
      <c r="D41" s="9"/>
      <c r="E41" s="5"/>
      <c r="F41" s="4"/>
      <c r="G41" s="4"/>
      <c r="H41" s="4"/>
      <c r="I41" s="4"/>
      <c r="J41" s="5"/>
      <c r="K41" s="5"/>
      <c r="L41" s="1"/>
      <c r="M41" s="1"/>
    </row>
    <row r="43" spans="1:13" ht="12.75">
      <c r="A43" s="42" t="s">
        <v>1</v>
      </c>
      <c r="B43" s="42" t="s">
        <v>2</v>
      </c>
      <c r="C43" s="42" t="s">
        <v>28</v>
      </c>
      <c r="D43" s="42"/>
      <c r="E43" s="42"/>
      <c r="F43" s="42"/>
      <c r="G43" s="42" t="s">
        <v>29</v>
      </c>
      <c r="H43" s="42" t="s">
        <v>30</v>
      </c>
      <c r="I43" s="42"/>
      <c r="J43" s="42"/>
      <c r="K43" s="42" t="s">
        <v>6</v>
      </c>
      <c r="L43" s="42" t="s">
        <v>8</v>
      </c>
      <c r="M43" s="42" t="s">
        <v>31</v>
      </c>
    </row>
    <row r="44" spans="1:13" ht="63.75">
      <c r="A44" s="42"/>
      <c r="B44" s="42"/>
      <c r="C44" s="36" t="s">
        <v>32</v>
      </c>
      <c r="D44" s="36" t="s">
        <v>33</v>
      </c>
      <c r="E44" s="36" t="s">
        <v>34</v>
      </c>
      <c r="F44" s="36" t="s">
        <v>35</v>
      </c>
      <c r="G44" s="42"/>
      <c r="H44" s="36" t="s">
        <v>36</v>
      </c>
      <c r="I44" s="36" t="s">
        <v>37</v>
      </c>
      <c r="J44" s="36" t="s">
        <v>3</v>
      </c>
      <c r="K44" s="42"/>
      <c r="L44" s="42"/>
      <c r="M44" s="42"/>
    </row>
    <row r="45" spans="1:13" ht="12.75">
      <c r="A45" s="67" t="s">
        <v>38</v>
      </c>
      <c r="B45" s="67"/>
      <c r="C45" s="38">
        <f>SUM(C46:C55)</f>
        <v>3233090</v>
      </c>
      <c r="D45" s="38">
        <f>SUM(D46:D55)</f>
        <v>3503613</v>
      </c>
      <c r="E45" s="38">
        <f>SUM(E46:E55)</f>
        <v>3503613</v>
      </c>
      <c r="F45" s="38">
        <f>SUM(F46:F55)</f>
        <v>3523286</v>
      </c>
      <c r="G45" s="37"/>
      <c r="H45" s="38">
        <f>SUM(H46:H55)</f>
        <v>3304358</v>
      </c>
      <c r="I45" s="38">
        <f>SUM(I46:I55)</f>
        <v>6050</v>
      </c>
      <c r="J45" s="38">
        <f>SUM(J46:J55)</f>
        <v>3310408</v>
      </c>
      <c r="K45" s="38">
        <f>K46+K47+K48+K49+K50+K51+K52+K53+K54+K55</f>
        <v>2045532.8800000004</v>
      </c>
      <c r="L45" s="38">
        <f>SUM(L46:L55)</f>
        <v>1264875.12</v>
      </c>
      <c r="M45" s="38">
        <f>SUM(M46:M55)</f>
        <v>-31000</v>
      </c>
    </row>
    <row r="46" spans="1:13" ht="12.75">
      <c r="A46" s="39">
        <v>1</v>
      </c>
      <c r="B46" s="39" t="s">
        <v>39</v>
      </c>
      <c r="C46" s="39">
        <v>71492</v>
      </c>
      <c r="D46" s="39">
        <v>69712</v>
      </c>
      <c r="E46" s="39">
        <v>69712</v>
      </c>
      <c r="F46" s="39">
        <v>76320</v>
      </c>
      <c r="G46" s="39">
        <v>1111</v>
      </c>
      <c r="H46" s="40">
        <v>68688</v>
      </c>
      <c r="I46" s="40"/>
      <c r="J46" s="41">
        <f>SUM(H46:I46)</f>
        <v>68688</v>
      </c>
      <c r="K46" s="40">
        <v>42019.95</v>
      </c>
      <c r="L46" s="40">
        <f>J46-K46</f>
        <v>26668.050000000003</v>
      </c>
      <c r="M46" s="39"/>
    </row>
    <row r="47" spans="1:13" ht="25.5">
      <c r="A47" s="39">
        <v>2</v>
      </c>
      <c r="B47" s="39" t="s">
        <v>40</v>
      </c>
      <c r="C47" s="39">
        <v>11000</v>
      </c>
      <c r="D47" s="39">
        <v>9550</v>
      </c>
      <c r="E47" s="39">
        <v>9550</v>
      </c>
      <c r="F47" s="39">
        <v>10000</v>
      </c>
      <c r="G47" s="39">
        <v>1112</v>
      </c>
      <c r="H47" s="40">
        <v>2500</v>
      </c>
      <c r="I47" s="40"/>
      <c r="J47" s="41">
        <f>SUM(H47:I47)</f>
        <v>2500</v>
      </c>
      <c r="K47" s="40">
        <v>645.41</v>
      </c>
      <c r="L47" s="40">
        <f>J47-K47</f>
        <v>1854.5900000000001</v>
      </c>
      <c r="M47" s="39"/>
    </row>
    <row r="48" spans="1:13" ht="12.75">
      <c r="A48" s="39">
        <v>3</v>
      </c>
      <c r="B48" s="39" t="s">
        <v>41</v>
      </c>
      <c r="C48" s="39">
        <v>2010828</v>
      </c>
      <c r="D48" s="39">
        <v>2035828</v>
      </c>
      <c r="E48" s="39">
        <v>2035828</v>
      </c>
      <c r="F48" s="39">
        <v>2098680</v>
      </c>
      <c r="G48" s="39">
        <v>1119</v>
      </c>
      <c r="H48" s="40">
        <f>1945638+203888</f>
        <v>2149526</v>
      </c>
      <c r="I48" s="40"/>
      <c r="J48" s="41">
        <f aca="true" t="shared" si="2" ref="J48:J55">SUM(H48:I48)</f>
        <v>2149526</v>
      </c>
      <c r="K48" s="40">
        <v>1200090.99</v>
      </c>
      <c r="L48" s="40">
        <f aca="true" t="shared" si="3" ref="L48:L55">J48-K48</f>
        <v>949435.01</v>
      </c>
      <c r="M48" s="39">
        <f>-23900-22000</f>
        <v>-45900</v>
      </c>
    </row>
    <row r="49" spans="1:13" ht="25.5">
      <c r="A49" s="39">
        <v>4</v>
      </c>
      <c r="B49" s="39" t="s">
        <v>42</v>
      </c>
      <c r="C49" s="39">
        <v>8000</v>
      </c>
      <c r="D49" s="39">
        <v>12350</v>
      </c>
      <c r="E49" s="39">
        <v>12350</v>
      </c>
      <c r="F49" s="39">
        <v>12500</v>
      </c>
      <c r="G49" s="39">
        <v>1147</v>
      </c>
      <c r="H49" s="40">
        <f>2500+2588</f>
        <v>5088</v>
      </c>
      <c r="I49" s="40"/>
      <c r="J49" s="41">
        <f t="shared" si="2"/>
        <v>5088</v>
      </c>
      <c r="K49" s="40">
        <v>3497.34</v>
      </c>
      <c r="L49" s="40">
        <f t="shared" si="3"/>
        <v>1590.6599999999999</v>
      </c>
      <c r="M49" s="39"/>
    </row>
    <row r="50" spans="1:13" ht="12.75">
      <c r="A50" s="39">
        <v>6</v>
      </c>
      <c r="B50" s="39" t="s">
        <v>43</v>
      </c>
      <c r="C50" s="39">
        <v>90000</v>
      </c>
      <c r="D50" s="39">
        <v>190946</v>
      </c>
      <c r="E50" s="39">
        <v>190946</v>
      </c>
      <c r="F50" s="39">
        <v>200000</v>
      </c>
      <c r="G50" s="39">
        <v>1149</v>
      </c>
      <c r="H50" s="40">
        <v>163906</v>
      </c>
      <c r="I50" s="40"/>
      <c r="J50" s="41">
        <f t="shared" si="2"/>
        <v>163906</v>
      </c>
      <c r="K50" s="40">
        <v>161416.54</v>
      </c>
      <c r="L50" s="40">
        <f t="shared" si="3"/>
        <v>2489.459999999992</v>
      </c>
      <c r="M50" s="39"/>
    </row>
    <row r="51" spans="1:13" ht="25.5">
      <c r="A51" s="39">
        <v>7</v>
      </c>
      <c r="B51" s="39" t="s">
        <v>44</v>
      </c>
      <c r="C51" s="39">
        <v>47500</v>
      </c>
      <c r="D51" s="39">
        <v>94400</v>
      </c>
      <c r="E51" s="39">
        <v>94400</v>
      </c>
      <c r="F51" s="39">
        <v>100000</v>
      </c>
      <c r="G51" s="39">
        <v>1150</v>
      </c>
      <c r="H51" s="40">
        <v>34912</v>
      </c>
      <c r="I51" s="40">
        <v>4083</v>
      </c>
      <c r="J51" s="41">
        <f>SUM(H51:I51)</f>
        <v>38995</v>
      </c>
      <c r="K51" s="40">
        <v>34717.19</v>
      </c>
      <c r="L51" s="40">
        <f>J51-K51</f>
        <v>4277.809999999998</v>
      </c>
      <c r="M51" s="39">
        <v>43900</v>
      </c>
    </row>
    <row r="52" spans="1:13" ht="12.75">
      <c r="A52" s="39">
        <v>8</v>
      </c>
      <c r="B52" s="39" t="s">
        <v>45</v>
      </c>
      <c r="C52" s="39">
        <v>751081</v>
      </c>
      <c r="D52" s="39">
        <v>884054</v>
      </c>
      <c r="E52" s="39">
        <v>884054</v>
      </c>
      <c r="F52" s="39">
        <v>833936</v>
      </c>
      <c r="G52" s="39">
        <v>1210</v>
      </c>
      <c r="H52" s="40">
        <v>637390</v>
      </c>
      <c r="I52" s="40">
        <v>1967</v>
      </c>
      <c r="J52" s="41">
        <f>SUM(H52:I52)</f>
        <v>639357</v>
      </c>
      <c r="K52" s="40">
        <v>390679.32</v>
      </c>
      <c r="L52" s="40">
        <f t="shared" si="3"/>
        <v>248677.68</v>
      </c>
      <c r="M52" s="39"/>
    </row>
    <row r="53" spans="1:13" ht="12.75">
      <c r="A53" s="39">
        <v>9</v>
      </c>
      <c r="B53" s="39" t="s">
        <v>46</v>
      </c>
      <c r="C53" s="39">
        <v>207189</v>
      </c>
      <c r="D53" s="39">
        <v>167773</v>
      </c>
      <c r="E53" s="39">
        <v>167773</v>
      </c>
      <c r="F53" s="39">
        <v>169250</v>
      </c>
      <c r="G53" s="39">
        <v>1221</v>
      </c>
      <c r="H53" s="40">
        <v>221248</v>
      </c>
      <c r="I53" s="40"/>
      <c r="J53" s="41">
        <f t="shared" si="2"/>
        <v>221248</v>
      </c>
      <c r="K53" s="22">
        <v>191366.14</v>
      </c>
      <c r="L53" s="40">
        <f t="shared" si="3"/>
        <v>29881.859999999986</v>
      </c>
      <c r="M53" s="39">
        <v>-29000</v>
      </c>
    </row>
    <row r="54" spans="1:13" ht="25.5">
      <c r="A54" s="39">
        <v>10</v>
      </c>
      <c r="B54" s="39" t="s">
        <v>47</v>
      </c>
      <c r="C54" s="39">
        <v>36000</v>
      </c>
      <c r="D54" s="39">
        <v>36000</v>
      </c>
      <c r="E54" s="39">
        <v>36000</v>
      </c>
      <c r="F54" s="39">
        <v>19600</v>
      </c>
      <c r="G54" s="39">
        <v>1227</v>
      </c>
      <c r="H54" s="40">
        <v>19600</v>
      </c>
      <c r="I54" s="40"/>
      <c r="J54" s="41">
        <f t="shared" si="2"/>
        <v>19600</v>
      </c>
      <c r="K54" s="22">
        <v>19600</v>
      </c>
      <c r="L54" s="40">
        <f t="shared" si="3"/>
        <v>0</v>
      </c>
      <c r="M54" s="39"/>
    </row>
    <row r="55" spans="1:13" ht="12.75">
      <c r="A55" s="39">
        <v>11</v>
      </c>
      <c r="B55" s="39" t="s">
        <v>48</v>
      </c>
      <c r="C55" s="39">
        <v>0</v>
      </c>
      <c r="D55" s="39">
        <v>3000</v>
      </c>
      <c r="E55" s="39">
        <v>3000</v>
      </c>
      <c r="F55" s="39">
        <v>3000</v>
      </c>
      <c r="G55" s="39">
        <v>1228</v>
      </c>
      <c r="H55" s="40">
        <v>1500</v>
      </c>
      <c r="I55" s="40"/>
      <c r="J55" s="41">
        <f t="shared" si="2"/>
        <v>1500</v>
      </c>
      <c r="K55" s="40">
        <v>1500</v>
      </c>
      <c r="L55" s="40">
        <f t="shared" si="3"/>
        <v>0</v>
      </c>
      <c r="M55" s="39"/>
    </row>
  </sheetData>
  <sheetProtection/>
  <mergeCells count="59">
    <mergeCell ref="A45:B45"/>
    <mergeCell ref="H43:J43"/>
    <mergeCell ref="K43:K44"/>
    <mergeCell ref="L43:L44"/>
    <mergeCell ref="M43:M44"/>
    <mergeCell ref="A43:A44"/>
    <mergeCell ref="B43:B44"/>
    <mergeCell ref="C43:F43"/>
    <mergeCell ref="G43:G44"/>
    <mergeCell ref="L8:L9"/>
    <mergeCell ref="L14:L18"/>
    <mergeCell ref="K8:K9"/>
    <mergeCell ref="K14:K18"/>
    <mergeCell ref="L12:L13"/>
    <mergeCell ref="J22:J29"/>
    <mergeCell ref="A30:A31"/>
    <mergeCell ref="B30:B31"/>
    <mergeCell ref="C22:C29"/>
    <mergeCell ref="D22:D29"/>
    <mergeCell ref="I22:I29"/>
    <mergeCell ref="A20:A21"/>
    <mergeCell ref="B20:B21"/>
    <mergeCell ref="I32:I36"/>
    <mergeCell ref="I14:J19"/>
    <mergeCell ref="E15:F15"/>
    <mergeCell ref="E17:F17"/>
    <mergeCell ref="G17:H17"/>
    <mergeCell ref="E16:F16"/>
    <mergeCell ref="G16:H16"/>
    <mergeCell ref="J32:J36"/>
    <mergeCell ref="C32:C36"/>
    <mergeCell ref="D32:D36"/>
    <mergeCell ref="E19:F19"/>
    <mergeCell ref="G19:H19"/>
    <mergeCell ref="C14:D19"/>
    <mergeCell ref="E14:F14"/>
    <mergeCell ref="G14:H14"/>
    <mergeCell ref="E18:F18"/>
    <mergeCell ref="G18:H18"/>
    <mergeCell ref="G15:H15"/>
    <mergeCell ref="I11:J11"/>
    <mergeCell ref="A12:A13"/>
    <mergeCell ref="B12:B13"/>
    <mergeCell ref="C12:J12"/>
    <mergeCell ref="E11:F11"/>
    <mergeCell ref="G11:H11"/>
    <mergeCell ref="C13:D13"/>
    <mergeCell ref="E13:F13"/>
    <mergeCell ref="G13:H13"/>
    <mergeCell ref="I13:J13"/>
    <mergeCell ref="I8:J9"/>
    <mergeCell ref="E9:F9"/>
    <mergeCell ref="G9:H9"/>
    <mergeCell ref="E8:H8"/>
    <mergeCell ref="A8:A10"/>
    <mergeCell ref="B8:B10"/>
    <mergeCell ref="C8:D10"/>
    <mergeCell ref="A11:B11"/>
    <mergeCell ref="C11:D11"/>
  </mergeCells>
  <printOptions/>
  <pageMargins left="0.9448818897637796" right="0.35433070866141736" top="0.5905511811023623" bottom="0.1968503937007874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Kristine.Maurina</dc:creator>
  <cp:keywords/>
  <dc:description/>
  <cp:lastModifiedBy>Daina.Leinarte</cp:lastModifiedBy>
  <cp:lastPrinted>2009-08-14T13:10:48Z</cp:lastPrinted>
  <dcterms:created xsi:type="dcterms:W3CDTF">2006-09-19T08:57:48Z</dcterms:created>
  <dcterms:modified xsi:type="dcterms:W3CDTF">2009-08-14T13:14:11Z</dcterms:modified>
  <cp:category/>
  <cp:version/>
  <cp:contentType/>
  <cp:contentStatus/>
</cp:coreProperties>
</file>