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660" windowHeight="12810" activeTab="0"/>
  </bookViews>
  <sheets>
    <sheet name="6.pielikums" sheetId="1" r:id="rId1"/>
  </sheets>
  <definedNames>
    <definedName name="_xlnm.Print_Area" localSheetId="0">'6.pielikums'!$A$1:$I$46</definedName>
  </definedNames>
  <calcPr fullCalcOnLoad="1"/>
</workbook>
</file>

<file path=xl/comments1.xml><?xml version="1.0" encoding="utf-8"?>
<comments xmlns="http://schemas.openxmlformats.org/spreadsheetml/2006/main">
  <authors>
    <author>arita.moroza</author>
  </authors>
  <commentList>
    <comment ref="F23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līgumcena=49999+pvn
max</t>
        </r>
      </text>
    </comment>
    <comment ref="F27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parāds par 2007.g-2009.gada 16.03.=2440.58
2009.gada aprīlis-decembris= 1237.05</t>
        </r>
      </text>
    </comment>
    <comment ref="D43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-10000</t>
        </r>
      </text>
    </comment>
    <comment ref="F43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2 nedēļas no līguma noslēgšanas pārskaita katram pārdevējam Ls 48009.95</t>
        </r>
      </text>
    </comment>
    <comment ref="F45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nodoklis par Turaidas 9</t>
        </r>
      </text>
    </comment>
    <comment ref="D21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89=+2000</t>
        </r>
      </text>
    </comment>
    <comment ref="D26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-3517</t>
        </r>
      </text>
    </comment>
    <comment ref="D37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+3517</t>
        </r>
      </text>
    </comment>
    <comment ref="F37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rēķinu no maija - novembrim uz ekk 2261</t>
        </r>
      </text>
    </comment>
  </commentList>
</comments>
</file>

<file path=xl/sharedStrings.xml><?xml version="1.0" encoding="utf-8"?>
<sst xmlns="http://schemas.openxmlformats.org/spreadsheetml/2006/main" count="39" uniqueCount="37">
  <si>
    <t>Jūrmalas pilsētas dome</t>
  </si>
  <si>
    <t>mērķis</t>
  </si>
  <si>
    <t>Konta Nr.PF;  LV84PARX0002484575202; PB LV84PARX0002484572001; AF LV51PARX0002484575214</t>
  </si>
  <si>
    <t>Nr.</t>
  </si>
  <si>
    <t>Pasākums/ aktivitāte/ projekts/ pakalpojuma nosaukums/ objekts</t>
  </si>
  <si>
    <t>EKK</t>
  </si>
  <si>
    <t>2009.gada budžeta projekts</t>
  </si>
  <si>
    <t>Izpilde</t>
  </si>
  <si>
    <t>Kases atlikums</t>
  </si>
  <si>
    <t>Atlikums</t>
  </si>
  <si>
    <t>Samazinājums</t>
  </si>
  <si>
    <t>no gada sākuma</t>
  </si>
  <si>
    <t>Rezervētā līguma summa</t>
  </si>
  <si>
    <t>6=4-5</t>
  </si>
  <si>
    <t>7=4-5-6</t>
  </si>
  <si>
    <t>KOPĀ:</t>
  </si>
  <si>
    <t>06.600 -PF- KOPĀ</t>
  </si>
  <si>
    <t>Sludinājumi</t>
  </si>
  <si>
    <t>Īpašumu vērtēšana</t>
  </si>
  <si>
    <t>Sertifikātu kontu atvēršana</t>
  </si>
  <si>
    <t>06.600 -PB-  KOPĀ</t>
  </si>
  <si>
    <t>Informatīvie stendi</t>
  </si>
  <si>
    <t>Īpašumu vērtēšana, dokumentu sagatavošana</t>
  </si>
  <si>
    <t>Īpašumu apdrošināšana</t>
  </si>
  <si>
    <t>Zemes noma no īpašnieka</t>
  </si>
  <si>
    <t>Telpu noma</t>
  </si>
  <si>
    <t>Darbinieku materiālā stimulēšana</t>
  </si>
  <si>
    <t>Soc.nodoklis</t>
  </si>
  <si>
    <t>Valsts nodeva par kadastra izziņu</t>
  </si>
  <si>
    <t>AF 5217</t>
  </si>
  <si>
    <t>Atmaksa</t>
  </si>
  <si>
    <t>Nodeva 2 %</t>
  </si>
  <si>
    <r>
      <t>Struktūrvienības nosaukums ____________</t>
    </r>
    <r>
      <rPr>
        <b/>
        <u val="single"/>
        <sz val="10"/>
        <rFont val="Times New Roman"/>
        <family val="1"/>
      </rPr>
      <t>Pašvaldības īpašumu pārvaldīšanas nodaļa</t>
    </r>
    <r>
      <rPr>
        <sz val="10"/>
        <rFont val="Times New Roman"/>
        <family val="1"/>
      </rPr>
      <t>________</t>
    </r>
  </si>
  <si>
    <t>Īpašumu iegāde (autoceļu fonds)</t>
  </si>
  <si>
    <t>04.920  KOPĀ</t>
  </si>
  <si>
    <r>
      <t>2009.gada budžeta projekta atšifrējums _______</t>
    </r>
    <r>
      <rPr>
        <b/>
        <u val="single"/>
        <sz val="10"/>
        <rFont val="Times New Roman"/>
        <family val="1"/>
      </rPr>
      <t>06.600-privatizācijas fonds, 06.600, 04.920 - pamatbudžets</t>
    </r>
    <r>
      <rPr>
        <b/>
        <sz val="10"/>
        <rFont val="Times New Roman"/>
        <family val="1"/>
      </rPr>
      <t>__</t>
    </r>
  </si>
  <si>
    <t>6.pielikums</t>
  </si>
</sst>
</file>

<file path=xl/styles.xml><?xml version="1.0" encoding="utf-8"?>
<styleSheet xmlns="http://schemas.openxmlformats.org/spreadsheetml/2006/main">
  <numFmts count="4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;[Red]\-#,##0.0"/>
    <numFmt numFmtId="166" formatCode="&quot;Ls&quot;\ #,##0_);\(&quot;Ls&quot;\ #,##0\)"/>
    <numFmt numFmtId="167" formatCode="&quot;Ls&quot;\ #,##0_);[Red]\(&quot;Ls&quot;\ #,##0\)"/>
    <numFmt numFmtId="168" formatCode="&quot;Ls&quot;\ #,##0.00_);\(&quot;Ls&quot;\ #,##0.00\)"/>
    <numFmt numFmtId="169" formatCode="&quot;Ls&quot;\ #,##0.00_);[Red]\(&quot;Ls&quot;\ #,##0.00\)"/>
    <numFmt numFmtId="170" formatCode="_(&quot;Ls&quot;\ * #,##0_);_(&quot;Ls&quot;\ * \(#,##0\);_(&quot;Ls&quot;\ * &quot;-&quot;_);_(@_)"/>
    <numFmt numFmtId="171" formatCode="_(* #,##0_);_(* \(#,##0\);_(* &quot;-&quot;_);_(@_)"/>
    <numFmt numFmtId="172" formatCode="_(&quot;Ls&quot;\ * #,##0.00_);_(&quot;Ls&quot;\ * \(#,##0.00\);_(&quot;Ls&quot;\ * &quot;-&quot;??_);_(@_)"/>
    <numFmt numFmtId="173" formatCode="_(* #,##0.00_);_(* \(#,##0.00\);_(* &quot;-&quot;??_);_(@_)"/>
    <numFmt numFmtId="174" formatCode="#,##0\ &quot;Ls&quot;;\-#,##0\ &quot;Ls&quot;"/>
    <numFmt numFmtId="175" formatCode="#,##0\ &quot;Ls&quot;;[Red]\-#,##0\ &quot;Ls&quot;"/>
    <numFmt numFmtId="176" formatCode="#,##0.00\ &quot;Ls&quot;;\-#,##0.00\ &quot;Ls&quot;"/>
    <numFmt numFmtId="177" formatCode="#,##0.00\ &quot;Ls&quot;;[Red]\-#,##0.00\ &quot;Ls&quot;"/>
    <numFmt numFmtId="178" formatCode="_-* #,##0\ &quot;Ls&quot;_-;\-* #,##0\ &quot;Ls&quot;_-;_-* &quot;-&quot;\ &quot;Ls&quot;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.00\ _L_s_-;\-* #,##0.00\ _L_s_-;_-* &quot;-&quot;??\ _L_s_-;_-@_-"/>
    <numFmt numFmtId="182" formatCode="[$-426]dddd\,\ yyyy&quot;. gada &quot;d\.\ mmmm"/>
    <numFmt numFmtId="183" formatCode="&quot;Ls&quot;\ #,##0"/>
    <numFmt numFmtId="184" formatCode="_-* #,##0.000_-;\-* #,##0.000_-;_-* &quot;-&quot;??_-;_-@_-"/>
    <numFmt numFmtId="185" formatCode="_-* #,##0.0000_-;\-* #,##0.0000_-;_-* &quot;-&quot;??_-;_-@_-"/>
    <numFmt numFmtId="186" formatCode="_-* #,##0.0_-;\-* #,##0.0_-;_-* &quot;-&quot;??_-;_-@_-"/>
    <numFmt numFmtId="187" formatCode="_-* #,##0_-;\-* #,##0_-;_-* &quot;-&quot;??_-;_-@_-"/>
    <numFmt numFmtId="188" formatCode="0.0%"/>
    <numFmt numFmtId="189" formatCode="0.000%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0.0"/>
    <numFmt numFmtId="197" formatCode="#,##0.000"/>
    <numFmt numFmtId="198" formatCode="#,##0.0000"/>
    <numFmt numFmtId="199" formatCode="#,##0.000;[Red]\-#,##0.000"/>
    <numFmt numFmtId="200" formatCode="#,##0.0000;[Red]\-#,##0.0000"/>
    <numFmt numFmtId="201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16" fontId="21" fillId="0" borderId="11" xfId="0" applyNumberFormat="1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vertical="center" wrapText="1"/>
      <protection locked="0"/>
    </xf>
    <xf numFmtId="0" fontId="21" fillId="0" borderId="14" xfId="0" applyNumberFormat="1" applyFont="1" applyBorder="1" applyAlignment="1" applyProtection="1">
      <alignment vertical="center" wrapText="1"/>
      <protection locked="0"/>
    </xf>
    <xf numFmtId="38" fontId="21" fillId="0" borderId="14" xfId="0" applyNumberFormat="1" applyFont="1" applyFill="1" applyBorder="1" applyAlignment="1" applyProtection="1">
      <alignment vertical="center" wrapText="1"/>
      <protection locked="0"/>
    </xf>
    <xf numFmtId="38" fontId="21" fillId="0" borderId="14" xfId="0" applyNumberFormat="1" applyFont="1" applyBorder="1" applyAlignment="1" applyProtection="1">
      <alignment vertical="center" wrapText="1"/>
      <protection locked="0"/>
    </xf>
    <xf numFmtId="0" fontId="21" fillId="0" borderId="11" xfId="0" applyFont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6" xfId="0" applyFont="1" applyBorder="1" applyAlignment="1" applyProtection="1">
      <alignment horizontal="right" vertical="center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38" fontId="21" fillId="0" borderId="11" xfId="0" applyNumberFormat="1" applyFont="1" applyFill="1" applyBorder="1" applyAlignment="1" applyProtection="1">
      <alignment horizontal="right" vertical="center"/>
      <protection locked="0"/>
    </xf>
    <xf numFmtId="38" fontId="21" fillId="0" borderId="14" xfId="0" applyNumberFormat="1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 applyProtection="1">
      <alignment horizontal="right" vertical="center"/>
      <protection locked="0"/>
    </xf>
    <xf numFmtId="38" fontId="21" fillId="0" borderId="14" xfId="0" applyNumberFormat="1" applyFont="1" applyBorder="1" applyAlignment="1" applyProtection="1">
      <alignment vertical="center"/>
      <protection locked="0"/>
    </xf>
    <xf numFmtId="40" fontId="21" fillId="0" borderId="14" xfId="0" applyNumberFormat="1" applyFont="1" applyBorder="1" applyAlignment="1" applyProtection="1">
      <alignment vertical="center" wrapText="1"/>
      <protection locked="0"/>
    </xf>
    <xf numFmtId="38" fontId="24" fillId="0" borderId="14" xfId="0" applyNumberFormat="1" applyFont="1" applyFill="1" applyBorder="1" applyAlignment="1" applyProtection="1">
      <alignment horizontal="right" vertical="center" wrapText="1"/>
      <protection/>
    </xf>
    <xf numFmtId="1" fontId="24" fillId="0" borderId="14" xfId="0" applyNumberFormat="1" applyFont="1" applyFill="1" applyBorder="1" applyAlignment="1" applyProtection="1">
      <alignment horizontal="right" vertical="center" wrapText="1"/>
      <protection/>
    </xf>
    <xf numFmtId="3" fontId="24" fillId="0" borderId="14" xfId="0" applyNumberFormat="1" applyFont="1" applyFill="1" applyBorder="1" applyAlignment="1" applyProtection="1">
      <alignment horizontal="right" vertical="center" wrapText="1"/>
      <protection/>
    </xf>
    <xf numFmtId="1" fontId="21" fillId="0" borderId="14" xfId="0" applyNumberFormat="1" applyFont="1" applyBorder="1" applyAlignment="1" applyProtection="1">
      <alignment vertical="center" wrapText="1"/>
      <protection locked="0"/>
    </xf>
    <xf numFmtId="1" fontId="21" fillId="0" borderId="14" xfId="0" applyNumberFormat="1" applyFont="1" applyBorder="1" applyAlignment="1" applyProtection="1">
      <alignment vertical="center"/>
      <protection locked="0"/>
    </xf>
    <xf numFmtId="1" fontId="21" fillId="0" borderId="14" xfId="0" applyNumberFormat="1" applyFont="1" applyFill="1" applyBorder="1" applyAlignment="1" applyProtection="1">
      <alignment vertical="center"/>
      <protection locked="0"/>
    </xf>
    <xf numFmtId="0" fontId="24" fillId="0" borderId="14" xfId="0" applyNumberFormat="1" applyFont="1" applyFill="1" applyBorder="1" applyAlignment="1" applyProtection="1">
      <alignment horizontal="right" vertical="center" wrapText="1"/>
      <protection/>
    </xf>
    <xf numFmtId="40" fontId="24" fillId="0" borderId="14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Alignment="1" applyProtection="1">
      <alignment/>
      <protection locked="0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38" fontId="21" fillId="0" borderId="15" xfId="0" applyNumberFormat="1" applyFont="1" applyBorder="1" applyAlignment="1" applyProtection="1">
      <alignment horizontal="right" vertical="center" wrapText="1"/>
      <protection locked="0"/>
    </xf>
    <xf numFmtId="38" fontId="21" fillId="0" borderId="16" xfId="0" applyNumberFormat="1" applyFont="1" applyBorder="1" applyAlignment="1" applyProtection="1">
      <alignment horizontal="right" vertical="center" wrapText="1"/>
      <protection locked="0"/>
    </xf>
    <xf numFmtId="38" fontId="21" fillId="0" borderId="11" xfId="0" applyNumberFormat="1" applyFont="1" applyBorder="1" applyAlignment="1" applyProtection="1">
      <alignment horizontal="right" vertical="center" wrapText="1"/>
      <protection locked="0"/>
    </xf>
    <xf numFmtId="0" fontId="24" fillId="0" borderId="19" xfId="0" applyFont="1" applyFill="1" applyBorder="1" applyAlignment="1" applyProtection="1">
      <alignment horizontal="left" vertical="center" wrapText="1"/>
      <protection/>
    </xf>
    <xf numFmtId="0" fontId="24" fillId="0" borderId="20" xfId="0" applyFont="1" applyFill="1" applyBorder="1" applyAlignment="1" applyProtection="1">
      <alignment horizontal="left" vertical="center" wrapText="1"/>
      <protection/>
    </xf>
    <xf numFmtId="0" fontId="24" fillId="0" borderId="19" xfId="0" applyFont="1" applyFill="1" applyBorder="1" applyAlignment="1" applyProtection="1">
      <alignment horizontal="right" vertical="center" wrapText="1"/>
      <protection/>
    </xf>
    <xf numFmtId="0" fontId="24" fillId="0" borderId="20" xfId="0" applyFont="1" applyFill="1" applyBorder="1" applyAlignment="1" applyProtection="1">
      <alignment horizontal="right" vertical="center" wrapText="1"/>
      <protection/>
    </xf>
    <xf numFmtId="0" fontId="21" fillId="0" borderId="15" xfId="0" applyFont="1" applyBorder="1" applyAlignment="1" applyProtection="1">
      <alignment horizontal="right" vertical="center"/>
      <protection locked="0"/>
    </xf>
    <xf numFmtId="0" fontId="21" fillId="0" borderId="16" xfId="0" applyFont="1" applyBorder="1" applyAlignment="1" applyProtection="1">
      <alignment horizontal="right" vertical="center"/>
      <protection locked="0"/>
    </xf>
    <xf numFmtId="0" fontId="21" fillId="0" borderId="11" xfId="0" applyFont="1" applyBorder="1" applyAlignment="1" applyProtection="1">
      <alignment horizontal="right" vertical="center"/>
      <protection locked="0"/>
    </xf>
    <xf numFmtId="0" fontId="21" fillId="0" borderId="15" xfId="0" applyFont="1" applyBorder="1" applyAlignment="1" applyProtection="1">
      <alignment horizontal="left" vertical="center" wrapText="1"/>
      <protection locked="0"/>
    </xf>
    <xf numFmtId="0" fontId="21" fillId="0" borderId="16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15" xfId="0" applyFont="1" applyFill="1" applyBorder="1" applyAlignment="1" applyProtection="1">
      <alignment horizontal="right" vertical="center"/>
      <protection locked="0"/>
    </xf>
    <xf numFmtId="0" fontId="21" fillId="0" borderId="16" xfId="0" applyFont="1" applyFill="1" applyBorder="1" applyAlignment="1" applyProtection="1">
      <alignment horizontal="right" vertical="center"/>
      <protection locked="0"/>
    </xf>
    <xf numFmtId="38" fontId="21" fillId="0" borderId="15" xfId="0" applyNumberFormat="1" applyFont="1" applyFill="1" applyBorder="1" applyAlignment="1" applyProtection="1">
      <alignment horizontal="right" vertical="center"/>
      <protection locked="0"/>
    </xf>
    <xf numFmtId="38" fontId="21" fillId="0" borderId="16" xfId="0" applyNumberFormat="1" applyFont="1" applyFill="1" applyBorder="1" applyAlignment="1" applyProtection="1">
      <alignment horizontal="right" vertical="center"/>
      <protection locked="0"/>
    </xf>
    <xf numFmtId="38" fontId="21" fillId="0" borderId="11" xfId="0" applyNumberFormat="1" applyFont="1" applyFill="1" applyBorder="1" applyAlignment="1" applyProtection="1">
      <alignment horizontal="right" vertical="center"/>
      <protection locked="0"/>
    </xf>
    <xf numFmtId="40" fontId="21" fillId="0" borderId="15" xfId="0" applyNumberFormat="1" applyFont="1" applyBorder="1" applyAlignment="1" applyProtection="1">
      <alignment horizontal="right" vertical="center" wrapText="1"/>
      <protection locked="0"/>
    </xf>
    <xf numFmtId="40" fontId="21" fillId="0" borderId="16" xfId="0" applyNumberFormat="1" applyFont="1" applyBorder="1" applyAlignment="1" applyProtection="1">
      <alignment horizontal="right" vertical="center" wrapText="1"/>
      <protection locked="0"/>
    </xf>
    <xf numFmtId="40" fontId="21" fillId="0" borderId="11" xfId="0" applyNumberFormat="1" applyFont="1" applyBorder="1" applyAlignment="1" applyProtection="1">
      <alignment horizontal="right" vertical="center" wrapText="1"/>
      <protection locked="0"/>
    </xf>
    <xf numFmtId="1" fontId="21" fillId="0" borderId="15" xfId="0" applyNumberFormat="1" applyFont="1" applyFill="1" applyBorder="1" applyAlignment="1" applyProtection="1">
      <alignment horizontal="right" vertical="center"/>
      <protection locked="0"/>
    </xf>
    <xf numFmtId="1" fontId="21" fillId="0" borderId="16" xfId="0" applyNumberFormat="1" applyFont="1" applyFill="1" applyBorder="1" applyAlignment="1" applyProtection="1">
      <alignment horizontal="right" vertical="center"/>
      <protection locked="0"/>
    </xf>
    <xf numFmtId="1" fontId="21" fillId="0" borderId="11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I26" sqref="I26:I35"/>
    </sheetView>
  </sheetViews>
  <sheetFormatPr defaultColWidth="9.140625" defaultRowHeight="12.75"/>
  <cols>
    <col min="1" max="1" width="3.421875" style="1" customWidth="1"/>
    <col min="2" max="2" width="21.421875" style="1" customWidth="1"/>
    <col min="3" max="3" width="6.57421875" style="1" customWidth="1"/>
    <col min="4" max="4" width="8.7109375" style="1" customWidth="1"/>
    <col min="5" max="5" width="10.8515625" style="1" bestFit="1" customWidth="1"/>
    <col min="6" max="6" width="8.57421875" style="1" bestFit="1" customWidth="1"/>
    <col min="7" max="7" width="7.57421875" style="1" bestFit="1" customWidth="1"/>
    <col min="8" max="8" width="8.7109375" style="1" bestFit="1" customWidth="1"/>
    <col min="9" max="9" width="13.00390625" style="1" customWidth="1"/>
    <col min="10" max="16384" width="9.140625" style="1" customWidth="1"/>
  </cols>
  <sheetData>
    <row r="1" spans="5:9" ht="15.75">
      <c r="E1" s="2"/>
      <c r="I1" s="2"/>
    </row>
    <row r="2" spans="1:9" ht="15.75">
      <c r="A2" s="3" t="s">
        <v>0</v>
      </c>
      <c r="B2" s="4"/>
      <c r="C2" s="5"/>
      <c r="D2" s="5"/>
      <c r="E2" s="5"/>
      <c r="I2" s="37" t="s">
        <v>36</v>
      </c>
    </row>
    <row r="3" ht="12.75"/>
    <row r="4" ht="12.75">
      <c r="A4" s="1" t="s">
        <v>32</v>
      </c>
    </row>
    <row r="5" ht="12.75"/>
    <row r="6" ht="12.75">
      <c r="A6" s="6" t="s">
        <v>35</v>
      </c>
    </row>
    <row r="7" ht="12.75">
      <c r="C7" s="7" t="s">
        <v>1</v>
      </c>
    </row>
    <row r="8" spans="1:3" ht="12.75" customHeight="1">
      <c r="A8" s="1" t="s">
        <v>2</v>
      </c>
      <c r="C8" s="8"/>
    </row>
    <row r="9" spans="1:9" ht="12.75">
      <c r="A9" s="38" t="s">
        <v>3</v>
      </c>
      <c r="B9" s="38" t="s">
        <v>4</v>
      </c>
      <c r="C9" s="40" t="s">
        <v>5</v>
      </c>
      <c r="D9" s="41" t="s">
        <v>6</v>
      </c>
      <c r="E9" s="40" t="s">
        <v>7</v>
      </c>
      <c r="F9" s="41"/>
      <c r="G9" s="38" t="s">
        <v>8</v>
      </c>
      <c r="H9" s="38" t="s">
        <v>9</v>
      </c>
      <c r="I9" s="38" t="s">
        <v>10</v>
      </c>
    </row>
    <row r="10" spans="1:9" ht="51">
      <c r="A10" s="39"/>
      <c r="B10" s="39"/>
      <c r="C10" s="42"/>
      <c r="D10" s="43"/>
      <c r="E10" s="12" t="s">
        <v>11</v>
      </c>
      <c r="F10" s="12" t="s">
        <v>12</v>
      </c>
      <c r="G10" s="39"/>
      <c r="H10" s="39"/>
      <c r="I10" s="39"/>
    </row>
    <row r="11" spans="1:9" ht="12.75">
      <c r="A11" s="10">
        <v>1</v>
      </c>
      <c r="B11" s="11">
        <v>2</v>
      </c>
      <c r="C11" s="12">
        <v>3</v>
      </c>
      <c r="D11" s="12">
        <v>4</v>
      </c>
      <c r="E11" s="12">
        <v>5</v>
      </c>
      <c r="F11" s="12">
        <v>6</v>
      </c>
      <c r="G11" s="13" t="s">
        <v>13</v>
      </c>
      <c r="H11" s="9" t="s">
        <v>14</v>
      </c>
      <c r="I11" s="9"/>
    </row>
    <row r="12" spans="1:9" ht="12.75">
      <c r="A12" s="49" t="s">
        <v>15</v>
      </c>
      <c r="B12" s="50"/>
      <c r="C12" s="29"/>
      <c r="D12" s="29">
        <f aca="true" t="shared" si="0" ref="D12:I12">SUM(D13,D18,D42)</f>
        <v>416197</v>
      </c>
      <c r="E12" s="29">
        <f t="shared" si="0"/>
        <v>270443.99</v>
      </c>
      <c r="F12" s="29">
        <f t="shared" si="0"/>
        <v>29481.31</v>
      </c>
      <c r="G12" s="29">
        <f t="shared" si="0"/>
        <v>145753.01</v>
      </c>
      <c r="H12" s="29">
        <f t="shared" si="0"/>
        <v>116271.7</v>
      </c>
      <c r="I12" s="30">
        <f t="shared" si="0"/>
        <v>-68169</v>
      </c>
    </row>
    <row r="13" spans="1:9" ht="12.75">
      <c r="A13" s="47" t="s">
        <v>16</v>
      </c>
      <c r="B13" s="48"/>
      <c r="C13" s="31"/>
      <c r="D13" s="29">
        <f aca="true" t="shared" si="1" ref="D13:I13">SUM(D14:D17)</f>
        <v>2600</v>
      </c>
      <c r="E13" s="29">
        <f t="shared" si="1"/>
        <v>201.8</v>
      </c>
      <c r="F13" s="29">
        <f t="shared" si="1"/>
        <v>0</v>
      </c>
      <c r="G13" s="29">
        <f t="shared" si="1"/>
        <v>2398.2</v>
      </c>
      <c r="H13" s="29">
        <f t="shared" si="1"/>
        <v>2398.2</v>
      </c>
      <c r="I13" s="30">
        <f t="shared" si="1"/>
        <v>-1000</v>
      </c>
    </row>
    <row r="14" spans="1:9" ht="12.75">
      <c r="A14" s="14">
        <v>1</v>
      </c>
      <c r="B14" s="15" t="s">
        <v>17</v>
      </c>
      <c r="C14" s="16">
        <v>2239</v>
      </c>
      <c r="D14" s="17">
        <v>2000</v>
      </c>
      <c r="E14" s="18">
        <f>34+34+34</f>
        <v>102</v>
      </c>
      <c r="F14" s="18"/>
      <c r="G14" s="18">
        <f>D14-E14</f>
        <v>1898</v>
      </c>
      <c r="H14" s="18">
        <f>D14-E14-F14</f>
        <v>1898</v>
      </c>
      <c r="I14" s="32">
        <v>-1000</v>
      </c>
    </row>
    <row r="15" spans="1:9" ht="12.75">
      <c r="A15" s="14">
        <v>2</v>
      </c>
      <c r="B15" s="19" t="s">
        <v>18</v>
      </c>
      <c r="C15" s="16">
        <v>2279</v>
      </c>
      <c r="D15" s="17">
        <v>500</v>
      </c>
      <c r="E15" s="18">
        <f>23.7+5+23.7*3</f>
        <v>99.8</v>
      </c>
      <c r="F15" s="18"/>
      <c r="G15" s="18">
        <f>D15-E15</f>
        <v>400.2</v>
      </c>
      <c r="H15" s="18">
        <f>D15-E15-F15</f>
        <v>400.2</v>
      </c>
      <c r="I15" s="32"/>
    </row>
    <row r="16" spans="1:9" ht="25.5">
      <c r="A16" s="14">
        <v>3</v>
      </c>
      <c r="B16" s="19" t="s">
        <v>19</v>
      </c>
      <c r="C16" s="16">
        <v>2279</v>
      </c>
      <c r="D16" s="17">
        <v>100</v>
      </c>
      <c r="E16" s="18"/>
      <c r="F16" s="18"/>
      <c r="G16" s="18">
        <f>D16-E16</f>
        <v>100</v>
      </c>
      <c r="H16" s="18">
        <f>D16-E16-F16</f>
        <v>100</v>
      </c>
      <c r="I16" s="32"/>
    </row>
    <row r="17" spans="1:9" ht="12.75">
      <c r="A17" s="15"/>
      <c r="B17" s="19"/>
      <c r="C17" s="16"/>
      <c r="D17" s="18"/>
      <c r="E17" s="18"/>
      <c r="F17" s="18"/>
      <c r="G17" s="18"/>
      <c r="H17" s="18"/>
      <c r="I17" s="32"/>
    </row>
    <row r="18" spans="1:9" ht="12.75">
      <c r="A18" s="47" t="s">
        <v>20</v>
      </c>
      <c r="B18" s="48"/>
      <c r="C18" s="35"/>
      <c r="D18" s="29">
        <f>SUM(D19:D40)</f>
        <v>106462</v>
      </c>
      <c r="E18" s="36">
        <f>SUM(E19:E41)</f>
        <v>24001.89</v>
      </c>
      <c r="F18" s="29">
        <f>SUM(F19:F40)</f>
        <v>29481.31</v>
      </c>
      <c r="G18" s="29">
        <f>SUM(G19:G40)</f>
        <v>82460.11</v>
      </c>
      <c r="H18" s="29">
        <f>SUM(H19:H40)</f>
        <v>52978.799999999996</v>
      </c>
      <c r="I18" s="30">
        <f>SUM(I19:I40)</f>
        <v>-6274</v>
      </c>
    </row>
    <row r="19" spans="1:9" ht="12.75">
      <c r="A19" s="15">
        <v>1</v>
      </c>
      <c r="B19" s="15" t="s">
        <v>17</v>
      </c>
      <c r="C19" s="16">
        <v>2239</v>
      </c>
      <c r="D19" s="17">
        <f>5000</f>
        <v>5000</v>
      </c>
      <c r="E19" s="17">
        <f>68*3+102*2+68*4+102*2+85+68+68+68+85+85+68+76.5+76.5</f>
        <v>1564</v>
      </c>
      <c r="F19" s="18"/>
      <c r="G19" s="18">
        <f>D19-E19</f>
        <v>3436</v>
      </c>
      <c r="H19" s="18">
        <f>D19-E19-F19</f>
        <v>3436</v>
      </c>
      <c r="I19" s="32"/>
    </row>
    <row r="20" spans="1:9" ht="12.75">
      <c r="A20" s="14">
        <v>2</v>
      </c>
      <c r="B20" s="19" t="s">
        <v>21</v>
      </c>
      <c r="C20" s="16">
        <v>2239</v>
      </c>
      <c r="D20" s="17">
        <v>1000</v>
      </c>
      <c r="E20" s="18">
        <f>72.72+312.66+201.76</f>
        <v>587.14</v>
      </c>
      <c r="F20" s="18"/>
      <c r="G20" s="18">
        <f>D20-E20</f>
        <v>412.86</v>
      </c>
      <c r="H20" s="18">
        <f>D20-E20-F20</f>
        <v>412.86</v>
      </c>
      <c r="I20" s="32"/>
    </row>
    <row r="21" spans="1:9" ht="12.75">
      <c r="A21" s="51">
        <v>3</v>
      </c>
      <c r="B21" s="54" t="s">
        <v>22</v>
      </c>
      <c r="C21" s="51">
        <v>2279</v>
      </c>
      <c r="D21" s="59">
        <f>10000+2000</f>
        <v>12000</v>
      </c>
      <c r="E21" s="18">
        <f>43.66+23.7*2+23.7*3+23.7+5*6+5*2+23.7*4+47+5*8+23.7*3+47+47+145.2+224.51+5*6+23.7*3+5*2+5*3+5+5*5+23.7+23.7+68.98+472.51</f>
        <v>1687.46</v>
      </c>
      <c r="F21" s="18"/>
      <c r="G21" s="62">
        <f>D21-SUM(E21:E23)</f>
        <v>573.25</v>
      </c>
      <c r="H21" s="44">
        <f>D21-SUM(E21:F23)</f>
        <v>573.25</v>
      </c>
      <c r="I21" s="33"/>
    </row>
    <row r="22" spans="1:9" ht="12.75">
      <c r="A22" s="52"/>
      <c r="B22" s="55"/>
      <c r="C22" s="52"/>
      <c r="D22" s="60"/>
      <c r="E22" s="18">
        <f>544.5</f>
        <v>544.5</v>
      </c>
      <c r="F22" s="18"/>
      <c r="G22" s="63"/>
      <c r="H22" s="45"/>
      <c r="I22" s="33"/>
    </row>
    <row r="23" spans="1:9" ht="12.75">
      <c r="A23" s="53"/>
      <c r="B23" s="56"/>
      <c r="C23" s="53"/>
      <c r="D23" s="61"/>
      <c r="E23" s="18">
        <f>278.3+278.3+278.3+278.3+1558.48+151.25+2515.59+278.3+278.3+151.25+389.62+278.3+278.3+278.3*2+278.3+278.3+151.25+151.25+302.5+205.7+278.3</f>
        <v>9194.79</v>
      </c>
      <c r="F23" s="18"/>
      <c r="G23" s="64"/>
      <c r="H23" s="46"/>
      <c r="I23" s="33"/>
    </row>
    <row r="24" spans="1:9" ht="25.5">
      <c r="A24" s="15">
        <v>4</v>
      </c>
      <c r="B24" s="15" t="s">
        <v>19</v>
      </c>
      <c r="C24" s="20">
        <v>2279</v>
      </c>
      <c r="D24" s="24">
        <v>60</v>
      </c>
      <c r="E24" s="18"/>
      <c r="F24" s="18"/>
      <c r="G24" s="18">
        <f>D24-E24</f>
        <v>60</v>
      </c>
      <c r="H24" s="18">
        <f>D24-E24-F24</f>
        <v>60</v>
      </c>
      <c r="I24" s="33"/>
    </row>
    <row r="25" spans="1:9" ht="25.5">
      <c r="A25" s="14">
        <v>5</v>
      </c>
      <c r="B25" s="15" t="s">
        <v>23</v>
      </c>
      <c r="C25" s="20">
        <v>2279</v>
      </c>
      <c r="D25" s="24">
        <v>500</v>
      </c>
      <c r="E25" s="18"/>
      <c r="F25" s="18"/>
      <c r="G25" s="18">
        <f>D25-E25</f>
        <v>500</v>
      </c>
      <c r="H25" s="18">
        <f>D25-E25-F25</f>
        <v>500</v>
      </c>
      <c r="I25" s="33">
        <v>-500</v>
      </c>
    </row>
    <row r="26" spans="1:9" ht="12.75" customHeight="1">
      <c r="A26" s="51">
        <v>6</v>
      </c>
      <c r="B26" s="54" t="s">
        <v>24</v>
      </c>
      <c r="C26" s="57">
        <v>2263</v>
      </c>
      <c r="D26" s="59">
        <f>81928</f>
        <v>81928</v>
      </c>
      <c r="E26" s="18"/>
      <c r="F26" s="18">
        <f>2571.36-E26</f>
        <v>2571.36</v>
      </c>
      <c r="G26" s="44">
        <f>D26-SUM(E26:E36)</f>
        <v>71609</v>
      </c>
      <c r="H26" s="62">
        <f>D26-SUM(E26:F36)</f>
        <v>45644.409999999996</v>
      </c>
      <c r="I26" s="65">
        <v>-3517</v>
      </c>
    </row>
    <row r="27" spans="1:9" ht="12.75" customHeight="1">
      <c r="A27" s="52"/>
      <c r="B27" s="55"/>
      <c r="C27" s="58"/>
      <c r="D27" s="60"/>
      <c r="E27" s="18"/>
      <c r="F27" s="18">
        <f>2440.58+137.45*9-E27</f>
        <v>3677.63</v>
      </c>
      <c r="G27" s="45"/>
      <c r="H27" s="63"/>
      <c r="I27" s="66"/>
    </row>
    <row r="28" spans="1:9" ht="12.75" customHeight="1">
      <c r="A28" s="52"/>
      <c r="B28" s="55"/>
      <c r="C28" s="58"/>
      <c r="D28" s="60"/>
      <c r="E28" s="18">
        <f>65.41+65.41</f>
        <v>130.82</v>
      </c>
      <c r="F28" s="18">
        <f>261.63-E28</f>
        <v>130.81</v>
      </c>
      <c r="G28" s="45"/>
      <c r="H28" s="63"/>
      <c r="I28" s="66"/>
    </row>
    <row r="29" spans="1:9" ht="12.75" customHeight="1">
      <c r="A29" s="52"/>
      <c r="B29" s="55"/>
      <c r="C29" s="58"/>
      <c r="D29" s="60"/>
      <c r="E29" s="18">
        <f>189.15+189.15</f>
        <v>378.3</v>
      </c>
      <c r="F29" s="18">
        <f>756.6-E29</f>
        <v>378.3</v>
      </c>
      <c r="G29" s="45"/>
      <c r="H29" s="63"/>
      <c r="I29" s="66"/>
    </row>
    <row r="30" spans="1:9" ht="12.75" customHeight="1">
      <c r="A30" s="52"/>
      <c r="B30" s="55"/>
      <c r="C30" s="58"/>
      <c r="D30" s="60"/>
      <c r="E30" s="18">
        <f>642.84+642.84</f>
        <v>1285.68</v>
      </c>
      <c r="F30" s="18">
        <f>642.84*4-E30</f>
        <v>1285.68</v>
      </c>
      <c r="G30" s="45"/>
      <c r="H30" s="63"/>
      <c r="I30" s="66"/>
    </row>
    <row r="31" spans="1:9" ht="12.75" customHeight="1">
      <c r="A31" s="52"/>
      <c r="B31" s="55"/>
      <c r="C31" s="58"/>
      <c r="D31" s="60"/>
      <c r="E31" s="18">
        <f>1517.64+1517.64</f>
        <v>3035.28</v>
      </c>
      <c r="F31" s="18">
        <f>6070.56-E31</f>
        <v>3035.28</v>
      </c>
      <c r="G31" s="45"/>
      <c r="H31" s="63"/>
      <c r="I31" s="66"/>
    </row>
    <row r="32" spans="1:9" ht="12.75" customHeight="1">
      <c r="A32" s="52"/>
      <c r="B32" s="55"/>
      <c r="C32" s="58"/>
      <c r="D32" s="60"/>
      <c r="E32" s="18">
        <f>724.29*3</f>
        <v>2172.87</v>
      </c>
      <c r="F32" s="18">
        <f>482.86*12-E32</f>
        <v>3621.45</v>
      </c>
      <c r="G32" s="45"/>
      <c r="H32" s="63"/>
      <c r="I32" s="66"/>
    </row>
    <row r="33" spans="1:9" ht="12.75" customHeight="1">
      <c r="A33" s="52"/>
      <c r="B33" s="55"/>
      <c r="C33" s="58"/>
      <c r="D33" s="60"/>
      <c r="E33" s="18">
        <f>245.64</f>
        <v>245.64</v>
      </c>
      <c r="F33" s="17">
        <f>491.29-E33</f>
        <v>245.65000000000003</v>
      </c>
      <c r="G33" s="45"/>
      <c r="H33" s="63"/>
      <c r="I33" s="66"/>
    </row>
    <row r="34" spans="1:9" ht="12.75" customHeight="1">
      <c r="A34" s="52"/>
      <c r="B34" s="55"/>
      <c r="C34" s="58"/>
      <c r="D34" s="60"/>
      <c r="E34" s="18">
        <f>724.29</f>
        <v>724.29</v>
      </c>
      <c r="F34" s="17">
        <f>391.02*12-E34</f>
        <v>3967.95</v>
      </c>
      <c r="G34" s="45"/>
      <c r="H34" s="63"/>
      <c r="I34" s="66"/>
    </row>
    <row r="35" spans="1:9" ht="12.75" customHeight="1">
      <c r="A35" s="52"/>
      <c r="B35" s="55"/>
      <c r="C35" s="58"/>
      <c r="D35" s="60"/>
      <c r="E35" s="18">
        <f>2346.12</f>
        <v>2346.12</v>
      </c>
      <c r="F35" s="17"/>
      <c r="G35" s="45"/>
      <c r="H35" s="63"/>
      <c r="I35" s="67"/>
    </row>
    <row r="36" spans="1:9" ht="12.75" customHeight="1">
      <c r="A36" s="52"/>
      <c r="B36" s="55"/>
      <c r="C36" s="58"/>
      <c r="D36" s="60"/>
      <c r="E36" s="18"/>
      <c r="F36" s="18">
        <f>326.6*12+260.94*12-E36</f>
        <v>7050.48</v>
      </c>
      <c r="G36" s="45"/>
      <c r="H36" s="63"/>
      <c r="I36" s="34">
        <v>3517</v>
      </c>
    </row>
    <row r="37" spans="1:9" ht="12.75" customHeight="1">
      <c r="A37" s="21">
        <v>7</v>
      </c>
      <c r="B37" s="22" t="s">
        <v>25</v>
      </c>
      <c r="C37" s="26">
        <v>2261</v>
      </c>
      <c r="D37" s="23"/>
      <c r="E37" s="18"/>
      <c r="F37" s="17">
        <f>293.06*12-E37</f>
        <v>3516.7200000000003</v>
      </c>
      <c r="G37" s="18">
        <f>D37-E37</f>
        <v>0</v>
      </c>
      <c r="H37" s="18">
        <f>D37-E37-F37</f>
        <v>-3516.7200000000003</v>
      </c>
      <c r="I37" s="34"/>
    </row>
    <row r="38" spans="1:9" ht="25.5">
      <c r="A38" s="14">
        <v>8</v>
      </c>
      <c r="B38" s="15" t="s">
        <v>26</v>
      </c>
      <c r="C38" s="25">
        <v>1149</v>
      </c>
      <c r="D38" s="24">
        <v>4653</v>
      </c>
      <c r="E38" s="18"/>
      <c r="F38" s="18"/>
      <c r="G38" s="18">
        <f>D38-E38</f>
        <v>4653</v>
      </c>
      <c r="H38" s="18">
        <f>D38-E38-F38</f>
        <v>4653</v>
      </c>
      <c r="I38" s="34">
        <v>-4653</v>
      </c>
    </row>
    <row r="39" spans="1:9" ht="12.75">
      <c r="A39" s="20">
        <v>9</v>
      </c>
      <c r="B39" s="15" t="s">
        <v>27</v>
      </c>
      <c r="C39" s="25">
        <v>1210</v>
      </c>
      <c r="D39" s="24">
        <v>1121</v>
      </c>
      <c r="E39" s="18"/>
      <c r="F39" s="18"/>
      <c r="G39" s="18">
        <f>D39-E39</f>
        <v>1121</v>
      </c>
      <c r="H39" s="18">
        <f>D39-E39-F39</f>
        <v>1121</v>
      </c>
      <c r="I39" s="34">
        <v>-1121</v>
      </c>
    </row>
    <row r="40" spans="1:9" ht="25.5">
      <c r="A40" s="20">
        <v>10</v>
      </c>
      <c r="B40" s="15" t="s">
        <v>28</v>
      </c>
      <c r="C40" s="25">
        <v>2519</v>
      </c>
      <c r="D40" s="24">
        <v>200</v>
      </c>
      <c r="E40" s="18">
        <f>5*7+5*6+5+5*2+5+5*3+5</f>
        <v>105</v>
      </c>
      <c r="F40" s="18"/>
      <c r="G40" s="18">
        <f>D40-E40</f>
        <v>95</v>
      </c>
      <c r="H40" s="18">
        <f>D40-E40-F40</f>
        <v>95</v>
      </c>
      <c r="I40" s="34"/>
    </row>
    <row r="41" spans="1:9" ht="12.75">
      <c r="A41" s="14"/>
      <c r="B41" s="15"/>
      <c r="C41" s="20"/>
      <c r="D41" s="27"/>
      <c r="E41" s="18"/>
      <c r="F41" s="18"/>
      <c r="G41" s="18"/>
      <c r="H41" s="18"/>
      <c r="I41" s="33"/>
    </row>
    <row r="42" spans="1:9" ht="12.75">
      <c r="A42" s="47" t="s">
        <v>34</v>
      </c>
      <c r="B42" s="48"/>
      <c r="C42" s="35"/>
      <c r="D42" s="29">
        <f aca="true" t="shared" si="2" ref="D42:I42">SUM(D43:D46)</f>
        <v>307135</v>
      </c>
      <c r="E42" s="29">
        <f t="shared" si="2"/>
        <v>246240.3</v>
      </c>
      <c r="F42" s="36">
        <f t="shared" si="2"/>
        <v>0</v>
      </c>
      <c r="G42" s="29">
        <f t="shared" si="2"/>
        <v>60894.700000000004</v>
      </c>
      <c r="H42" s="29">
        <f t="shared" si="2"/>
        <v>60894.700000000004</v>
      </c>
      <c r="I42" s="30">
        <f t="shared" si="2"/>
        <v>-60895</v>
      </c>
    </row>
    <row r="43" spans="1:9" ht="25.5">
      <c r="A43" s="20">
        <v>1</v>
      </c>
      <c r="B43" s="15" t="s">
        <v>33</v>
      </c>
      <c r="C43" s="25" t="s">
        <v>29</v>
      </c>
      <c r="D43" s="27">
        <v>155720</v>
      </c>
      <c r="E43" s="18">
        <f>48009.95+48009.95</f>
        <v>96019.9</v>
      </c>
      <c r="F43" s="28">
        <f>48009.95+48009.95-E43</f>
        <v>0</v>
      </c>
      <c r="G43" s="18">
        <f>D43-E43</f>
        <v>59700.100000000006</v>
      </c>
      <c r="H43" s="18">
        <f>D43-E43-F43</f>
        <v>59700.100000000006</v>
      </c>
      <c r="I43" s="32">
        <v>-59700</v>
      </c>
    </row>
    <row r="44" spans="1:9" ht="12.75">
      <c r="A44" s="20">
        <v>2</v>
      </c>
      <c r="B44" s="20" t="s">
        <v>30</v>
      </c>
      <c r="C44" s="20">
        <v>2279</v>
      </c>
      <c r="D44" s="27">
        <v>148300</v>
      </c>
      <c r="E44" s="18">
        <v>148300</v>
      </c>
      <c r="F44" s="28">
        <f>148300-E44</f>
        <v>0</v>
      </c>
      <c r="G44" s="18">
        <f>D44-E44</f>
        <v>0</v>
      </c>
      <c r="H44" s="18">
        <f>D44-E44-F44</f>
        <v>0</v>
      </c>
      <c r="I44" s="33"/>
    </row>
    <row r="45" spans="1:9" ht="12.75">
      <c r="A45" s="20">
        <v>3</v>
      </c>
      <c r="B45" s="20" t="s">
        <v>31</v>
      </c>
      <c r="C45" s="20">
        <v>2519</v>
      </c>
      <c r="D45" s="27">
        <v>3115</v>
      </c>
      <c r="E45" s="18">
        <v>1920.4</v>
      </c>
      <c r="F45" s="28"/>
      <c r="G45" s="18">
        <f>D45-E45</f>
        <v>1194.6</v>
      </c>
      <c r="H45" s="18">
        <f>D45-E45-F45</f>
        <v>1194.6</v>
      </c>
      <c r="I45" s="33">
        <v>-1195</v>
      </c>
    </row>
    <row r="46" spans="1:9" ht="12.75">
      <c r="A46" s="20"/>
      <c r="B46" s="20"/>
      <c r="C46" s="20"/>
      <c r="D46" s="20"/>
      <c r="E46" s="18"/>
      <c r="F46" s="18"/>
      <c r="G46" s="18"/>
      <c r="H46" s="18"/>
      <c r="I46" s="20"/>
    </row>
    <row r="48" ht="12.75"/>
  </sheetData>
  <sheetProtection/>
  <mergeCells count="25">
    <mergeCell ref="C26:C36"/>
    <mergeCell ref="D21:D23"/>
    <mergeCell ref="G21:G23"/>
    <mergeCell ref="I26:I35"/>
    <mergeCell ref="D26:D36"/>
    <mergeCell ref="G26:G36"/>
    <mergeCell ref="H26:H36"/>
    <mergeCell ref="H21:H23"/>
    <mergeCell ref="A42:B42"/>
    <mergeCell ref="A12:B12"/>
    <mergeCell ref="A18:B18"/>
    <mergeCell ref="A13:B13"/>
    <mergeCell ref="A21:A23"/>
    <mergeCell ref="B21:B23"/>
    <mergeCell ref="A26:A36"/>
    <mergeCell ref="B26:B36"/>
    <mergeCell ref="C21:C23"/>
    <mergeCell ref="H9:H10"/>
    <mergeCell ref="C9:C10"/>
    <mergeCell ref="D9:D10"/>
    <mergeCell ref="I9:I10"/>
    <mergeCell ref="A9:A10"/>
    <mergeCell ref="B9:B10"/>
    <mergeCell ref="E9:F9"/>
    <mergeCell ref="G9:G10"/>
  </mergeCells>
  <printOptions horizontalCentered="1"/>
  <pageMargins left="1.1811023622047245" right="0.03937007874015748" top="1.0236220472440944" bottom="0.03937007874015748" header="0.11811023622047245" footer="0.1968503937007874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JPD</dc:creator>
  <cp:keywords/>
  <dc:description/>
  <cp:lastModifiedBy>Daina.Leinarte</cp:lastModifiedBy>
  <cp:lastPrinted>2009-08-14T12:36:26Z</cp:lastPrinted>
  <dcterms:created xsi:type="dcterms:W3CDTF">2009-08-06T07:42:06Z</dcterms:created>
  <dcterms:modified xsi:type="dcterms:W3CDTF">2009-08-14T12:38:28Z</dcterms:modified>
  <cp:category/>
  <cp:version/>
  <cp:contentType/>
  <cp:contentStatus/>
</cp:coreProperties>
</file>