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_pielikums SN_10novembr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<sst xmlns="http://schemas.openxmlformats.org/spreadsheetml/2006/main" count="88" uniqueCount="61">
  <si>
    <t>VSAOI</t>
  </si>
  <si>
    <t>KOPĀ</t>
  </si>
  <si>
    <t>1 mēnesim</t>
  </si>
  <si>
    <t>Sākumskola "Atvase"</t>
  </si>
  <si>
    <t>PII "Namiņš"</t>
  </si>
  <si>
    <t>PII "Pienenīte"</t>
  </si>
  <si>
    <t>PII "Katrīna"</t>
  </si>
  <si>
    <t>PII "Mārīte"</t>
  </si>
  <si>
    <t>PII "Saulīte"</t>
  </si>
  <si>
    <t>PII "Bitīte"</t>
  </si>
  <si>
    <t>PII "Lācītis"</t>
  </si>
  <si>
    <t>PII "Madara"</t>
  </si>
  <si>
    <t>PII "Zvaniņš"</t>
  </si>
  <si>
    <t>Sākumskola "Ābelīte"</t>
  </si>
  <si>
    <t>Pumpuru vidusskola</t>
  </si>
  <si>
    <t>Slokas pamatskola</t>
  </si>
  <si>
    <t>Sākumskola "Taurenītis"</t>
  </si>
  <si>
    <t>Vaivaru pamatskola</t>
  </si>
  <si>
    <t>Amatalgu pieaugums</t>
  </si>
  <si>
    <t>Majoru vidusskola</t>
  </si>
  <si>
    <t>03.110</t>
  </si>
  <si>
    <t>08.220</t>
  </si>
  <si>
    <t>08.230</t>
  </si>
  <si>
    <t>08.210</t>
  </si>
  <si>
    <t>09.210</t>
  </si>
  <si>
    <t>09.100</t>
  </si>
  <si>
    <t>09.510</t>
  </si>
  <si>
    <t>VFKK</t>
  </si>
  <si>
    <t>4 mēnešiem (sept.,okt.,nov.,dec.)</t>
  </si>
  <si>
    <r>
      <t xml:space="preserve">Amatalgas </t>
    </r>
    <r>
      <rPr>
        <b/>
        <u val="single"/>
        <sz val="11"/>
        <rFont val="Times New Roman"/>
        <family val="1"/>
      </rPr>
      <t>līdz</t>
    </r>
    <r>
      <rPr>
        <b/>
        <sz val="11"/>
        <rFont val="Times New Roman"/>
        <family val="1"/>
      </rPr>
      <t xml:space="preserve"> 2011.g.1.sept.</t>
    </r>
  </si>
  <si>
    <r>
      <t xml:space="preserve">Amatalgas </t>
    </r>
    <r>
      <rPr>
        <b/>
        <u val="single"/>
        <sz val="11"/>
        <rFont val="Times New Roman"/>
        <family val="1"/>
      </rPr>
      <t>ar</t>
    </r>
    <r>
      <rPr>
        <b/>
        <sz val="11"/>
        <rFont val="Times New Roman"/>
        <family val="1"/>
      </rPr>
      <t xml:space="preserve"> 2011.g.1.sept.</t>
    </r>
  </si>
  <si>
    <t>Iestādes nosaukums</t>
  </si>
  <si>
    <t>Jūrmalas Kultūras centrs</t>
  </si>
  <si>
    <t>Jūrmalas Bērnu un jauniešu interešu centrs</t>
  </si>
  <si>
    <t>Jūrmalas Alternatīvā skola</t>
  </si>
  <si>
    <t>Jūrmalas pilsētas muzejs</t>
  </si>
  <si>
    <t>Jūrmalas pilsētas vakara vidusskola</t>
  </si>
  <si>
    <t>Jūrmalas pilsētas Ķemeru vidusskola</t>
  </si>
  <si>
    <t>Jūrmalas Valsts ģimnāzija</t>
  </si>
  <si>
    <t>Jūrmalas pilsētas Mežmalas vidusskola</t>
  </si>
  <si>
    <t>Jūrmalas pilsētas Lielupes vidusskola</t>
  </si>
  <si>
    <t>Jūrmalas Centrālā bibliotēka</t>
  </si>
  <si>
    <t>Jūrmalas pilsētas Pašvaldības policija</t>
  </si>
  <si>
    <t>Jūrmalas pilsētas Labklājības pārvalde</t>
  </si>
  <si>
    <t>Jūrmalas pilsētas bāriņtiesa</t>
  </si>
  <si>
    <t>Jūrmalas pilsētas pašvaldības iestāde "Sprīdītis"</t>
  </si>
  <si>
    <t>Jūrmalas sporta skola</t>
  </si>
  <si>
    <t>Jūrmalas Peldēšanas un futbola skola</t>
  </si>
  <si>
    <t>Jūrmalas mūzikas vidusskola</t>
  </si>
  <si>
    <t>Jūrmalas mākslas skola</t>
  </si>
  <si>
    <t>KOPĀ:</t>
  </si>
  <si>
    <t>Jūrmalas Jaundubultu vidusskola</t>
  </si>
  <si>
    <t>Jūrmalas Kauguru vidusskola</t>
  </si>
  <si>
    <r>
      <rPr>
        <b/>
        <sz val="12"/>
        <color indexed="8"/>
        <rFont val="Times New Roman"/>
        <family val="1"/>
      </rPr>
      <t xml:space="preserve">                  Izmaiņas 2011.gada budžeta finansētu institūciju pamatbudžeta tāmēs (latos)</t>
    </r>
    <r>
      <rPr>
        <sz val="12"/>
        <color indexed="8"/>
        <rFont val="Times New Roman"/>
        <family val="1"/>
      </rPr>
      <t xml:space="preserve">                                                               </t>
    </r>
  </si>
  <si>
    <t>Jūrmalas pilsētas dome</t>
  </si>
  <si>
    <t>04.900</t>
  </si>
  <si>
    <r>
      <rPr>
        <sz val="11"/>
        <rFont val="Times New Roman"/>
        <family val="1"/>
      </rPr>
      <t xml:space="preserve">EKK   </t>
    </r>
    <r>
      <rPr>
        <b/>
        <sz val="11"/>
        <rFont val="Times New Roman"/>
        <family val="1"/>
      </rPr>
      <t xml:space="preserve">             1119.</t>
    </r>
  </si>
  <si>
    <r>
      <rPr>
        <sz val="11"/>
        <rFont val="Times New Roman"/>
        <family val="1"/>
      </rPr>
      <t xml:space="preserve">EKK      </t>
    </r>
    <r>
      <rPr>
        <b/>
        <sz val="11"/>
        <rFont val="Times New Roman"/>
        <family val="1"/>
      </rPr>
      <t xml:space="preserve">    1210.</t>
    </r>
  </si>
  <si>
    <t xml:space="preserve">5.pielikums apstiprināts ar Jūrmalas pilsētas domes </t>
  </si>
  <si>
    <t xml:space="preserve"> 2011.gada 10.novembra saistošajiem noteikumiem Nr.41</t>
  </si>
  <si>
    <t>(protokols Nr.20, 26.punkts)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</si>
</sst>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 quotePrefix="1">
      <alignment horizontal="center" vertical="center" wrapText="1"/>
    </xf>
    <xf numFmtId="164" fontId="8" fillId="0" borderId="19" xfId="0" applyNumberFormat="1" applyFont="1" applyFill="1" applyBorder="1" applyAlignment="1" quotePrefix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tavie\x\parejas_ie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tavie\x\izglitib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ejas_iestades"/>
    </sheetNames>
    <sheetDataSet>
      <sheetData sheetId="0">
        <row r="14">
          <cell r="F14">
            <v>3944</v>
          </cell>
          <cell r="I14">
            <v>4524</v>
          </cell>
        </row>
        <row r="55">
          <cell r="F55">
            <v>13095</v>
          </cell>
          <cell r="I55">
            <v>15581</v>
          </cell>
        </row>
        <row r="76">
          <cell r="F76">
            <v>21530</v>
          </cell>
          <cell r="I76">
            <v>26560</v>
          </cell>
        </row>
        <row r="99">
          <cell r="F99">
            <v>10949.25</v>
          </cell>
          <cell r="I99">
            <v>12704.25</v>
          </cell>
        </row>
        <row r="130">
          <cell r="F130">
            <v>6765</v>
          </cell>
          <cell r="I130">
            <v>8155</v>
          </cell>
        </row>
        <row r="207">
          <cell r="F207">
            <v>19323</v>
          </cell>
          <cell r="I207">
            <v>21009</v>
          </cell>
        </row>
        <row r="262">
          <cell r="F262">
            <v>12650</v>
          </cell>
          <cell r="I262">
            <v>16340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zglitiba"/>
    </sheetNames>
    <sheetDataSet>
      <sheetData sheetId="0">
        <row r="18">
          <cell r="E18">
            <v>5207.5</v>
          </cell>
          <cell r="H18">
            <v>5497.5</v>
          </cell>
        </row>
        <row r="41">
          <cell r="E41">
            <v>5709.05</v>
          </cell>
          <cell r="H41">
            <v>5909.05</v>
          </cell>
        </row>
        <row r="56">
          <cell r="E56">
            <v>3587.5</v>
          </cell>
          <cell r="H56">
            <v>3902.5</v>
          </cell>
        </row>
        <row r="77">
          <cell r="E77">
            <v>5635.5</v>
          </cell>
          <cell r="H77">
            <v>5725.5</v>
          </cell>
        </row>
        <row r="96">
          <cell r="E96">
            <v>2849.75</v>
          </cell>
          <cell r="H96">
            <v>2939.75</v>
          </cell>
        </row>
        <row r="115">
          <cell r="E115">
            <v>6741</v>
          </cell>
          <cell r="H115">
            <v>6831</v>
          </cell>
        </row>
        <row r="144">
          <cell r="E144">
            <v>11098.5</v>
          </cell>
          <cell r="H144">
            <v>11312.5</v>
          </cell>
        </row>
        <row r="167">
          <cell r="E167">
            <v>11620.5</v>
          </cell>
          <cell r="H167">
            <v>11858.5</v>
          </cell>
        </row>
        <row r="190">
          <cell r="E190">
            <v>11178.2</v>
          </cell>
          <cell r="H190">
            <v>11392.2</v>
          </cell>
        </row>
        <row r="218">
          <cell r="E218">
            <v>11848.75</v>
          </cell>
          <cell r="H218">
            <v>12038.75</v>
          </cell>
        </row>
        <row r="244">
          <cell r="E244">
            <v>10533.1</v>
          </cell>
          <cell r="H244">
            <v>10723.1</v>
          </cell>
        </row>
        <row r="264">
          <cell r="E264">
            <v>9993</v>
          </cell>
          <cell r="H264">
            <v>10183</v>
          </cell>
        </row>
        <row r="290">
          <cell r="E290">
            <v>9074</v>
          </cell>
          <cell r="H290">
            <v>9398</v>
          </cell>
        </row>
        <row r="306">
          <cell r="E306">
            <v>4029.29</v>
          </cell>
          <cell r="H306">
            <v>4204.29</v>
          </cell>
        </row>
        <row r="320">
          <cell r="E320">
            <v>3445</v>
          </cell>
          <cell r="H320">
            <v>3620</v>
          </cell>
        </row>
        <row r="341">
          <cell r="E341">
            <v>6731.799999999999</v>
          </cell>
          <cell r="H341">
            <v>6921.799999999999</v>
          </cell>
        </row>
        <row r="357">
          <cell r="E357">
            <v>4220</v>
          </cell>
          <cell r="H357">
            <v>4545</v>
          </cell>
        </row>
        <row r="382">
          <cell r="E382">
            <v>9362</v>
          </cell>
          <cell r="H382">
            <v>9852</v>
          </cell>
        </row>
        <row r="403">
          <cell r="E403">
            <v>6327.25</v>
          </cell>
          <cell r="H403">
            <v>6652.25</v>
          </cell>
        </row>
        <row r="420">
          <cell r="E420">
            <v>6069.875</v>
          </cell>
          <cell r="H420">
            <v>6459.875</v>
          </cell>
        </row>
        <row r="436">
          <cell r="E436">
            <v>3965.05</v>
          </cell>
          <cell r="H436">
            <v>4265.05</v>
          </cell>
        </row>
        <row r="449">
          <cell r="E449">
            <v>7475</v>
          </cell>
          <cell r="H449">
            <v>7815</v>
          </cell>
        </row>
        <row r="470">
          <cell r="E470">
            <v>7506.8</v>
          </cell>
          <cell r="H470">
            <v>7846.8</v>
          </cell>
        </row>
        <row r="503">
          <cell r="E503">
            <v>14750</v>
          </cell>
          <cell r="H503">
            <v>15485</v>
          </cell>
        </row>
        <row r="525">
          <cell r="E525">
            <v>6403.3</v>
          </cell>
          <cell r="H525">
            <v>6643.3</v>
          </cell>
        </row>
        <row r="541">
          <cell r="E541">
            <v>4273</v>
          </cell>
          <cell r="H541">
            <v>4598</v>
          </cell>
        </row>
        <row r="574">
          <cell r="E574">
            <v>9522</v>
          </cell>
          <cell r="H574">
            <v>9964</v>
          </cell>
        </row>
        <row r="617">
          <cell r="E617">
            <v>4670.1</v>
          </cell>
          <cell r="H617">
            <v>4945.1</v>
          </cell>
        </row>
        <row r="627">
          <cell r="E627">
            <v>1411.5</v>
          </cell>
          <cell r="H627">
            <v>1611.5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M52" sqref="M52"/>
    </sheetView>
  </sheetViews>
  <sheetFormatPr defaultColWidth="9.140625" defaultRowHeight="15"/>
  <cols>
    <col min="1" max="1" width="40.28125" style="10" customWidth="1"/>
    <col min="2" max="2" width="12.7109375" style="5" customWidth="1"/>
    <col min="3" max="3" width="12.140625" style="6" hidden="1" customWidth="1"/>
    <col min="4" max="4" width="11.8515625" style="6" hidden="1" customWidth="1"/>
    <col min="5" max="5" width="9.140625" style="6" hidden="1" customWidth="1"/>
    <col min="6" max="6" width="6.28125" style="6" hidden="1" customWidth="1"/>
    <col min="7" max="7" width="6.00390625" style="6" hidden="1" customWidth="1"/>
    <col min="8" max="9" width="11.7109375" style="6" customWidth="1"/>
    <col min="10" max="10" width="13.8515625" style="6" customWidth="1"/>
    <col min="11" max="16384" width="9.140625" style="5" customWidth="1"/>
  </cols>
  <sheetData>
    <row r="1" ht="15.75">
      <c r="J1" s="48" t="s">
        <v>58</v>
      </c>
    </row>
    <row r="2" spans="1:10" ht="15.7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</row>
    <row r="3" spans="8:9" ht="15.75">
      <c r="H3" s="5"/>
      <c r="I3" s="7" t="s">
        <v>60</v>
      </c>
    </row>
    <row r="4" spans="1:10" ht="29.25" customHeight="1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</row>
    <row r="5" spans="5:11" ht="27" customHeight="1" hidden="1">
      <c r="E5" s="50" t="s">
        <v>2</v>
      </c>
      <c r="F5" s="51"/>
      <c r="G5" s="52"/>
      <c r="H5" s="53" t="s">
        <v>28</v>
      </c>
      <c r="I5" s="54"/>
      <c r="J5" s="55"/>
      <c r="K5" s="16"/>
    </row>
    <row r="6" spans="1:11" s="2" customFormat="1" ht="33" customHeight="1">
      <c r="A6" s="8" t="s">
        <v>31</v>
      </c>
      <c r="B6" s="9" t="s">
        <v>27</v>
      </c>
      <c r="C6" s="9" t="s">
        <v>29</v>
      </c>
      <c r="D6" s="9" t="s">
        <v>30</v>
      </c>
      <c r="E6" s="9" t="s">
        <v>18</v>
      </c>
      <c r="F6" s="24" t="s">
        <v>0</v>
      </c>
      <c r="G6" s="24" t="s">
        <v>1</v>
      </c>
      <c r="H6" s="9" t="s">
        <v>56</v>
      </c>
      <c r="I6" s="9" t="s">
        <v>57</v>
      </c>
      <c r="J6" s="25" t="s">
        <v>1</v>
      </c>
      <c r="K6" s="13"/>
    </row>
    <row r="7" spans="1:11" s="3" customFormat="1" ht="15">
      <c r="A7" s="14"/>
      <c r="B7" s="15"/>
      <c r="C7" s="15"/>
      <c r="D7" s="15"/>
      <c r="E7" s="26"/>
      <c r="F7" s="26"/>
      <c r="G7" s="26"/>
      <c r="H7" s="26"/>
      <c r="I7" s="26"/>
      <c r="J7" s="27"/>
      <c r="K7" s="17"/>
    </row>
    <row r="8" spans="1:10" s="1" customFormat="1" ht="15">
      <c r="A8" s="11" t="s">
        <v>42</v>
      </c>
      <c r="B8" s="21" t="s">
        <v>20</v>
      </c>
      <c r="C8" s="31">
        <f>'[1]parejas_iestades'!$F$76</f>
        <v>21530</v>
      </c>
      <c r="D8" s="31">
        <f>'[1]parejas_iestades'!$I$76</f>
        <v>26560</v>
      </c>
      <c r="E8" s="31">
        <f aca="true" t="shared" si="0" ref="E8:E39">D8-C8</f>
        <v>5030</v>
      </c>
      <c r="F8" s="31">
        <f aca="true" t="shared" si="1" ref="F8:F39">E8*24.09%</f>
        <v>1211.727</v>
      </c>
      <c r="G8" s="31">
        <f aca="true" t="shared" si="2" ref="G8:G39">E8+F8</f>
        <v>6241.727</v>
      </c>
      <c r="H8" s="32">
        <v>20740</v>
      </c>
      <c r="I8" s="46">
        <v>4996</v>
      </c>
      <c r="J8" s="30">
        <f>H8+I8</f>
        <v>25736</v>
      </c>
    </row>
    <row r="9" spans="1:10" s="1" customFormat="1" ht="6.75" customHeight="1">
      <c r="A9" s="11"/>
      <c r="B9" s="21"/>
      <c r="C9" s="31"/>
      <c r="D9" s="31"/>
      <c r="E9" s="31"/>
      <c r="F9" s="31"/>
      <c r="G9" s="31"/>
      <c r="H9" s="32"/>
      <c r="I9" s="46"/>
      <c r="J9" s="30"/>
    </row>
    <row r="10" spans="1:10" s="1" customFormat="1" ht="15">
      <c r="A10" s="19" t="s">
        <v>54</v>
      </c>
      <c r="B10" s="20" t="s">
        <v>55</v>
      </c>
      <c r="C10" s="18"/>
      <c r="D10" s="18"/>
      <c r="E10" s="28"/>
      <c r="F10" s="28"/>
      <c r="G10" s="28"/>
      <c r="H10" s="29">
        <v>40554</v>
      </c>
      <c r="I10" s="45">
        <v>9770</v>
      </c>
      <c r="J10" s="30">
        <f>H10+I10</f>
        <v>50324</v>
      </c>
    </row>
    <row r="11" spans="1:10" s="1" customFormat="1" ht="8.25" customHeight="1">
      <c r="A11" s="11"/>
      <c r="B11" s="21"/>
      <c r="C11" s="31"/>
      <c r="D11" s="31"/>
      <c r="E11" s="31"/>
      <c r="F11" s="31"/>
      <c r="G11" s="31"/>
      <c r="H11" s="32"/>
      <c r="I11" s="46"/>
      <c r="J11" s="30"/>
    </row>
    <row r="12" spans="1:10" s="1" customFormat="1" ht="15.75" customHeight="1">
      <c r="A12" s="11" t="s">
        <v>41</v>
      </c>
      <c r="B12" s="21" t="s">
        <v>23</v>
      </c>
      <c r="C12" s="31">
        <f>'[1]parejas_iestades'!$F$262</f>
        <v>12650</v>
      </c>
      <c r="D12" s="33">
        <f>'[1]parejas_iestades'!$I$262</f>
        <v>16340</v>
      </c>
      <c r="E12" s="31">
        <f>D12-C12</f>
        <v>3690</v>
      </c>
      <c r="F12" s="31">
        <f>E12*24.09%</f>
        <v>888.921</v>
      </c>
      <c r="G12" s="31">
        <f>E12+F12</f>
        <v>4578.921</v>
      </c>
      <c r="H12" s="32">
        <v>-70905</v>
      </c>
      <c r="I12" s="46">
        <v>3544</v>
      </c>
      <c r="J12" s="30">
        <f>H12+I12</f>
        <v>-67361</v>
      </c>
    </row>
    <row r="13" spans="1:10" s="1" customFormat="1" ht="15">
      <c r="A13" s="11" t="s">
        <v>35</v>
      </c>
      <c r="B13" s="21" t="s">
        <v>21</v>
      </c>
      <c r="C13" s="31">
        <f>'[1]parejas_iestades'!$F$130</f>
        <v>6765</v>
      </c>
      <c r="D13" s="31">
        <f>'[1]parejas_iestades'!$I$130</f>
        <v>8155</v>
      </c>
      <c r="E13" s="31">
        <f t="shared" si="0"/>
        <v>1390</v>
      </c>
      <c r="F13" s="31">
        <f t="shared" si="1"/>
        <v>334.851</v>
      </c>
      <c r="G13" s="31">
        <f t="shared" si="2"/>
        <v>1724.851</v>
      </c>
      <c r="H13" s="32">
        <v>-32009</v>
      </c>
      <c r="I13" s="46">
        <v>1339</v>
      </c>
      <c r="J13" s="30">
        <f>H13+I13</f>
        <v>-30670</v>
      </c>
    </row>
    <row r="14" spans="1:10" s="1" customFormat="1" ht="15">
      <c r="A14" s="11" t="s">
        <v>32</v>
      </c>
      <c r="B14" s="21" t="s">
        <v>22</v>
      </c>
      <c r="C14" s="31">
        <f>'[1]parejas_iestades'!$F$207</f>
        <v>19323</v>
      </c>
      <c r="D14" s="34">
        <f>'[1]parejas_iestades'!$I$207</f>
        <v>21009</v>
      </c>
      <c r="E14" s="31">
        <f t="shared" si="0"/>
        <v>1686</v>
      </c>
      <c r="F14" s="31">
        <f t="shared" si="1"/>
        <v>406.1574</v>
      </c>
      <c r="G14" s="31">
        <f t="shared" si="2"/>
        <v>2092.1574</v>
      </c>
      <c r="H14" s="32">
        <f>(E14*4)-80</f>
        <v>6664</v>
      </c>
      <c r="I14" s="46">
        <v>1605</v>
      </c>
      <c r="J14" s="30">
        <f>H14+I14</f>
        <v>8269</v>
      </c>
    </row>
    <row r="15" spans="1:10" s="1" customFormat="1" ht="9" customHeight="1">
      <c r="A15" s="11"/>
      <c r="B15" s="21"/>
      <c r="C15" s="31"/>
      <c r="D15" s="33"/>
      <c r="E15" s="31"/>
      <c r="F15" s="31"/>
      <c r="G15" s="31"/>
      <c r="H15" s="32"/>
      <c r="I15" s="46"/>
      <c r="J15" s="30"/>
    </row>
    <row r="16" spans="1:10" s="1" customFormat="1" ht="15.75" customHeight="1">
      <c r="A16" s="11" t="s">
        <v>4</v>
      </c>
      <c r="B16" s="21" t="s">
        <v>25</v>
      </c>
      <c r="C16" s="31">
        <f>'[2]izglitiba'!$E$77</f>
        <v>5635.5</v>
      </c>
      <c r="D16" s="31">
        <f>'[2]izglitiba'!$H$77</f>
        <v>5725.5</v>
      </c>
      <c r="E16" s="31">
        <f t="shared" si="0"/>
        <v>90</v>
      </c>
      <c r="F16" s="31">
        <f t="shared" si="1"/>
        <v>21.681</v>
      </c>
      <c r="G16" s="31">
        <f t="shared" si="2"/>
        <v>111.681</v>
      </c>
      <c r="H16" s="32">
        <f>(E16*4)+160</f>
        <v>520</v>
      </c>
      <c r="I16" s="46">
        <v>125</v>
      </c>
      <c r="J16" s="30">
        <f aca="true" t="shared" si="3" ref="J16:J44">H16+I16</f>
        <v>645</v>
      </c>
    </row>
    <row r="17" spans="1:10" s="1" customFormat="1" ht="15" customHeight="1">
      <c r="A17" s="11" t="s">
        <v>5</v>
      </c>
      <c r="B17" s="21" t="s">
        <v>25</v>
      </c>
      <c r="C17" s="31">
        <f>'[2]izglitiba'!$E$96</f>
        <v>2849.75</v>
      </c>
      <c r="D17" s="31">
        <f>'[2]izglitiba'!$H$96</f>
        <v>2939.75</v>
      </c>
      <c r="E17" s="31">
        <f t="shared" si="0"/>
        <v>90</v>
      </c>
      <c r="F17" s="31">
        <f t="shared" si="1"/>
        <v>21.681</v>
      </c>
      <c r="G17" s="31">
        <f t="shared" si="2"/>
        <v>111.681</v>
      </c>
      <c r="H17" s="32">
        <f>(E17*4)+91</f>
        <v>451</v>
      </c>
      <c r="I17" s="46">
        <v>109</v>
      </c>
      <c r="J17" s="30">
        <f t="shared" si="3"/>
        <v>560</v>
      </c>
    </row>
    <row r="18" spans="1:10" s="1" customFormat="1" ht="15" customHeight="1">
      <c r="A18" s="11" t="s">
        <v>6</v>
      </c>
      <c r="B18" s="21" t="s">
        <v>25</v>
      </c>
      <c r="C18" s="31">
        <f>'[2]izglitiba'!$E$115</f>
        <v>6741</v>
      </c>
      <c r="D18" s="31">
        <f>'[2]izglitiba'!$H$115</f>
        <v>6831</v>
      </c>
      <c r="E18" s="31">
        <f t="shared" si="0"/>
        <v>90</v>
      </c>
      <c r="F18" s="31">
        <f t="shared" si="1"/>
        <v>21.681</v>
      </c>
      <c r="G18" s="31">
        <f t="shared" si="2"/>
        <v>111.681</v>
      </c>
      <c r="H18" s="32">
        <f>(E18*4)+160</f>
        <v>520</v>
      </c>
      <c r="I18" s="46">
        <v>125</v>
      </c>
      <c r="J18" s="30">
        <f t="shared" si="3"/>
        <v>645</v>
      </c>
    </row>
    <row r="19" spans="1:10" s="1" customFormat="1" ht="15" customHeight="1">
      <c r="A19" s="11" t="s">
        <v>7</v>
      </c>
      <c r="B19" s="21" t="s">
        <v>25</v>
      </c>
      <c r="C19" s="31">
        <f>'[2]izglitiba'!$E$144</f>
        <v>11098.5</v>
      </c>
      <c r="D19" s="31">
        <f>'[2]izglitiba'!$H$144</f>
        <v>11312.5</v>
      </c>
      <c r="E19" s="31">
        <f t="shared" si="0"/>
        <v>214</v>
      </c>
      <c r="F19" s="31">
        <f t="shared" si="1"/>
        <v>51.5526</v>
      </c>
      <c r="G19" s="31">
        <f t="shared" si="2"/>
        <v>265.5526</v>
      </c>
      <c r="H19" s="32">
        <f>(E19*4)-248-80</f>
        <v>528</v>
      </c>
      <c r="I19" s="46">
        <v>127</v>
      </c>
      <c r="J19" s="30">
        <f t="shared" si="3"/>
        <v>655</v>
      </c>
    </row>
    <row r="20" spans="1:10" s="1" customFormat="1" ht="15" customHeight="1">
      <c r="A20" s="11" t="s">
        <v>8</v>
      </c>
      <c r="B20" s="21" t="s">
        <v>25</v>
      </c>
      <c r="C20" s="31">
        <f>'[2]izglitiba'!$E$167</f>
        <v>11620.5</v>
      </c>
      <c r="D20" s="31">
        <f>'[2]izglitiba'!$H$167</f>
        <v>11858.5</v>
      </c>
      <c r="E20" s="31">
        <f t="shared" si="0"/>
        <v>238</v>
      </c>
      <c r="F20" s="31">
        <f t="shared" si="1"/>
        <v>57.3342</v>
      </c>
      <c r="G20" s="31">
        <f t="shared" si="2"/>
        <v>295.3342</v>
      </c>
      <c r="H20" s="32">
        <f>(E20*4)-296-100</f>
        <v>556</v>
      </c>
      <c r="I20" s="46">
        <v>134</v>
      </c>
      <c r="J20" s="30">
        <f t="shared" si="3"/>
        <v>690</v>
      </c>
    </row>
    <row r="21" spans="1:10" s="1" customFormat="1" ht="15">
      <c r="A21" s="11" t="s">
        <v>9</v>
      </c>
      <c r="B21" s="21" t="s">
        <v>25</v>
      </c>
      <c r="C21" s="31">
        <f>'[2]izglitiba'!$E$190</f>
        <v>11178.2</v>
      </c>
      <c r="D21" s="31">
        <f>'[2]izglitiba'!$H$190</f>
        <v>11392.2</v>
      </c>
      <c r="E21" s="31">
        <f t="shared" si="0"/>
        <v>214</v>
      </c>
      <c r="F21" s="31">
        <f t="shared" si="1"/>
        <v>51.5526</v>
      </c>
      <c r="G21" s="31">
        <f t="shared" si="2"/>
        <v>265.5526</v>
      </c>
      <c r="H21" s="32">
        <f>(E21*4)-248-160</f>
        <v>448</v>
      </c>
      <c r="I21" s="46">
        <v>108</v>
      </c>
      <c r="J21" s="30">
        <f t="shared" si="3"/>
        <v>556</v>
      </c>
    </row>
    <row r="22" spans="1:10" s="1" customFormat="1" ht="15">
      <c r="A22" s="11" t="s">
        <v>10</v>
      </c>
      <c r="B22" s="21" t="s">
        <v>25</v>
      </c>
      <c r="C22" s="31">
        <f>'[2]izglitiba'!$E$218</f>
        <v>11848.75</v>
      </c>
      <c r="D22" s="31">
        <f>'[2]izglitiba'!$H$218</f>
        <v>12038.75</v>
      </c>
      <c r="E22" s="31">
        <f t="shared" si="0"/>
        <v>190</v>
      </c>
      <c r="F22" s="31">
        <f t="shared" si="1"/>
        <v>45.771</v>
      </c>
      <c r="G22" s="31">
        <f t="shared" si="2"/>
        <v>235.77100000000002</v>
      </c>
      <c r="H22" s="32">
        <f>(E22*4)-200-210</f>
        <v>350</v>
      </c>
      <c r="I22" s="46">
        <v>84</v>
      </c>
      <c r="J22" s="30">
        <f t="shared" si="3"/>
        <v>434</v>
      </c>
    </row>
    <row r="23" spans="1:10" s="1" customFormat="1" ht="15">
      <c r="A23" s="11" t="s">
        <v>11</v>
      </c>
      <c r="B23" s="21" t="s">
        <v>25</v>
      </c>
      <c r="C23" s="31">
        <f>'[2]izglitiba'!$E$244</f>
        <v>10533.1</v>
      </c>
      <c r="D23" s="31">
        <f>'[2]izglitiba'!$H$244</f>
        <v>10723.1</v>
      </c>
      <c r="E23" s="31">
        <f t="shared" si="0"/>
        <v>190</v>
      </c>
      <c r="F23" s="31">
        <f t="shared" si="1"/>
        <v>45.771</v>
      </c>
      <c r="G23" s="31">
        <f t="shared" si="2"/>
        <v>235.77100000000002</v>
      </c>
      <c r="H23" s="32">
        <f>(E23*4)-200-200</f>
        <v>360</v>
      </c>
      <c r="I23" s="46">
        <v>87</v>
      </c>
      <c r="J23" s="30">
        <f t="shared" si="3"/>
        <v>447</v>
      </c>
    </row>
    <row r="24" spans="1:10" s="1" customFormat="1" ht="15">
      <c r="A24" s="11" t="s">
        <v>12</v>
      </c>
      <c r="B24" s="21" t="s">
        <v>25</v>
      </c>
      <c r="C24" s="31">
        <f>'[2]izglitiba'!$E$264</f>
        <v>9993</v>
      </c>
      <c r="D24" s="31">
        <f>'[2]izglitiba'!$H$264</f>
        <v>10183</v>
      </c>
      <c r="E24" s="31">
        <f t="shared" si="0"/>
        <v>190</v>
      </c>
      <c r="F24" s="31">
        <f t="shared" si="1"/>
        <v>45.771</v>
      </c>
      <c r="G24" s="31">
        <f t="shared" si="2"/>
        <v>235.77100000000002</v>
      </c>
      <c r="H24" s="32">
        <f>(E24*4)-200-200</f>
        <v>360</v>
      </c>
      <c r="I24" s="46">
        <v>87</v>
      </c>
      <c r="J24" s="30">
        <f t="shared" si="3"/>
        <v>447</v>
      </c>
    </row>
    <row r="25" spans="1:10" s="1" customFormat="1" ht="15">
      <c r="A25" s="11" t="s">
        <v>3</v>
      </c>
      <c r="B25" s="21" t="s">
        <v>24</v>
      </c>
      <c r="C25" s="31">
        <f>'[2]izglitiba'!$E$56</f>
        <v>3587.5</v>
      </c>
      <c r="D25" s="31">
        <f>'[2]izglitiba'!$H$56</f>
        <v>3902.5</v>
      </c>
      <c r="E25" s="31">
        <f t="shared" si="0"/>
        <v>315</v>
      </c>
      <c r="F25" s="31">
        <f t="shared" si="1"/>
        <v>75.8835</v>
      </c>
      <c r="G25" s="31">
        <f t="shared" si="2"/>
        <v>390.8835</v>
      </c>
      <c r="H25" s="32">
        <f>(E25*4)-52</f>
        <v>1208</v>
      </c>
      <c r="I25" s="46">
        <v>291</v>
      </c>
      <c r="J25" s="30">
        <f t="shared" si="3"/>
        <v>1499</v>
      </c>
    </row>
    <row r="26" spans="1:10" s="1" customFormat="1" ht="15">
      <c r="A26" s="11" t="s">
        <v>13</v>
      </c>
      <c r="B26" s="21" t="s">
        <v>24</v>
      </c>
      <c r="C26" s="31">
        <f>'[2]izglitiba'!$E$290</f>
        <v>9074</v>
      </c>
      <c r="D26" s="31">
        <f>'[2]izglitiba'!$H$290</f>
        <v>9398</v>
      </c>
      <c r="E26" s="31">
        <f t="shared" si="0"/>
        <v>324</v>
      </c>
      <c r="F26" s="31">
        <f t="shared" si="1"/>
        <v>78.05160000000001</v>
      </c>
      <c r="G26" s="31">
        <f t="shared" si="2"/>
        <v>402.0516</v>
      </c>
      <c r="H26" s="32">
        <f>(E26*4)-268-160</f>
        <v>868</v>
      </c>
      <c r="I26" s="46">
        <v>209</v>
      </c>
      <c r="J26" s="30">
        <f t="shared" si="3"/>
        <v>1077</v>
      </c>
    </row>
    <row r="27" spans="1:10" s="1" customFormat="1" ht="15">
      <c r="A27" s="11" t="s">
        <v>16</v>
      </c>
      <c r="B27" s="21" t="s">
        <v>24</v>
      </c>
      <c r="C27" s="31">
        <f>'[2]izglitiba'!$E$574</f>
        <v>9522</v>
      </c>
      <c r="D27" s="31">
        <f>'[2]izglitiba'!$H$574</f>
        <v>9964</v>
      </c>
      <c r="E27" s="31">
        <f>D27-C27</f>
        <v>442</v>
      </c>
      <c r="F27" s="31">
        <f>E27*24.09%</f>
        <v>106.4778</v>
      </c>
      <c r="G27" s="31">
        <f>E27+F27</f>
        <v>548.4778</v>
      </c>
      <c r="H27" s="32">
        <f>(E27*4)-134-210-237</f>
        <v>1187</v>
      </c>
      <c r="I27" s="46">
        <v>286</v>
      </c>
      <c r="J27" s="30">
        <f t="shared" si="3"/>
        <v>1473</v>
      </c>
    </row>
    <row r="28" spans="1:10" s="1" customFormat="1" ht="15">
      <c r="A28" s="11" t="s">
        <v>34</v>
      </c>
      <c r="B28" s="21" t="s">
        <v>24</v>
      </c>
      <c r="C28" s="31">
        <f>'[2]izglitiba'!$E$41</f>
        <v>5709.05</v>
      </c>
      <c r="D28" s="31">
        <f>'[2]izglitiba'!$H$41</f>
        <v>5909.05</v>
      </c>
      <c r="E28" s="31">
        <f>D28-C28</f>
        <v>200</v>
      </c>
      <c r="F28" s="31">
        <f>E28*24.09%</f>
        <v>48.18</v>
      </c>
      <c r="G28" s="31">
        <f>E28+F28</f>
        <v>248.18</v>
      </c>
      <c r="H28" s="32">
        <f>E28*4</f>
        <v>800</v>
      </c>
      <c r="I28" s="46">
        <v>193</v>
      </c>
      <c r="J28" s="30">
        <f t="shared" si="3"/>
        <v>993</v>
      </c>
    </row>
    <row r="29" spans="1:10" s="1" customFormat="1" ht="15">
      <c r="A29" s="11" t="s">
        <v>38</v>
      </c>
      <c r="B29" s="21" t="s">
        <v>24</v>
      </c>
      <c r="C29" s="31">
        <f>'[2]izglitiba'!$E$18</f>
        <v>5207.5</v>
      </c>
      <c r="D29" s="31">
        <f>'[2]izglitiba'!$H$18</f>
        <v>5497.5</v>
      </c>
      <c r="E29" s="31">
        <f>D29-C29</f>
        <v>290</v>
      </c>
      <c r="F29" s="31">
        <f>E29*24.09%</f>
        <v>69.861</v>
      </c>
      <c r="G29" s="31">
        <f>E29+F29</f>
        <v>359.861</v>
      </c>
      <c r="H29" s="32">
        <f>(E29*4)-105</f>
        <v>1055</v>
      </c>
      <c r="I29" s="46">
        <v>254</v>
      </c>
      <c r="J29" s="30">
        <f t="shared" si="3"/>
        <v>1309</v>
      </c>
    </row>
    <row r="30" spans="1:10" s="1" customFormat="1" ht="15">
      <c r="A30" s="11" t="s">
        <v>37</v>
      </c>
      <c r="B30" s="21" t="s">
        <v>24</v>
      </c>
      <c r="C30" s="31">
        <f>'[2]izglitiba'!$E$306</f>
        <v>4029.29</v>
      </c>
      <c r="D30" s="31">
        <f>'[2]izglitiba'!$H$306</f>
        <v>4204.29</v>
      </c>
      <c r="E30" s="31">
        <f t="shared" si="0"/>
        <v>175</v>
      </c>
      <c r="F30" s="31">
        <f t="shared" si="1"/>
        <v>42.1575</v>
      </c>
      <c r="G30" s="31">
        <f t="shared" si="2"/>
        <v>217.1575</v>
      </c>
      <c r="H30" s="32">
        <f>E30*4</f>
        <v>700</v>
      </c>
      <c r="I30" s="46">
        <v>169</v>
      </c>
      <c r="J30" s="30">
        <f t="shared" si="3"/>
        <v>869</v>
      </c>
    </row>
    <row r="31" spans="1:10" s="1" customFormat="1" ht="15">
      <c r="A31" s="11" t="s">
        <v>51</v>
      </c>
      <c r="B31" s="21" t="s">
        <v>24</v>
      </c>
      <c r="C31" s="31">
        <f>'[2]izglitiba'!$E$357</f>
        <v>4220</v>
      </c>
      <c r="D31" s="31">
        <f>'[2]izglitiba'!$H$357</f>
        <v>4545</v>
      </c>
      <c r="E31" s="31">
        <f t="shared" si="0"/>
        <v>325</v>
      </c>
      <c r="F31" s="31">
        <f t="shared" si="1"/>
        <v>78.2925</v>
      </c>
      <c r="G31" s="31">
        <f t="shared" si="2"/>
        <v>403.2925</v>
      </c>
      <c r="H31" s="32">
        <f>(E31*4)-105</f>
        <v>1195</v>
      </c>
      <c r="I31" s="46">
        <v>288</v>
      </c>
      <c r="J31" s="30">
        <f t="shared" si="3"/>
        <v>1483</v>
      </c>
    </row>
    <row r="32" spans="1:10" s="1" customFormat="1" ht="15">
      <c r="A32" s="11" t="s">
        <v>52</v>
      </c>
      <c r="B32" s="21" t="s">
        <v>24</v>
      </c>
      <c r="C32" s="31">
        <f>'[2]izglitiba'!$E$382</f>
        <v>9362</v>
      </c>
      <c r="D32" s="31">
        <f>'[2]izglitiba'!$H$382</f>
        <v>9852</v>
      </c>
      <c r="E32" s="31">
        <f t="shared" si="0"/>
        <v>490</v>
      </c>
      <c r="F32" s="31">
        <f t="shared" si="1"/>
        <v>118.041</v>
      </c>
      <c r="G32" s="31">
        <f t="shared" si="2"/>
        <v>608.0409999999999</v>
      </c>
      <c r="H32" s="32">
        <f>(E32*4)-210</f>
        <v>1750</v>
      </c>
      <c r="I32" s="46">
        <v>422</v>
      </c>
      <c r="J32" s="30">
        <f t="shared" si="3"/>
        <v>2172</v>
      </c>
    </row>
    <row r="33" spans="1:10" s="1" customFormat="1" ht="15">
      <c r="A33" s="11" t="s">
        <v>40</v>
      </c>
      <c r="B33" s="21" t="s">
        <v>24</v>
      </c>
      <c r="C33" s="31">
        <f>'[2]izglitiba'!$E$403</f>
        <v>6327.25</v>
      </c>
      <c r="D33" s="31">
        <f>'[2]izglitiba'!$H$403</f>
        <v>6652.25</v>
      </c>
      <c r="E33" s="31">
        <f t="shared" si="0"/>
        <v>325</v>
      </c>
      <c r="F33" s="31">
        <f t="shared" si="1"/>
        <v>78.2925</v>
      </c>
      <c r="G33" s="31">
        <f t="shared" si="2"/>
        <v>403.2925</v>
      </c>
      <c r="H33" s="32">
        <f>E33*4</f>
        <v>1300</v>
      </c>
      <c r="I33" s="46">
        <v>313</v>
      </c>
      <c r="J33" s="30">
        <f t="shared" si="3"/>
        <v>1613</v>
      </c>
    </row>
    <row r="34" spans="1:10" s="1" customFormat="1" ht="15">
      <c r="A34" s="11" t="s">
        <v>19</v>
      </c>
      <c r="B34" s="21" t="s">
        <v>24</v>
      </c>
      <c r="C34" s="31">
        <f>'[2]izglitiba'!$E$420</f>
        <v>6069.875</v>
      </c>
      <c r="D34" s="31">
        <f>'[2]izglitiba'!$H$420</f>
        <v>6459.875</v>
      </c>
      <c r="E34" s="31">
        <f t="shared" si="0"/>
        <v>390</v>
      </c>
      <c r="F34" s="31">
        <f t="shared" si="1"/>
        <v>93.95100000000001</v>
      </c>
      <c r="G34" s="31">
        <f t="shared" si="2"/>
        <v>483.951</v>
      </c>
      <c r="H34" s="32">
        <f>(E34*4)-210</f>
        <v>1350</v>
      </c>
      <c r="I34" s="46">
        <v>325</v>
      </c>
      <c r="J34" s="30">
        <f t="shared" si="3"/>
        <v>1675</v>
      </c>
    </row>
    <row r="35" spans="1:10" s="1" customFormat="1" ht="15">
      <c r="A35" s="11" t="s">
        <v>39</v>
      </c>
      <c r="B35" s="21" t="s">
        <v>24</v>
      </c>
      <c r="C35" s="31">
        <f>'[2]izglitiba'!$E$470</f>
        <v>7506.8</v>
      </c>
      <c r="D35" s="31">
        <f>'[2]izglitiba'!$H$470</f>
        <v>7846.8</v>
      </c>
      <c r="E35" s="31">
        <f t="shared" si="0"/>
        <v>340</v>
      </c>
      <c r="F35" s="31">
        <f t="shared" si="1"/>
        <v>81.906</v>
      </c>
      <c r="G35" s="31">
        <f t="shared" si="2"/>
        <v>421.906</v>
      </c>
      <c r="H35" s="32">
        <f>(E35*4)-210</f>
        <v>1150</v>
      </c>
      <c r="I35" s="46">
        <v>277</v>
      </c>
      <c r="J35" s="30">
        <f t="shared" si="3"/>
        <v>1427</v>
      </c>
    </row>
    <row r="36" spans="1:10" s="1" customFormat="1" ht="15">
      <c r="A36" s="11" t="s">
        <v>14</v>
      </c>
      <c r="B36" s="21" t="s">
        <v>24</v>
      </c>
      <c r="C36" s="31">
        <f>'[2]izglitiba'!$E$525</f>
        <v>6403.3</v>
      </c>
      <c r="D36" s="31">
        <f>'[2]izglitiba'!$H$525</f>
        <v>6643.3</v>
      </c>
      <c r="E36" s="31">
        <f t="shared" si="0"/>
        <v>240</v>
      </c>
      <c r="F36" s="31">
        <f t="shared" si="1"/>
        <v>57.816</v>
      </c>
      <c r="G36" s="31">
        <f t="shared" si="2"/>
        <v>297.81600000000003</v>
      </c>
      <c r="H36" s="32">
        <f>(E36*4)-210+200</f>
        <v>950</v>
      </c>
      <c r="I36" s="46">
        <v>229</v>
      </c>
      <c r="J36" s="30">
        <f t="shared" si="3"/>
        <v>1179</v>
      </c>
    </row>
    <row r="37" spans="1:10" s="1" customFormat="1" ht="15">
      <c r="A37" s="11" t="s">
        <v>15</v>
      </c>
      <c r="B37" s="21" t="s">
        <v>24</v>
      </c>
      <c r="C37" s="31">
        <f>'[2]izglitiba'!$E$541</f>
        <v>4273</v>
      </c>
      <c r="D37" s="31">
        <f>'[2]izglitiba'!$H$541</f>
        <v>4598</v>
      </c>
      <c r="E37" s="31">
        <f t="shared" si="0"/>
        <v>325</v>
      </c>
      <c r="F37" s="31">
        <f t="shared" si="1"/>
        <v>78.2925</v>
      </c>
      <c r="G37" s="31">
        <f t="shared" si="2"/>
        <v>403.2925</v>
      </c>
      <c r="H37" s="32">
        <f>(E37*4)-42</f>
        <v>1258</v>
      </c>
      <c r="I37" s="46">
        <v>303</v>
      </c>
      <c r="J37" s="30">
        <f t="shared" si="3"/>
        <v>1561</v>
      </c>
    </row>
    <row r="38" spans="1:10" s="1" customFormat="1" ht="15">
      <c r="A38" s="11" t="s">
        <v>17</v>
      </c>
      <c r="B38" s="21" t="s">
        <v>24</v>
      </c>
      <c r="C38" s="31">
        <f>'[2]izglitiba'!$E$617</f>
        <v>4670.1</v>
      </c>
      <c r="D38" s="31">
        <f>'[2]izglitiba'!$H$617</f>
        <v>4945.1</v>
      </c>
      <c r="E38" s="31">
        <f t="shared" si="0"/>
        <v>275</v>
      </c>
      <c r="F38" s="31">
        <f t="shared" si="1"/>
        <v>66.2475</v>
      </c>
      <c r="G38" s="31">
        <f t="shared" si="2"/>
        <v>341.2475</v>
      </c>
      <c r="H38" s="32">
        <f>E38*4</f>
        <v>1100</v>
      </c>
      <c r="I38" s="46">
        <v>265</v>
      </c>
      <c r="J38" s="30">
        <f t="shared" si="3"/>
        <v>1365</v>
      </c>
    </row>
    <row r="39" spans="1:10" s="1" customFormat="1" ht="15">
      <c r="A39" s="11" t="s">
        <v>36</v>
      </c>
      <c r="B39" s="21" t="s">
        <v>24</v>
      </c>
      <c r="C39" s="31">
        <f>'[2]izglitiba'!$E$627</f>
        <v>1411.5</v>
      </c>
      <c r="D39" s="31">
        <f>'[2]izglitiba'!$H$627</f>
        <v>1611.5</v>
      </c>
      <c r="E39" s="31">
        <f t="shared" si="0"/>
        <v>200</v>
      </c>
      <c r="F39" s="31">
        <f t="shared" si="1"/>
        <v>48.18</v>
      </c>
      <c r="G39" s="31">
        <f t="shared" si="2"/>
        <v>248.18</v>
      </c>
      <c r="H39" s="32">
        <f>E39*4</f>
        <v>800</v>
      </c>
      <c r="I39" s="46">
        <v>193</v>
      </c>
      <c r="J39" s="30">
        <f t="shared" si="3"/>
        <v>993</v>
      </c>
    </row>
    <row r="40" spans="1:10" s="1" customFormat="1" ht="15">
      <c r="A40" s="11" t="s">
        <v>33</v>
      </c>
      <c r="B40" s="21" t="s">
        <v>26</v>
      </c>
      <c r="C40" s="31">
        <f>'[2]izglitiba'!$E$320</f>
        <v>3445</v>
      </c>
      <c r="D40" s="31">
        <f>'[2]izglitiba'!$H$320</f>
        <v>3620</v>
      </c>
      <c r="E40" s="31">
        <f>D40-C40</f>
        <v>175</v>
      </c>
      <c r="F40" s="31">
        <f>E40*24.09%</f>
        <v>42.1575</v>
      </c>
      <c r="G40" s="31">
        <f>E40+F40</f>
        <v>217.1575</v>
      </c>
      <c r="H40" s="32">
        <f>E40*4</f>
        <v>700</v>
      </c>
      <c r="I40" s="46">
        <v>169</v>
      </c>
      <c r="J40" s="30">
        <f t="shared" si="3"/>
        <v>869</v>
      </c>
    </row>
    <row r="41" spans="1:10" s="1" customFormat="1" ht="15">
      <c r="A41" s="11" t="s">
        <v>46</v>
      </c>
      <c r="B41" s="21" t="s">
        <v>26</v>
      </c>
      <c r="C41" s="31">
        <f>'[2]izglitiba'!$E$341</f>
        <v>6731.799999999999</v>
      </c>
      <c r="D41" s="31">
        <f>'[2]izglitiba'!$H$341</f>
        <v>6921.799999999999</v>
      </c>
      <c r="E41" s="31">
        <f>D41-C41</f>
        <v>190</v>
      </c>
      <c r="F41" s="31">
        <f>E41*24.09%</f>
        <v>45.771</v>
      </c>
      <c r="G41" s="31">
        <f>E41+F41</f>
        <v>235.77100000000002</v>
      </c>
      <c r="H41" s="32">
        <f>(E41*4)-200+200</f>
        <v>760</v>
      </c>
      <c r="I41" s="46">
        <v>183</v>
      </c>
      <c r="J41" s="30">
        <f t="shared" si="3"/>
        <v>943</v>
      </c>
    </row>
    <row r="42" spans="1:10" s="1" customFormat="1" ht="15">
      <c r="A42" s="11" t="s">
        <v>49</v>
      </c>
      <c r="B42" s="21" t="s">
        <v>26</v>
      </c>
      <c r="C42" s="31">
        <f>'[2]izglitiba'!$E$436</f>
        <v>3965.05</v>
      </c>
      <c r="D42" s="31">
        <f>'[2]izglitiba'!$H$436</f>
        <v>4265.05</v>
      </c>
      <c r="E42" s="31">
        <f>D42-C42</f>
        <v>300</v>
      </c>
      <c r="F42" s="31">
        <f>E42*24.09%</f>
        <v>72.27</v>
      </c>
      <c r="G42" s="31">
        <f>E42+F42</f>
        <v>372.27</v>
      </c>
      <c r="H42" s="32">
        <f>(E42*4)-105</f>
        <v>1095</v>
      </c>
      <c r="I42" s="46">
        <v>264</v>
      </c>
      <c r="J42" s="30">
        <f t="shared" si="3"/>
        <v>1359</v>
      </c>
    </row>
    <row r="43" spans="1:10" s="1" customFormat="1" ht="15">
      <c r="A43" s="11" t="s">
        <v>48</v>
      </c>
      <c r="B43" s="21" t="s">
        <v>26</v>
      </c>
      <c r="C43" s="34">
        <f>'[2]izglitiba'!$E$449</f>
        <v>7475</v>
      </c>
      <c r="D43" s="34">
        <f>'[2]izglitiba'!$H$449</f>
        <v>7815</v>
      </c>
      <c r="E43" s="31">
        <f>D43-C43</f>
        <v>340</v>
      </c>
      <c r="F43" s="31">
        <f>E43*24.09%</f>
        <v>81.906</v>
      </c>
      <c r="G43" s="31">
        <f>E43+F43</f>
        <v>421.906</v>
      </c>
      <c r="H43" s="32">
        <f>(E43*4)-210</f>
        <v>1150</v>
      </c>
      <c r="I43" s="46">
        <v>277</v>
      </c>
      <c r="J43" s="30">
        <f t="shared" si="3"/>
        <v>1427</v>
      </c>
    </row>
    <row r="44" spans="1:10" s="1" customFormat="1" ht="15">
      <c r="A44" s="11" t="s">
        <v>47</v>
      </c>
      <c r="B44" s="21" t="s">
        <v>26</v>
      </c>
      <c r="C44" s="31">
        <f>'[2]izglitiba'!$E$503</f>
        <v>14750</v>
      </c>
      <c r="D44" s="31">
        <f>'[2]izglitiba'!$H$503</f>
        <v>15485</v>
      </c>
      <c r="E44" s="31">
        <f>D44-C44</f>
        <v>735</v>
      </c>
      <c r="F44" s="31">
        <f>E44*24.09%</f>
        <v>177.0615</v>
      </c>
      <c r="G44" s="31">
        <f>E44+F44</f>
        <v>912.0615</v>
      </c>
      <c r="H44" s="32">
        <f>(E44*4)+1000</f>
        <v>3940</v>
      </c>
      <c r="I44" s="46">
        <v>949</v>
      </c>
      <c r="J44" s="30">
        <f t="shared" si="3"/>
        <v>4889</v>
      </c>
    </row>
    <row r="45" spans="1:10" s="1" customFormat="1" ht="9.75" customHeight="1">
      <c r="A45" s="11"/>
      <c r="B45" s="21"/>
      <c r="C45" s="31"/>
      <c r="D45" s="31"/>
      <c r="E45" s="31"/>
      <c r="F45" s="31"/>
      <c r="G45" s="31"/>
      <c r="H45" s="32"/>
      <c r="I45" s="46"/>
      <c r="J45" s="30"/>
    </row>
    <row r="46" spans="1:10" s="1" customFormat="1" ht="15">
      <c r="A46" s="11" t="s">
        <v>44</v>
      </c>
      <c r="B46" s="35">
        <v>10.4</v>
      </c>
      <c r="C46" s="31">
        <f>'[1]parejas_iestades'!$F$14</f>
        <v>3944</v>
      </c>
      <c r="D46" s="31">
        <f>'[1]parejas_iestades'!$I$14</f>
        <v>4524</v>
      </c>
      <c r="E46" s="31">
        <f>D46-C46</f>
        <v>580</v>
      </c>
      <c r="F46" s="31">
        <f>E46*24.09%</f>
        <v>139.722</v>
      </c>
      <c r="G46" s="31">
        <f>E46+F46</f>
        <v>719.722</v>
      </c>
      <c r="H46" s="32">
        <f>E46*4</f>
        <v>2320</v>
      </c>
      <c r="I46" s="46">
        <v>559</v>
      </c>
      <c r="J46" s="30">
        <f>H46+I46</f>
        <v>2879</v>
      </c>
    </row>
    <row r="47" spans="1:10" s="1" customFormat="1" ht="15">
      <c r="A47" s="11" t="s">
        <v>45</v>
      </c>
      <c r="B47" s="35">
        <v>10.7</v>
      </c>
      <c r="C47" s="31">
        <f>'[1]parejas_iestades'!$F$99</f>
        <v>10949.25</v>
      </c>
      <c r="D47" s="34">
        <f>'[1]parejas_iestades'!$I$99</f>
        <v>12704.25</v>
      </c>
      <c r="E47" s="31">
        <f>D47-C47</f>
        <v>1755</v>
      </c>
      <c r="F47" s="31">
        <f>E47*24.09%</f>
        <v>422.7795</v>
      </c>
      <c r="G47" s="31">
        <f>E47+F47</f>
        <v>2177.7795</v>
      </c>
      <c r="H47" s="32">
        <v>-39122</v>
      </c>
      <c r="I47" s="46">
        <v>1855</v>
      </c>
      <c r="J47" s="30">
        <f>H47+I47</f>
        <v>-37267</v>
      </c>
    </row>
    <row r="48" spans="1:10" s="1" customFormat="1" ht="15">
      <c r="A48" s="11" t="s">
        <v>43</v>
      </c>
      <c r="B48" s="35">
        <v>10.91</v>
      </c>
      <c r="C48" s="31">
        <f>'[1]parejas_iestades'!$F$55</f>
        <v>13095</v>
      </c>
      <c r="D48" s="34">
        <f>'[1]parejas_iestades'!$I$55</f>
        <v>15581</v>
      </c>
      <c r="E48" s="31">
        <f>D48-C48</f>
        <v>2486</v>
      </c>
      <c r="F48" s="31">
        <f>E48*24.09%</f>
        <v>598.8774</v>
      </c>
      <c r="G48" s="31">
        <f>E48+F48</f>
        <v>3084.8774</v>
      </c>
      <c r="H48" s="32">
        <f>(E48*4)+400</f>
        <v>10344</v>
      </c>
      <c r="I48" s="46">
        <v>2492</v>
      </c>
      <c r="J48" s="30">
        <f>H48+I48</f>
        <v>12836</v>
      </c>
    </row>
    <row r="49" spans="1:10" s="1" customFormat="1" ht="8.25" customHeight="1">
      <c r="A49" s="11"/>
      <c r="B49" s="35"/>
      <c r="C49" s="33"/>
      <c r="D49" s="33"/>
      <c r="E49" s="33"/>
      <c r="F49" s="33"/>
      <c r="G49" s="33"/>
      <c r="H49" s="32"/>
      <c r="I49" s="46"/>
      <c r="J49" s="30"/>
    </row>
    <row r="50" spans="1:10" s="1" customFormat="1" ht="15" customHeight="1">
      <c r="A50" s="22"/>
      <c r="B50" s="36"/>
      <c r="C50" s="37"/>
      <c r="D50" s="37"/>
      <c r="E50" s="37"/>
      <c r="F50" s="37"/>
      <c r="G50" s="37"/>
      <c r="H50" s="38"/>
      <c r="I50" s="47"/>
      <c r="J50" s="39"/>
    </row>
    <row r="51" spans="1:10" s="4" customFormat="1" ht="19.5" customHeight="1">
      <c r="A51" s="12" t="s">
        <v>50</v>
      </c>
      <c r="B51" s="40"/>
      <c r="C51" s="41">
        <f aca="true" t="shared" si="4" ref="C51:J51">SUM(C7:C49)</f>
        <v>293494.56499999994</v>
      </c>
      <c r="D51" s="41">
        <f t="shared" si="4"/>
        <v>318013.56499999994</v>
      </c>
      <c r="E51" s="41">
        <f t="shared" si="4"/>
        <v>24519</v>
      </c>
      <c r="F51" s="41">
        <f t="shared" si="4"/>
        <v>5906.627100000001</v>
      </c>
      <c r="G51" s="41">
        <f t="shared" si="4"/>
        <v>30425.627100000012</v>
      </c>
      <c r="H51" s="42">
        <f t="shared" si="4"/>
        <v>-33005</v>
      </c>
      <c r="I51" s="42">
        <f t="shared" si="4"/>
        <v>33005</v>
      </c>
      <c r="J51" s="43">
        <f t="shared" si="4"/>
        <v>0</v>
      </c>
    </row>
    <row r="52" spans="1:10" s="1" customFormat="1" ht="15">
      <c r="A52" s="23"/>
      <c r="B52" s="23"/>
      <c r="C52" s="44"/>
      <c r="D52" s="44"/>
      <c r="E52" s="44"/>
      <c r="F52" s="44"/>
      <c r="G52" s="44"/>
      <c r="H52" s="44"/>
      <c r="I52" s="44"/>
      <c r="J52" s="44"/>
    </row>
  </sheetData>
  <sheetProtection/>
  <mergeCells count="4">
    <mergeCell ref="A4:J4"/>
    <mergeCell ref="E5:G5"/>
    <mergeCell ref="H5:J5"/>
    <mergeCell ref="A2:J2"/>
  </mergeCells>
  <printOptions/>
  <pageMargins left="1.29921259842519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2011-11-15T14:08:09Z</dcterms:modified>
  <cp:category/>
  <cp:version/>
  <cp:contentType/>
  <cp:contentStatus/>
</cp:coreProperties>
</file>