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090" activeTab="0"/>
  </bookViews>
  <sheets>
    <sheet name="viss plāns kopā" sheetId="1" r:id="rId1"/>
  </sheets>
  <definedNames>
    <definedName name="_xlnm.Print_Area" localSheetId="0">'viss plāns kopā'!$A$1:$Q$268</definedName>
    <definedName name="_xlnm.Print_Titles" localSheetId="0">'viss plāns kopā'!$5:$8</definedName>
  </definedNames>
  <calcPr fullCalcOnLoad="1"/>
</workbook>
</file>

<file path=xl/comments1.xml><?xml version="1.0" encoding="utf-8"?>
<comments xmlns="http://schemas.openxmlformats.org/spreadsheetml/2006/main">
  <authors>
    <author>Ieva Kaire</author>
  </authors>
  <commentList>
    <comment ref="O62" authorId="0">
      <text>
        <r>
          <rPr>
            <b/>
            <sz val="8"/>
            <rFont val="Tahoma"/>
            <family val="2"/>
          </rPr>
          <t>Ieva Kaire:</t>
        </r>
        <r>
          <rPr>
            <sz val="8"/>
            <rFont val="Tahoma"/>
            <family val="2"/>
          </rPr>
          <t xml:space="preserve">
Nepieciešams aprēķins nākošajiem gadiem
</t>
        </r>
      </text>
    </comment>
    <comment ref="O76" authorId="0">
      <text>
        <r>
          <rPr>
            <b/>
            <sz val="8"/>
            <rFont val="Tahoma"/>
            <family val="2"/>
          </rPr>
          <t>Ieva Kaire:</t>
        </r>
        <r>
          <rPr>
            <sz val="8"/>
            <rFont val="Tahoma"/>
            <family val="2"/>
          </rPr>
          <t xml:space="preserve">
Nepieciešams aprēķins par nākamajiem gadiem</t>
        </r>
      </text>
    </comment>
  </commentList>
</comments>
</file>

<file path=xl/sharedStrings.xml><?xml version="1.0" encoding="utf-8"?>
<sst xmlns="http://schemas.openxmlformats.org/spreadsheetml/2006/main" count="607" uniqueCount="320">
  <si>
    <t>Jūrmalas pilsētas investīciju plāns 2013. - 2015. gadam (tūkstoši Ls)</t>
  </si>
  <si>
    <t>N.p.k.</t>
  </si>
  <si>
    <t>Projekta nosaukums</t>
  </si>
  <si>
    <t>Veiktās investīcijas līdz 2013.gadam</t>
  </si>
  <si>
    <t>Projekta izmaksas KOPĀ</t>
  </si>
  <si>
    <t>Finanšu instrumenti</t>
  </si>
  <si>
    <t>Pašvaldības budžeta līdzekļi</t>
  </si>
  <si>
    <t>Pašvaldības ņemtie kredītlīdzekļi</t>
  </si>
  <si>
    <t>ES/ KPFI finansējums</t>
  </si>
  <si>
    <t>Valsts finansējums</t>
  </si>
  <si>
    <t>cits finansējums</t>
  </si>
  <si>
    <t xml:space="preserve">Kopā </t>
  </si>
  <si>
    <t>KOPĀ INVESTĪCIJAS</t>
  </si>
  <si>
    <t>01</t>
  </si>
  <si>
    <t>PĀRVALDE (t.sk. projektēšana)</t>
  </si>
  <si>
    <t>Īpatsvars no kopējām investīcijām(%)</t>
  </si>
  <si>
    <t>Domes ēkas Jomas ielā 1/5 aukstumapgādes izveide</t>
  </si>
  <si>
    <t>t.sk.  projektēšana</t>
  </si>
  <si>
    <t>Ēkas Dubultu prospektā 1 lit.2 būvniecība</t>
  </si>
  <si>
    <t>Administratīvo telpu remonts/ kapitālais remonts</t>
  </si>
  <si>
    <t>ĢIS sistēmas izstrāde</t>
  </si>
  <si>
    <t>Pašvaldības  datu pārraides tīkla izbūve (wifi + optiskais tīkls)</t>
  </si>
  <si>
    <t>03</t>
  </si>
  <si>
    <t>SABIEDRISKĀ KĀRTĪBA (t.sk. projektēšana)</t>
  </si>
  <si>
    <t>Videonovērošanas sistēmas izbūve</t>
  </si>
  <si>
    <t>Jaunķemeru glābšanas stacijas projektēšana un būvniecība</t>
  </si>
  <si>
    <t>04</t>
  </si>
  <si>
    <t>EKONOMISKĀ DARBĪBA (t.sk. projektēšana)</t>
  </si>
  <si>
    <t>Raiņa ielas rekonstrukcija (garantijas laika garantijas ieturējums)</t>
  </si>
  <si>
    <t>Dzintaru pārvada rekonstrukcija</t>
  </si>
  <si>
    <t>Kļavu ielas rekonstrukcija</t>
  </si>
  <si>
    <t>Dubultu satiksmes mezgla rekonstrukcija</t>
  </si>
  <si>
    <t>Tallinas ielas, Satiksmes ielas un Artilērijas ielas rekonstrukcija</t>
  </si>
  <si>
    <t>t.sk. īpašuma atpirkšana</t>
  </si>
  <si>
    <t>Jūrmalas pilsētas tranzītielas P128 (Talsu šoseja/Kolkas iela) izbūve</t>
  </si>
  <si>
    <t>Z.Meirovica prospekta rekonstrukcija</t>
  </si>
  <si>
    <t>Satiksmes drošības uzlabošana Jūrmalas pilsētā</t>
  </si>
  <si>
    <t>Jaunu ielu izbūve</t>
  </si>
  <si>
    <t>Grantēto ielu asfaltēšana</t>
  </si>
  <si>
    <t>Jaundubultu autotilts</t>
  </si>
  <si>
    <t>t.sk.  Ģeotehniskā izpēte/ projektēšana</t>
  </si>
  <si>
    <t>priekšizpēte/ projektēšana</t>
  </si>
  <si>
    <t>Lielupes ostas attīstības stratēģijas izstrāde</t>
  </si>
  <si>
    <t>05</t>
  </si>
  <si>
    <t>VIDE (t.sk. projektēšana)</t>
  </si>
  <si>
    <t>Krasta kāpu nostiprināšana un piekrastes aizsargājamo biotopu saglabāšana</t>
  </si>
  <si>
    <t>Sabiedrisko tualešu konteineru noma un apsaimniekošana pludmalē un Jomas ielā</t>
  </si>
  <si>
    <t>"Jūrmalas ūdens"  pašvaldības meliorācijas sistēmas atjaunošana</t>
  </si>
  <si>
    <t>Jūrmalas ūdenssaimniecības attīstības projekts II kārta</t>
  </si>
  <si>
    <t>SIA "Jūrmalas ūdens" ūdensvada un kanalizācijas izbūve</t>
  </si>
  <si>
    <t>Meliorācijas tehniskā apsekošana - ZM kadastram</t>
  </si>
  <si>
    <t>Ģeotermālā/ pirmsprojekta izpēte, zondēšanas kontrolurbums</t>
  </si>
  <si>
    <t>Stacionāro tualešu konteineru izbūve</t>
  </si>
  <si>
    <t>EST/LAT "Ūdens tūrisma kā dabas un aktīvā tūrisma komponentes attīstība Latvijā un Igaunijā / RIVERWAYS"</t>
  </si>
  <si>
    <t>LIFE+ "Klimata pārmaiņu un ar tām saistītā plūdu riska novērtēšana Rīgas plānošanas reģionā"</t>
  </si>
  <si>
    <t>06</t>
  </si>
  <si>
    <t>Pašvaldības teritoriju un mājokļu apsaimniekošana (t.sk. projektēšana)</t>
  </si>
  <si>
    <t>Kāpņu rekonstrukcija izejās uz jūru</t>
  </si>
  <si>
    <t>Celiņu (laipu) izgatavošana un izvietošana izejās uz jūru</t>
  </si>
  <si>
    <t>Pašvaldības dzīvojamā fonda remonts</t>
  </si>
  <si>
    <t>Mājokļu programma (Dīķu iela 30 )</t>
  </si>
  <si>
    <t xml:space="preserve">2013.g - Beberbeķu kapsētā- apbedījuma vietu iemērīšana un kartēšana, pakāpienu uz kapa vietām izbūve;  Vēlāk - sētas izbūve Jaundubultu un Ķemeru kapsētā; meža ceļa gar Jaundubultu kapsētas malu projektēšana un izbūve; jaunu ūdens ņemšanas vietu izbūve Jūrmalas kapsētās; </t>
  </si>
  <si>
    <t>Viengadīgo puķu trauku iegāde izvietošanai pie apgaismes stabiem</t>
  </si>
  <si>
    <t>Saulessargu iegāde Dzintaru mežparkam</t>
  </si>
  <si>
    <t>Siltumtīklu jaunbūve un rekonstrukcija</t>
  </si>
  <si>
    <t>Centralizētās Kauguru rajona katlu mājas ar biomasas (Šķeldas) kurināmo jaunbūve</t>
  </si>
  <si>
    <t>"Jūrmalas ūdens"-Ūdensmērītāju mezglu izbūve un skaitītāju uzstādīšana</t>
  </si>
  <si>
    <t>"Jūrmalas ūdens"- Atmosfēras nokrišņu ietekme uz infiltrācijas procesiem sadzīves notekūdeņu savākšanas tīklos</t>
  </si>
  <si>
    <t xml:space="preserve">Samazināta Slokas NAI hidrauliskā slodze un samazināts pārsūknējamo notekūdeņu apjoms uz Daugavgrīvas NAI </t>
  </si>
  <si>
    <t>07</t>
  </si>
  <si>
    <t>Veselība</t>
  </si>
  <si>
    <t>SIA "Jūrmalas slimnīca" būvobjekts - jaunbūve</t>
  </si>
  <si>
    <t>SIA "Jūrmalas slimnīca" sociālās mājas rekonstrukcija Bauskas iela 5a</t>
  </si>
  <si>
    <t>PSIA "Kauguru veselības centrs" infrastruktūras uzlabošana</t>
  </si>
  <si>
    <t>PSIA "Veselības un sociālās aprūpes centrs Sloka"  infrastruktūras uzlabošana</t>
  </si>
  <si>
    <t>PSIA "Veselības un sociālās aprūpes centrs Sloka" stratēģiskās programmas daļas izstrāde un ekonomiskais pamatojums esošo ēku rekonstrukcijai un jaunas ēkas būvei</t>
  </si>
  <si>
    <t>PSIA "Veselības un sociālās aprūpes centrs Sloka"  teritorijas labiekārtošana</t>
  </si>
  <si>
    <t>teritorijas asfalta seguma nomaiņa un bruģēšanas darbi;  jauna žoga uzstādīšana teritorijai 120m</t>
  </si>
  <si>
    <t>PSIA "Veselības un sociālās aprūpes centrs Sloka" pansionāta ēkas rekonstrukcija</t>
  </si>
  <si>
    <t>Pansionāta piebūve un pansionāta ēkas bēniņu izbūve</t>
  </si>
  <si>
    <t>08</t>
  </si>
  <si>
    <t>ATPŪTA, KULTŪRA, RELIĢIJA</t>
  </si>
  <si>
    <t>Sabiedriskā kompleksa Strēlnieku prosp. 30 būve (mākslas un mūzikas skola, centrālās bibliotēkas ēka)</t>
  </si>
  <si>
    <t>2013.g.-Mākslas skolas būvniecība, 2014.g.-Bibliotēkas būvniecība, 2015.g.-Mūzikas skolas un ielas būvniecība, labiekārtojums</t>
  </si>
  <si>
    <t>Jūrmalas Kultūras centra telpu, Jomas ielā 35, renovācija</t>
  </si>
  <si>
    <t>Bibliotēku remonts/ kapitālais remonts</t>
  </si>
  <si>
    <t>Kultūras, izklaides un sporta iestāžu remonts/kapitālais remonts</t>
  </si>
  <si>
    <t>Aspazijas mājas restaurācija Z.Meirovica prospektā 18/20</t>
  </si>
  <si>
    <t>Ķemeru parka ar parka arhitektūru rekonstrukcija un renovācija</t>
  </si>
  <si>
    <t>Majoru muižas kompleksa attīstība</t>
  </si>
  <si>
    <t>Jūrmalas Motormuzeja izveide</t>
  </si>
  <si>
    <t>Dzintaru koncertzāles Mazās (slēgtās) restaurācija, Turaidas ielā 1</t>
  </si>
  <si>
    <t>Dzintaru koncertzāles atklātā zāle</t>
  </si>
  <si>
    <t>Skatuves hidraulikas remonts, griestu balstu konstrukcijas krāsošana, taciņu remonts un dēļu grīdas maiņa kāpu zonā par pašu līdzekļiem.                                       Mīksto krēslu iegāde 500 gab.par JPD līdzekļiem</t>
  </si>
  <si>
    <t>Konferenču centra izveide</t>
  </si>
  <si>
    <t>Zemūdens Arheoloģijas centra izveide</t>
  </si>
  <si>
    <t>Jūrmalas un Latvijas kūrortpilsētu dalība ārvalstu starptautiskajās tūrisma izstādēs un gadatirgos</t>
  </si>
  <si>
    <t>Ķemeru kūrorta poliklīnikas un sanatorijas atjaunošana</t>
  </si>
  <si>
    <t>Atpūtas parka izveide Kauguros, z.g. Kauguri 2102</t>
  </si>
  <si>
    <t>Peldēšanas un futbola skolas skeitparka infrastruktūras attīstība</t>
  </si>
  <si>
    <t>Jūrmala - Raiņa un Aspazijas pilsēta</t>
  </si>
  <si>
    <t>Majoru sporta laukuma infrastruktūras attīstība</t>
  </si>
  <si>
    <t>Tribīņu renovācija (2,kārta); stacionārā ledus laukuma izbūve, pieslēdzoties pie esošajiem saldēšanas kompresoriem; Stacionārā ledus laukuma tehnoloģijas tehniskais projekts</t>
  </si>
  <si>
    <t>09</t>
  </si>
  <si>
    <t>IZGLĪTĪBA</t>
  </si>
  <si>
    <t>Izglītības iestāžu kapitālais remonts</t>
  </si>
  <si>
    <t>Jūrmalas Valsts ģimnāzijas un sākumskolas "Atvase" daudzfunkcionālās sporta halles projektēšana un celtniecība</t>
  </si>
  <si>
    <t>Kūrorta inovācijas un pētniecības centra izveidošana</t>
  </si>
  <si>
    <t>10</t>
  </si>
  <si>
    <t>SOCIĀLĀ AIZSARDZĪBA</t>
  </si>
  <si>
    <t>Īpatsvars no kopējām investīcijām</t>
  </si>
  <si>
    <t>Labklājības pārvaldes infrastruktūras attīstība</t>
  </si>
  <si>
    <t>Ēkas rekonstrukcija ar funkcijas maiņu par sociālo dzīvojamo ēku ar publiski pieejamām telpām 1.stāvā Skolas ielā 44, Jūrmalā</t>
  </si>
  <si>
    <t>Pašvaldības iestādes "Sprīdītis" rekonstrukcija</t>
  </si>
  <si>
    <t>POTENCIĀLIE PRIVĀTIE OBJEKTI/ VALSTS OBJEKTI</t>
  </si>
  <si>
    <t>Kūrortviesnīcas "Rīgas līcis" attīstība</t>
  </si>
  <si>
    <t>Ķemeru kūrortpoliklīnikas attīstība</t>
  </si>
  <si>
    <t>Viesnīca "Liesma" attīstība</t>
  </si>
  <si>
    <t>Viesnīca "Lielupe" attīstība</t>
  </si>
  <si>
    <t>Viesnīca "Daina" attīstība</t>
  </si>
  <si>
    <t>Viesnīca "Majori" attīstība</t>
  </si>
  <si>
    <t>Ķemeru viesnīcas attīstība</t>
  </si>
  <si>
    <t>Sanatorijas "Jantarnj Bereg" attīstība</t>
  </si>
  <si>
    <t>Viesnīcas Raga ielā 1 attīstība</t>
  </si>
  <si>
    <t>Slēpošanas un atpūtas komplekss  "Kāpa"</t>
  </si>
  <si>
    <t>Slokas papīrfabrikas teritorijas attīstība</t>
  </si>
  <si>
    <t>Lielupes tenisa centra izveide</t>
  </si>
  <si>
    <t>Investīcijas no pašvaldības budžeta (tūkstoši Ls)</t>
  </si>
  <si>
    <t>pēc 2014</t>
  </si>
  <si>
    <t>Kauguru kultūras nama rekonstrukcija</t>
  </si>
  <si>
    <t>Datortehnika Jūrmalas pilsētas pašvaldības IT infrastruktūras darbības nodrošināšanai</t>
  </si>
  <si>
    <t>Ielu seguma kapitālais un kārtējais remonts</t>
  </si>
  <si>
    <t>Aizsargbarjeras - viļņlauža celtniecība pie Lielupes ietekas jūrā (mols)</t>
  </si>
  <si>
    <t>Autobusa pieturu nojumju izgatavošana un uzstādīšana</t>
  </si>
  <si>
    <t>Solu remonts vai nomaiņa</t>
  </si>
  <si>
    <t>T.sk. ēkas fasādes siltināšana, lifta ierīkošana; diagnostikas iekārtas - ehokardiogrāfa iegāde, ugunsdrošas signalizācijas ierīkosana</t>
  </si>
  <si>
    <r>
      <rPr>
        <b/>
        <sz val="10"/>
        <rFont val="Calibri"/>
        <family val="2"/>
      </rPr>
      <t>2013 - no JPD - 2 liftu nomaiņa pansionātā un terapijas ēkās;</t>
    </r>
    <r>
      <rPr>
        <sz val="10"/>
        <rFont val="Calibri"/>
        <family val="2"/>
      </rPr>
      <t xml:space="preserve">  no pašu līdzekļiem - ārējo siltumtrašu un ūdensvadu, kanalizācijas rekonstrukcija), terapijas ēkas kapitālais remonts un pārbūve; arhīva ēkas kapitālais remonts siltināšanai; morga jumta remonts</t>
    </r>
  </si>
  <si>
    <t>Atpūtas laukumu izveide pašvaldības teritorijās</t>
  </si>
  <si>
    <t>Bērnu rotaļu laukumi (Lauku ielā 35; Skolas ielā 69A vai 69; Skolas ielā 35/37; Skolas ielā 67; Skolas ielā 15, 17 ); Sintētiskā seguma ieklāšana bērnu rotaļu laukumos un sporta laukumos; Rotaļu laukumu un Sporta aprīkojuma (trenažieru) uzstādīšana pludmalē un parkos (Priedainē; 5.līnijā; Mellužu parkā; Asaru parkā, Kauguri 2502 (Skolas iela 31b), Slokā)</t>
  </si>
  <si>
    <t>Slokas sporta kompleksa infrastruktūras kapitālais remonts un attīstība</t>
  </si>
  <si>
    <t>Kauguru vidusskolas kapitālais remonts</t>
  </si>
  <si>
    <t>Bērnu rotaļu laukumu izveide pirmsskolas izglītības iestādēs</t>
  </si>
  <si>
    <t>Īss projekta apraksts/ piezīmes</t>
  </si>
  <si>
    <t>Projekta ieviešanas laiks</t>
  </si>
  <si>
    <t>Par projekta ieviešanu atbildīgā persona</t>
  </si>
  <si>
    <t>Izbūvēta aukstumapgādes sistēma Jūrmalas pilsētas domes ēkā Jomas ielā 1/5</t>
  </si>
  <si>
    <t>2013-2014</t>
  </si>
  <si>
    <t>2013-2015</t>
  </si>
  <si>
    <t>2014-2015</t>
  </si>
  <si>
    <t>Izstrādāts Jaunķemeru glābšanas stacijas  projekts un veikta tā būvniecība</t>
  </si>
  <si>
    <t>Izveidota ĢIS sistēma</t>
  </si>
  <si>
    <t>Izbūvēts pašvaldības  datu pārraides tīkls (wifi + optiskais)</t>
  </si>
  <si>
    <t>Videonovērošanas sistēmas attīstība posteņos "Vaivari", "Kauguri", "Ķemeri"</t>
  </si>
  <si>
    <t>Rekonstruēts Dubultu satiksmes mezgls uzlabojot satiksmes drošību</t>
  </si>
  <si>
    <t>Rekonstruēts Z.Meirovica prospekts</t>
  </si>
  <si>
    <t>Dzintaru koncertzāle</t>
  </si>
  <si>
    <t>Nodrošināts līdzfinansējums neparedzētiem projektiem</t>
  </si>
  <si>
    <t>Navigācijas zīmju uzstādīšana un uzturēšana Lielupes ostas teritorijā un Lielupē</t>
  </si>
  <si>
    <t>Uzstādītas navigācijas zīmes Lielupes ostas teritorijā un Lielupē, saskaņā ar Lielupes izmantošanas noteikumiem</t>
  </si>
  <si>
    <t>Publiskas jahtu piestātnes būvniecība</t>
  </si>
  <si>
    <t>Izstrādāta Lielupes ostas attīstības stratēģija</t>
  </si>
  <si>
    <t>Izbūvētas jaunas ielas Jūrmalas pilsētā</t>
  </si>
  <si>
    <t>Atjaunoti veleoceliņi, kas atrodas pēc pirmās kāpas un kas izbūvēti cauri pilsētas teritorijai</t>
  </si>
  <si>
    <t>EK programmas LIFE+ projekts, kas paredz Krasta kāpu nostiprināšanu un piekrastes aizsargājamo biotopu saglabāšanu</t>
  </si>
  <si>
    <t>Uzstādīti 22 pārvietojami konteineri</t>
  </si>
  <si>
    <t xml:space="preserve">ERAF projekta ietvaros Izbūvēta Jūrmalas pilsētas tranzītiela P128 (Talsu šoseja/Kolkas iela) </t>
  </si>
  <si>
    <t>2012-2015</t>
  </si>
  <si>
    <t>2013-2020</t>
  </si>
  <si>
    <t>2015-2017</t>
  </si>
  <si>
    <t>Modernizēta Dzintaru koncertzāles maksas autostāvvietas autobarjera</t>
  </si>
  <si>
    <t>Ūdens sagatavošanas ietaišu (Kauguru, Jaundubultu, Dzintaru, Ķemeru) uzlabošana; Ūdens padeves maģistrālo tīklu būvniecība; Ūdensapgādes tīklu paplašināšana un rehabilitācija dažādos pilsētas rajonos;  Aku tamponāža;  Kanalizācijas tīklu paplašināšana un rehabilitācijas dažādos pilsētas rajonos</t>
  </si>
  <si>
    <t>Veikta meliorācijas tehniskā apsekošana - ZM kadastram</t>
  </si>
  <si>
    <t>EST/LAT projekts. Ezeru ielas peldvietas labiekārtošana</t>
  </si>
  <si>
    <t>LIFE+ projekts - plūdu novēršanas pasākumi</t>
  </si>
  <si>
    <t>Solu remonts vai nomaiņa Jaundubultu parkā, Dzintaru Mežaparkā un citos parkos</t>
  </si>
  <si>
    <t>Celiņu (laipu) izgatavošana un izvietošana izejās uz jūru Madonas iela, Kļavu iela, Gaujas iela, Andreja iela, Vārpu iela</t>
  </si>
  <si>
    <t>Veikts pašvaldības dzīvojamā fonda remonts</t>
  </si>
  <si>
    <t>Izbūvētas daudzzīvokļu dzīvojamās mājas iedzīvotāju dzīvokļu rindas samazināšanai Jūrmalā</t>
  </si>
  <si>
    <t xml:space="preserve">Ierīkots apgaismojums Jūrmalas pilsētas neapgaismotajās ielās </t>
  </si>
  <si>
    <t>Renovēti ielu apgaismošanas elektriskie tīkli  sakarā ar AS "Latvenergo" veikto rekonstrukciju - elektrisko līniju uz koka stabiem demontāža</t>
  </si>
  <si>
    <t xml:space="preserve">Projekta 4.kārta 2013.gadā~ 300.0 tūkst.Ls, 2014.gadā- 5.kārta ~ 300.0 tūkst.Ls, 6.kārta ~ 300.0 tūkst.Ls </t>
  </si>
  <si>
    <t>Pludmaļu labiekārtošana, pludmales inventāra nomas punkti</t>
  </si>
  <si>
    <t>Labiekārtotas pludmales un pludmales inventāra nomas punktu ierīkošana(glābšanas stacijās)</t>
  </si>
  <si>
    <t>Iegādāti un uzstādīti viengadīgo puķu trauki pie apgaismes stabiem</t>
  </si>
  <si>
    <t>Iegādāti saulessargi Dzintaru mežparkam</t>
  </si>
  <si>
    <t>ES projekts</t>
  </si>
  <si>
    <t>Izbūvēti ūdensmērītāju mezgli un skaitītāji ūdenszzudumu samazināšanai</t>
  </si>
  <si>
    <t>Izbūvēti ūdensmērītāju mezgli un skaitītāji ūdenszzudumu samazināšanaidaudzdzīvokļu mājām</t>
  </si>
  <si>
    <t>Renovēts Ielu apgaismošanas elektriskasi tīkls</t>
  </si>
  <si>
    <t>Tiks uzlabota medicīnisko pakalpojumu pieejamība un apstākļi pakalpojumu saņēmējiem</t>
  </si>
  <si>
    <t>Morga vietā izbūvēt sociālo māju, tiks uzlabota medicīnisko pakalpojumu pieejamība un apstākļi pakalpojumu saņēmējiem</t>
  </si>
  <si>
    <t>Restaurēta Aspazijas māja (Z.Meirovica prospektā 18/20)</t>
  </si>
  <si>
    <t>Rekonstruēts un renovēts Ķemeru parks un tā arhitektūra</t>
  </si>
  <si>
    <t>Izveidots Jūrmalas Motormuzejs (zemes gabalā Raunas 3505)</t>
  </si>
  <si>
    <t>Restaurēta Dzintaru koncertzāles Mazā zāle</t>
  </si>
  <si>
    <t>Kabeļu savienojumu skapju iznešana no privātas teritorijas un nomaiņa</t>
  </si>
  <si>
    <t>Izveidots Konferenču centrs</t>
  </si>
  <si>
    <t>Izveidots Zemūdens Arheoloģijas centrs</t>
  </si>
  <si>
    <t xml:space="preserve">Atjaunota Ķemeru kūrorta poliklīnika un sanatorija </t>
  </si>
  <si>
    <t>Rekostruēts Kauguru kultūras nams</t>
  </si>
  <si>
    <t>Uzbūvēts jauns bērnudārzs Ķemeros (Tukuma ielā 9)</t>
  </si>
  <si>
    <t>Bērnudārza celtniecība un inženiertīklu ierīkošana Ķemeros</t>
  </si>
  <si>
    <t>Ķemeru vidusskolas renovācija/ rekonstrukcija</t>
  </si>
  <si>
    <t>Lielupes vidusskolas rekonstrukcija 2. kārtās (t.sk. sporta zāles būvniecība)</t>
  </si>
  <si>
    <t>Lielupes vidusskolas rekonstrukcija</t>
  </si>
  <si>
    <t>Bērnudārza "Rūķītis" jaunās ēkas celtniecība</t>
  </si>
  <si>
    <t>Iegādāti datortehnikas komplekti izglītības iestādēm (t.sk. serveri)</t>
  </si>
  <si>
    <t>Datortehnikas komplekti izglītības iestādēm</t>
  </si>
  <si>
    <t>Veikta Jūrmalas Valsts ģimnāzijas un sākumskolas "Atvase" daudzfunkcionālās sporta halles projektēšana un celtniecība</t>
  </si>
  <si>
    <t>Projektējamā būve būs trīs izglītības struktūrvienību apvienojums vienā ēkā (3800 kv.m), kas ļaus attīstīties mācību un metodiskajam darbam</t>
  </si>
  <si>
    <t>Izveidots Kūrorta inovācijas un pētniecības centrs</t>
  </si>
  <si>
    <t>Tūrisma augstskolas filiāles izveide</t>
  </si>
  <si>
    <t>KPFI projekts, kura ietvaros paaugstināta energoefektivitāte Peldēšanas un futbola skolā, Mežmalas vidusskolā</t>
  </si>
  <si>
    <t>Kompleksi risinājumi siltumnīcefekta gāzu emisiju samazināšanai Jūrmalas pilsētas skolās II kārta</t>
  </si>
  <si>
    <t>2013-2016</t>
  </si>
  <si>
    <t>Pilsētsaimniecības un labiekārtošanas nodaļa</t>
  </si>
  <si>
    <t>Ekonomikas un attīstības nodaļa</t>
  </si>
  <si>
    <t>Lielupes ostas pārvalde</t>
  </si>
  <si>
    <t>Būvniecības nodaļa</t>
  </si>
  <si>
    <t>Pašvaldības policija</t>
  </si>
  <si>
    <t>Inženierbūvju un ģeodēzijas nodaļa</t>
  </si>
  <si>
    <t>Informātikas nodaļa</t>
  </si>
  <si>
    <t>Jūrmalas ūdens</t>
  </si>
  <si>
    <t>2014-2016</t>
  </si>
  <si>
    <t>Jūrmalas attīstības projekti</t>
  </si>
  <si>
    <t>Jūrmalas gaisma</t>
  </si>
  <si>
    <t>Jūrmalas kapi</t>
  </si>
  <si>
    <t>2012-2017</t>
  </si>
  <si>
    <t>PSIA "Kauguru veselības centrs"</t>
  </si>
  <si>
    <t>PSIA "Jūrmalas slimnīca"</t>
  </si>
  <si>
    <t xml:space="preserve">PSIA "Veselības un sociālās aprūpes centrs Sloka"  </t>
  </si>
  <si>
    <t>PSIA "Dzintaru koncertzāle"</t>
  </si>
  <si>
    <t>Tūrisma un ārējo sakaru nodaļa</t>
  </si>
  <si>
    <t>2012-2013</t>
  </si>
  <si>
    <t>2012-2014</t>
  </si>
  <si>
    <t>PSIA "Jūrmalas siltums"</t>
  </si>
  <si>
    <t>PSIA "Jūrmalas ūdens"</t>
  </si>
  <si>
    <t>2011-2013</t>
  </si>
  <si>
    <t>202-2015</t>
  </si>
  <si>
    <t>4</t>
  </si>
  <si>
    <t>Mellužu parka renovācija</t>
  </si>
  <si>
    <t>2009-2014</t>
  </si>
  <si>
    <t>2015-2020</t>
  </si>
  <si>
    <r>
      <t>Investīciju limits (kontrolskaitļi)</t>
    </r>
    <r>
      <rPr>
        <b/>
        <i/>
        <sz val="10"/>
        <rFont val="Calibri"/>
        <family val="2"/>
      </rPr>
      <t xml:space="preserve"> T.sk. atlikums no 2012.gada</t>
    </r>
  </si>
  <si>
    <t>Pašvaldības aģentūras "Jūrmalas sociālās aprūpes centrs" ēku rekonstrukcija</t>
  </si>
  <si>
    <t>2013.g. - JPD telpu remonti;2014.g. -JPD telpu attīstība (arhīvs, KAC, drošības sistēmas izveide)</t>
  </si>
  <si>
    <t>Jaunas autostāvvietas izbūve</t>
  </si>
  <si>
    <t>Dzintaru koncertzāles maksas autostāvvietas uzlabošana</t>
  </si>
  <si>
    <t>Ielu seguma uzlabošana, t.sk. daļēji pēc Ūdenssaimniecības projekta II kārtas realizēšanas</t>
  </si>
  <si>
    <t>Ielu seguma kārtējais un kapitālais remonts</t>
  </si>
  <si>
    <t>2013.g.-Izbūvēta jauna autostāvvieta Rīgas ielā 6a</t>
  </si>
  <si>
    <t>Veikta projektēšana jauna autotilta izbūvei pāri Lielupei, kas uzlabotu Jūrmalas sasniedzamību</t>
  </si>
  <si>
    <t>Iekšpagalmu seguma remots</t>
  </si>
  <si>
    <t>Izbūvētas aizsargbarjeras-viļņlauži pie Lielupes ietekas jūrā, lai uzlabotu Jūrmalas sasniedzamību pa ūdeni, attīstītu ūdens tūrismu</t>
  </si>
  <si>
    <t>ES un citas ārējās finanšu palīdzības projektu ieviešana</t>
  </si>
  <si>
    <t>Izbūvētas stacionārās tualetes 2013.g.-Jaundubultu parkā; 2014.g.- Asaru parkā</t>
  </si>
  <si>
    <t>Pilnveidots esošais ģeodēziskais tīkls un jaunu punktu izbūve</t>
  </si>
  <si>
    <t>Pašvaldības meliorācijas sistēmas atjaunošana</t>
  </si>
  <si>
    <t>Izbūvēti ūdensvadi un kanalizācija2013.g.- Buļļuciemā; 2014-2015 Mellužos - Asaros</t>
  </si>
  <si>
    <t>Pārģērbšanās kabīnes pludmalē</t>
  </si>
  <si>
    <t xml:space="preserve">Ielu apgaismojuma ierīkošana Jūrmalas pilsētas neapgaismotajās ielās </t>
  </si>
  <si>
    <t>Ielu apgaismošanas elektrisko tīklu renovācija (saistībā ar "Latvenergo" renovāciju)</t>
  </si>
  <si>
    <t>Ielu apgaismošanas elektriskā tīkla renovācija</t>
  </si>
  <si>
    <t>Apgaismošanas elektrisko tīklu renovācija</t>
  </si>
  <si>
    <t>Jauno Slokas kapu izbūve un labiekārtošana</t>
  </si>
  <si>
    <t>Mellužu estrādes rekonstrukcija</t>
  </si>
  <si>
    <t>2013 - projektēšana; 2014-Veco skeitparka rampu demontāža; Jauna skeitparka izbūve (betona konstrukcijas); Video novērošanas; Apsardzes ēkas izbūve; 2015 -Strītbola laukuma un bērnu rotaļu laukuma ierīkošana</t>
  </si>
  <si>
    <t>Jaundubultu vidusskolas kapitālais remonts un rekonstrukcija</t>
  </si>
  <si>
    <t>2013.g- logu nomaiņa, asfalta seguma remonts skolas teritorijā</t>
  </si>
  <si>
    <t>Izglītības iestāžu infrastruktūras attīstība</t>
  </si>
  <si>
    <t>Labklājības pārvaldes ēkas infrastruktūras attīstība</t>
  </si>
  <si>
    <t>Iegādāti datortehnikas komplekti un serveri JPD, Sociālais aprūpes centrs, Bāriņtiesa, Bibliotēku apvienība, Labklājības pārvalde, Muzejs, Pašvaldības policija, Jūrmalas kultūras centrs</t>
  </si>
  <si>
    <t>Veloceliņa tīkla attīstība Jūrmalas pilsētā</t>
  </si>
  <si>
    <t>Iegādātas un uzstādītas kopā pārģērbšanās kabīnes</t>
  </si>
  <si>
    <t>Izbūvētas stūklakas Mellužu parkā,  Ķemeru skvērā u.c. pilsētā</t>
  </si>
  <si>
    <t>T.sk. telpu renovācija grupu dzīvokļos (Dūņu ceļš 2); ēdnīcas bloka un guļamkorpusa renovācija Strēlnieku prospektā 38</t>
  </si>
  <si>
    <t>Atpūtas parku izveide Kauguros</t>
  </si>
  <si>
    <t>Ģeodēziskā tīkla pilnveidošana un jaunu punktu izbūve</t>
  </si>
  <si>
    <t>2016-2020</t>
  </si>
  <si>
    <t>2014-2020</t>
  </si>
  <si>
    <t>2012-2020</t>
  </si>
  <si>
    <t>AP prioritāte</t>
  </si>
  <si>
    <t>Jūrmalas pilsētas muzeja infrastruktūras attīstība</t>
  </si>
  <si>
    <t>T.sk. Pilsētas muzeja ēkas rekonstrukcija un Kultūrvēsturiskā fonda saglabāšana un Jūrmalas brīvdabas muzejā Bioloģisko tualešu uzstādīšana Jūrmalas brīvdabas muzejā; Administratīvās ēkas un izstāžu zāles būvniecība Jūrmalas brīvdabas muzejā, Tīklu ielā 1b</t>
  </si>
  <si>
    <t>izbūvējot regulējamas gājēju pārejas tiks uzlabota satiksmes drošība Jūrmalā, Uzstādot satiksmes intensitātes mērītāju tiks iegūti plūsmas intensitātes dati satiksmes plānošanai</t>
  </si>
  <si>
    <t>Izgatavotas un uzstādītas autobusu pieturu nojumes pilsētā</t>
  </si>
  <si>
    <t>Strūklaku izbūve pilsētā</t>
  </si>
  <si>
    <t>"Jūrmalas ūdens"- Ūdensmērītāju mezglu izbūve un skaitītāju uzstādīšana daudzdzīvokļu mājām</t>
  </si>
  <si>
    <t xml:space="preserve">2013.gadā Vides objekts "Raiņa priedes" projektēšana; Vēlāk tā uzstādīšana un  Akas ielas (Aspazijas takas) labiekārtošana; Aspazijas un Raiņa vietu/objektu vienotas informatīvo plākšņu un norāžu sistēmas izveide un uzstādīšana Jūrmalā </t>
  </si>
  <si>
    <t>2013- logu maiņa ; bojāto āra flīžu nomaiņa; Rezerves izejas durvis, kāpnes -remonts  Pēc 2015.gada - iestādes rekonstrukcija 3.kārtās</t>
  </si>
  <si>
    <t>Mājas Raiņa iela 62, Jūrmalā,  gala sienu siltināšana</t>
  </si>
  <si>
    <t>Būvniecības nodaļa, Saimniecības nodaļa</t>
  </si>
  <si>
    <t>Sabiedriskā centra izveide Ķemeros (Tukuma iela 30)</t>
  </si>
  <si>
    <t>SIA"Jūrmalas namsaimnieks"</t>
  </si>
  <si>
    <t>Pilsētsaimniecības un labiekārtošanas nodaļa, Jūrmalas attīstības projekti</t>
  </si>
  <si>
    <t>2012.gada 20.descembra lēmumu Nr.669</t>
  </si>
  <si>
    <t>(protokols Nr.20, 27.punkts)</t>
  </si>
  <si>
    <t>Pielikums apstiprinātsn ar Jūrmalas pilsētas domes</t>
  </si>
  <si>
    <t>Skolas, pirmsskolas un metodiskā centra jaunas ēkas celtniecība Jūrmalā</t>
  </si>
  <si>
    <t xml:space="preserve">Izbūvēta Jūrmalas pilsētas domes administratīvā ēka </t>
  </si>
  <si>
    <t>2013.g.- pasta nodaļas iekārtošana; Vēlāk- citu sabiedrisko pkalpojumu nodrošināšana</t>
  </si>
  <si>
    <t>Rekonstruēts Dzintaru pārvads</t>
  </si>
  <si>
    <t>Restaurēta Kļavu iela</t>
  </si>
  <si>
    <t>Rekonstruēts Tallinas ielas, Satiksmes ielas un Artilērijas ielas satiksmes mezgls</t>
  </si>
  <si>
    <t>Izbūvēta publiski pieejama jahtu piestātne pirms dzelzceļa tilta (iespējams kā PPP projekts)</t>
  </si>
  <si>
    <t>Iekšpagalmu  seguma remonts</t>
  </si>
  <si>
    <t>PSIA "Jūrmalas kapi" infrastruktūras attīstība</t>
  </si>
  <si>
    <t>Izstrādāta stratēģiskās programmas daļa un ekonomiskais pamatojums esošo ēku rekonstrukcijai un jaunas ēkas būvei</t>
  </si>
  <si>
    <t>Rekosntrukcija,mēbeles un aprīkojums ( mēbeles, pārvietojamā skatuve, lielās un mazās zāles krēsli, deju grīda un paklājs, flīģelis)</t>
  </si>
  <si>
    <t>2013.g. teritorijas labiekārtošana (celiņu atjaunošana -  bruģēšana)</t>
  </si>
  <si>
    <t>Mellužu estrādes rekonstrukcija (projektēšana)</t>
  </si>
  <si>
    <t>Jūrmalas bibliotēku infrastruktūras attīstība (t.sk. uzbrauktuvju ierīkošana, fasāžu un jumtu renovācija, telpu kosmētiskie remonti)</t>
  </si>
  <si>
    <t>Jūrmalas kultūras iestāžu infrastruktūras attīstība - t.sk. JKC (afišas stendu renovēšana, lietus noteksistēmas pilnveidošana, noliktavu telpu izveide), Horna dārzā (Vēsturisko vārtu atjaunošana), Mākslinieku namā (elektroinstalācijas rekonstrukcija), Jūrmalas teātrī  (iekštelpu un fasādes remonts)</t>
  </si>
  <si>
    <t>2013- solu nomaiņa tribīnēs (30 tūkst.Ls); āra trenažieri (35 tūkst.Ls); kanalizācijas aku remonts (9 tūkst.Ls); 2014.g.- tehniskā projekta pārskaņošana; Pēc 2015.gada rekonstrukcija</t>
  </si>
  <si>
    <t>Ķemeru vidusskolas renovācija/ rekonstrukcija Tukuma ielā 8/10</t>
  </si>
  <si>
    <t>Kāpņu rekonstrukcija izejās uz jūru 2013-Tirgoņu ielā; Vēlāk - Konkordijas ielā; Kaiju ielā, Drustu ielā, Kr.Barona ielā</t>
  </si>
  <si>
    <t>Izbūvētas jaunas telpas bērnudārzā "Rūķītis" Piebalgas ielā 2, Dzintaros</t>
  </si>
  <si>
    <t>9 pirmsskolas izglītības iestādes  (t.sk. sintētiskā seguma ieklāšana); aptuveni 15 nojumju izbūve (100tūkst.Ls)</t>
  </si>
  <si>
    <t>Izveidota Tūrisma augstskolas filiāle, kurā būtu kurortoloģijas novirziens</t>
  </si>
  <si>
    <t>Rekonstruēta ēka ar funkcijas maiņu par sociālo dzīvojamo ēku ar publiski pieejamām telpām 1.stāvā Skolas ielā 44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</si>
</sst>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C00000"/>
      <name val="Calibri"/>
      <family val="2"/>
    </font>
    <font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6" fillId="0" borderId="0" xfId="0" applyFont="1" applyAlignment="1">
      <alignment vertical="center" wrapText="1"/>
    </xf>
    <xf numFmtId="164" fontId="57" fillId="0" borderId="0" xfId="0" applyNumberFormat="1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textRotation="90" wrapText="1"/>
    </xf>
    <xf numFmtId="0" fontId="6" fillId="15" borderId="11" xfId="0" applyFont="1" applyFill="1" applyBorder="1" applyAlignment="1">
      <alignment horizontal="left" vertical="center" wrapText="1"/>
    </xf>
    <xf numFmtId="0" fontId="6" fillId="15" borderId="11" xfId="0" applyFont="1" applyFill="1" applyBorder="1" applyAlignment="1">
      <alignment horizontal="center" vertical="center" wrapText="1"/>
    </xf>
    <xf numFmtId="165" fontId="6" fillId="15" borderId="11" xfId="0" applyNumberFormat="1" applyFont="1" applyFill="1" applyBorder="1" applyAlignment="1">
      <alignment vertical="center" wrapText="1"/>
    </xf>
    <xf numFmtId="164" fontId="6" fillId="15" borderId="11" xfId="0" applyNumberFormat="1" applyFont="1" applyFill="1" applyBorder="1" applyAlignment="1">
      <alignment vertical="center" wrapText="1"/>
    </xf>
    <xf numFmtId="0" fontId="55" fillId="33" borderId="0" xfId="0" applyFont="1" applyFill="1" applyAlignment="1">
      <alignment vertical="center"/>
    </xf>
    <xf numFmtId="49" fontId="6" fillId="16" borderId="10" xfId="0" applyNumberFormat="1" applyFont="1" applyFill="1" applyBorder="1" applyAlignment="1">
      <alignment vertical="center"/>
    </xf>
    <xf numFmtId="0" fontId="6" fillId="16" borderId="11" xfId="0" applyFont="1" applyFill="1" applyBorder="1" applyAlignment="1">
      <alignment horizontal="left" vertical="center" wrapText="1"/>
    </xf>
    <xf numFmtId="0" fontId="6" fillId="16" borderId="11" xfId="0" applyFont="1" applyFill="1" applyBorder="1" applyAlignment="1">
      <alignment horizontal="center" vertical="center"/>
    </xf>
    <xf numFmtId="164" fontId="8" fillId="16" borderId="11" xfId="0" applyNumberFormat="1" applyFont="1" applyFill="1" applyBorder="1" applyAlignment="1">
      <alignment vertical="center"/>
    </xf>
    <xf numFmtId="0" fontId="8" fillId="10" borderId="10" xfId="0" applyFont="1" applyFill="1" applyBorder="1" applyAlignment="1">
      <alignment vertical="center"/>
    </xf>
    <xf numFmtId="0" fontId="9" fillId="10" borderId="11" xfId="0" applyFont="1" applyFill="1" applyBorder="1" applyAlignment="1">
      <alignment horizontal="right" vertical="center" wrapText="1"/>
    </xf>
    <xf numFmtId="0" fontId="6" fillId="10" borderId="11" xfId="0" applyFont="1" applyFill="1" applyBorder="1" applyAlignment="1">
      <alignment horizontal="center" vertical="center"/>
    </xf>
    <xf numFmtId="2" fontId="8" fillId="10" borderId="11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8" fillId="5" borderId="11" xfId="0" applyNumberFormat="1" applyFont="1" applyFill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164" fontId="56" fillId="0" borderId="11" xfId="0" applyNumberFormat="1" applyFont="1" applyBorder="1" applyAlignment="1">
      <alignment horizontal="right" vertical="center"/>
    </xf>
    <xf numFmtId="0" fontId="9" fillId="33" borderId="11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vertical="center" wrapText="1"/>
    </xf>
    <xf numFmtId="164" fontId="56" fillId="5" borderId="11" xfId="0" applyNumberFormat="1" applyFont="1" applyFill="1" applyBorder="1" applyAlignment="1">
      <alignment horizontal="right" vertical="center"/>
    </xf>
    <xf numFmtId="0" fontId="56" fillId="5" borderId="1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6" fillId="33" borderId="11" xfId="0" applyFont="1" applyFill="1" applyBorder="1" applyAlignment="1">
      <alignment horizontal="right" vertical="center" wrapText="1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right" vertical="center"/>
    </xf>
    <xf numFmtId="49" fontId="6" fillId="10" borderId="10" xfId="0" applyNumberFormat="1" applyFont="1" applyFill="1" applyBorder="1" applyAlignment="1">
      <alignment vertical="center"/>
    </xf>
    <xf numFmtId="164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164" fontId="8" fillId="5" borderId="11" xfId="0" applyNumberFormat="1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11" xfId="0" applyFont="1" applyFill="1" applyBorder="1" applyAlignment="1">
      <alignment horizontal="right" vertical="center" wrapText="1"/>
    </xf>
    <xf numFmtId="165" fontId="8" fillId="33" borderId="11" xfId="0" applyNumberFormat="1" applyFont="1" applyFill="1" applyBorder="1" applyAlignment="1">
      <alignment vertical="center"/>
    </xf>
    <xf numFmtId="165" fontId="8" fillId="5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right" vertical="center"/>
    </xf>
    <xf numFmtId="164" fontId="8" fillId="33" borderId="11" xfId="0" applyNumberFormat="1" applyFont="1" applyFill="1" applyBorder="1" applyAlignment="1">
      <alignment horizontal="right" vertical="center"/>
    </xf>
    <xf numFmtId="165" fontId="8" fillId="5" borderId="11" xfId="0" applyNumberFormat="1" applyFont="1" applyFill="1" applyBorder="1" applyAlignment="1">
      <alignment horizontal="right" vertical="top"/>
    </xf>
    <xf numFmtId="165" fontId="8" fillId="5" borderId="11" xfId="0" applyNumberFormat="1" applyFont="1" applyFill="1" applyBorder="1" applyAlignment="1" applyProtection="1">
      <alignment horizontal="right" vertical="top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vertical="center" wrapText="1"/>
      <protection locked="0"/>
    </xf>
    <xf numFmtId="164" fontId="6" fillId="16" borderId="11" xfId="0" applyNumberFormat="1" applyFont="1" applyFill="1" applyBorder="1" applyAlignment="1">
      <alignment vertical="center"/>
    </xf>
    <xf numFmtId="0" fontId="6" fillId="10" borderId="10" xfId="0" applyFont="1" applyFill="1" applyBorder="1" applyAlignment="1">
      <alignment vertical="center"/>
    </xf>
    <xf numFmtId="2" fontId="6" fillId="10" borderId="11" xfId="0" applyNumberFormat="1" applyFont="1" applyFill="1" applyBorder="1" applyAlignment="1">
      <alignment vertical="center"/>
    </xf>
    <xf numFmtId="0" fontId="6" fillId="16" borderId="11" xfId="0" applyFont="1" applyFill="1" applyBorder="1" applyAlignment="1">
      <alignment vertical="center" wrapText="1"/>
    </xf>
    <xf numFmtId="4" fontId="6" fillId="16" borderId="11" xfId="0" applyNumberFormat="1" applyFont="1" applyFill="1" applyBorder="1" applyAlignment="1">
      <alignment horizontal="center" vertical="center"/>
    </xf>
    <xf numFmtId="4" fontId="8" fillId="16" borderId="11" xfId="0" applyNumberFormat="1" applyFont="1" applyFill="1" applyBorder="1" applyAlignment="1">
      <alignment vertical="center"/>
    </xf>
    <xf numFmtId="0" fontId="8" fillId="10" borderId="11" xfId="0" applyFont="1" applyFill="1" applyBorder="1" applyAlignment="1">
      <alignment horizontal="right" vertical="center" wrapText="1"/>
    </xf>
    <xf numFmtId="2" fontId="8" fillId="0" borderId="11" xfId="0" applyNumberFormat="1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vertical="center"/>
    </xf>
    <xf numFmtId="164" fontId="8" fillId="5" borderId="12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60" fillId="0" borderId="11" xfId="0" applyFont="1" applyBorder="1" applyAlignment="1">
      <alignment horizontal="right" vertical="center" wrapText="1"/>
    </xf>
    <xf numFmtId="165" fontId="56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61" fillId="0" borderId="0" xfId="0" applyFont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center" vertical="center"/>
    </xf>
    <xf numFmtId="164" fontId="56" fillId="5" borderId="11" xfId="0" applyNumberFormat="1" applyFont="1" applyFill="1" applyBorder="1" applyAlignment="1">
      <alignment horizontal="right"/>
    </xf>
    <xf numFmtId="165" fontId="8" fillId="5" borderId="11" xfId="0" applyNumberFormat="1" applyFont="1" applyFill="1" applyBorder="1" applyAlignment="1">
      <alignment horizontal="right" vertical="center"/>
    </xf>
    <xf numFmtId="0" fontId="56" fillId="33" borderId="11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/>
    </xf>
    <xf numFmtId="0" fontId="56" fillId="33" borderId="11" xfId="0" applyFont="1" applyFill="1" applyBorder="1" applyAlignment="1">
      <alignment horizontal="right"/>
    </xf>
    <xf numFmtId="0" fontId="55" fillId="33" borderId="11" xfId="0" applyFont="1" applyFill="1" applyBorder="1" applyAlignment="1">
      <alignment horizontal="center" vertical="center" wrapText="1"/>
    </xf>
    <xf numFmtId="164" fontId="56" fillId="33" borderId="11" xfId="0" applyNumberFormat="1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 wrapText="1"/>
    </xf>
    <xf numFmtId="0" fontId="8" fillId="16" borderId="11" xfId="0" applyFont="1" applyFill="1" applyBorder="1" applyAlignment="1">
      <alignment vertical="center" wrapText="1"/>
    </xf>
    <xf numFmtId="0" fontId="8" fillId="10" borderId="11" xfId="0" applyFont="1" applyFill="1" applyBorder="1" applyAlignment="1">
      <alignment vertical="center" wrapText="1"/>
    </xf>
    <xf numFmtId="0" fontId="6" fillId="10" borderId="11" xfId="0" applyFont="1" applyFill="1" applyBorder="1" applyAlignment="1">
      <alignment vertical="center" wrapText="1"/>
    </xf>
    <xf numFmtId="0" fontId="8" fillId="16" borderId="13" xfId="0" applyFont="1" applyFill="1" applyBorder="1" applyAlignment="1">
      <alignment vertical="center" wrapText="1"/>
    </xf>
    <xf numFmtId="0" fontId="8" fillId="10" borderId="13" xfId="0" applyFont="1" applyFill="1" applyBorder="1" applyAlignment="1">
      <alignment vertical="center" wrapText="1"/>
    </xf>
    <xf numFmtId="0" fontId="6" fillId="16" borderId="13" xfId="0" applyFont="1" applyFill="1" applyBorder="1" applyAlignment="1">
      <alignment vertical="center" wrapText="1"/>
    </xf>
    <xf numFmtId="0" fontId="6" fillId="10" borderId="13" xfId="0" applyFont="1" applyFill="1" applyBorder="1" applyAlignment="1">
      <alignment vertical="center" wrapText="1"/>
    </xf>
    <xf numFmtId="0" fontId="8" fillId="33" borderId="11" xfId="55" applyFont="1" applyFill="1" applyBorder="1" applyAlignment="1" applyProtection="1">
      <alignment vertical="center" wrapText="1"/>
      <protection locked="0"/>
    </xf>
    <xf numFmtId="0" fontId="8" fillId="33" borderId="12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8" fillId="16" borderId="11" xfId="0" applyFont="1" applyFill="1" applyBorder="1" applyAlignment="1">
      <alignment vertical="center"/>
    </xf>
    <xf numFmtId="0" fontId="8" fillId="15" borderId="14" xfId="0" applyFont="1" applyFill="1" applyBorder="1" applyAlignment="1">
      <alignment vertical="center"/>
    </xf>
    <xf numFmtId="0" fontId="6" fillId="15" borderId="12" xfId="0" applyFont="1" applyFill="1" applyBorder="1" applyAlignment="1">
      <alignment vertical="center" wrapText="1"/>
    </xf>
    <xf numFmtId="0" fontId="6" fillId="15" borderId="12" xfId="0" applyFont="1" applyFill="1" applyBorder="1" applyAlignment="1">
      <alignment horizontal="center" vertical="center"/>
    </xf>
    <xf numFmtId="165" fontId="8" fillId="15" borderId="12" xfId="0" applyNumberFormat="1" applyFont="1" applyFill="1" applyBorder="1" applyAlignment="1">
      <alignment vertical="center"/>
    </xf>
    <xf numFmtId="0" fontId="8" fillId="16" borderId="15" xfId="0" applyFont="1" applyFill="1" applyBorder="1" applyAlignment="1">
      <alignment vertical="center" wrapText="1"/>
    </xf>
    <xf numFmtId="0" fontId="8" fillId="16" borderId="16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/>
    </xf>
    <xf numFmtId="165" fontId="62" fillId="0" borderId="0" xfId="0" applyNumberFormat="1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vertical="center"/>
    </xf>
    <xf numFmtId="165" fontId="8" fillId="33" borderId="11" xfId="0" applyNumberFormat="1" applyFont="1" applyFill="1" applyBorder="1" applyAlignment="1">
      <alignment horizontal="right" vertical="center"/>
    </xf>
    <xf numFmtId="164" fontId="56" fillId="33" borderId="11" xfId="0" applyNumberFormat="1" applyFont="1" applyFill="1" applyBorder="1" applyAlignment="1">
      <alignment horizontal="right"/>
    </xf>
    <xf numFmtId="165" fontId="8" fillId="33" borderId="11" xfId="0" applyNumberFormat="1" applyFont="1" applyFill="1" applyBorder="1" applyAlignment="1">
      <alignment horizontal="right" vertical="top"/>
    </xf>
    <xf numFmtId="2" fontId="56" fillId="33" borderId="11" xfId="0" applyNumberFormat="1" applyFont="1" applyFill="1" applyBorder="1" applyAlignment="1">
      <alignment horizontal="right" vertical="center"/>
    </xf>
    <xf numFmtId="2" fontId="56" fillId="33" borderId="11" xfId="0" applyNumberFormat="1" applyFont="1" applyFill="1" applyBorder="1" applyAlignment="1">
      <alignment horizontal="right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16" borderId="17" xfId="0" applyNumberFormat="1" applyFont="1" applyFill="1" applyBorder="1" applyAlignment="1">
      <alignment vertical="center"/>
    </xf>
    <xf numFmtId="0" fontId="6" fillId="16" borderId="15" xfId="0" applyFont="1" applyFill="1" applyBorder="1" applyAlignment="1">
      <alignment horizontal="left" vertical="center" wrapText="1"/>
    </xf>
    <xf numFmtId="0" fontId="6" fillId="16" borderId="15" xfId="0" applyFont="1" applyFill="1" applyBorder="1" applyAlignment="1">
      <alignment horizontal="center" vertical="center"/>
    </xf>
    <xf numFmtId="164" fontId="8" fillId="16" borderId="15" xfId="0" applyNumberFormat="1" applyFont="1" applyFill="1" applyBorder="1" applyAlignment="1">
      <alignment vertical="center"/>
    </xf>
    <xf numFmtId="0" fontId="9" fillId="10" borderId="11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4" fontId="8" fillId="5" borderId="11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4" fontId="8" fillId="33" borderId="18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56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 applyProtection="1">
      <alignment vertical="center" wrapText="1"/>
      <protection locked="0"/>
    </xf>
    <xf numFmtId="0" fontId="8" fillId="33" borderId="11" xfId="55" applyFont="1" applyFill="1" applyBorder="1" applyAlignment="1" applyProtection="1">
      <alignment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38" fillId="33" borderId="0" xfId="0" applyFont="1" applyFill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4"/>
  <sheetViews>
    <sheetView tabSelected="1" zoomScale="80" zoomScaleNormal="80" zoomScaleSheetLayoutView="80" zoomScalePageLayoutView="0" workbookViewId="0" topLeftCell="A1">
      <pane ySplit="10" topLeftCell="A230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4.28125" style="2" customWidth="1"/>
    <col min="2" max="2" width="48.00390625" style="8" customWidth="1"/>
    <col min="3" max="3" width="8.421875" style="1" customWidth="1"/>
    <col min="4" max="4" width="10.00390625" style="2" customWidth="1"/>
    <col min="5" max="5" width="10.140625" style="2" customWidth="1"/>
    <col min="6" max="6" width="11.00390625" style="2" customWidth="1"/>
    <col min="7" max="7" width="9.7109375" style="2" customWidth="1"/>
    <col min="8" max="8" width="9.57421875" style="2" customWidth="1"/>
    <col min="9" max="9" width="10.28125" style="2" customWidth="1"/>
    <col min="10" max="10" width="8.7109375" style="2" customWidth="1"/>
    <col min="11" max="11" width="10.00390625" style="2" customWidth="1"/>
    <col min="12" max="12" width="9.00390625" style="2" customWidth="1"/>
    <col min="13" max="13" width="9.57421875" style="2" customWidth="1"/>
    <col min="14" max="14" width="9.8515625" style="2" customWidth="1"/>
    <col min="15" max="15" width="28.57421875" style="86" customWidth="1"/>
    <col min="16" max="16" width="10.140625" style="86" customWidth="1"/>
    <col min="17" max="17" width="19.28125" style="86" customWidth="1"/>
    <col min="18" max="19" width="9.140625" style="7" customWidth="1"/>
    <col min="20" max="16384" width="9.140625" style="2" customWidth="1"/>
  </cols>
  <sheetData>
    <row r="1" spans="14:17" ht="12.75" customHeight="1">
      <c r="N1" s="177" t="s">
        <v>297</v>
      </c>
      <c r="O1" s="177"/>
      <c r="P1" s="177"/>
      <c r="Q1" s="177"/>
    </row>
    <row r="2" spans="14:17" ht="15.75">
      <c r="N2" s="178"/>
      <c r="O2" s="177" t="s">
        <v>295</v>
      </c>
      <c r="P2" s="177"/>
      <c r="Q2" s="177"/>
    </row>
    <row r="3" spans="1:17" ht="15" customHeight="1">
      <c r="A3" s="152"/>
      <c r="B3" s="152"/>
      <c r="E3" s="122" t="s">
        <v>0</v>
      </c>
      <c r="F3" s="3"/>
      <c r="G3" s="3"/>
      <c r="H3" s="3"/>
      <c r="I3" s="4"/>
      <c r="J3" s="5"/>
      <c r="K3" s="5"/>
      <c r="L3" s="6"/>
      <c r="M3" s="5"/>
      <c r="N3" s="179"/>
      <c r="O3" s="180" t="s">
        <v>296</v>
      </c>
      <c r="P3" s="180"/>
      <c r="Q3" s="180"/>
    </row>
    <row r="4" spans="5:14" ht="16.5" thickBot="1">
      <c r="E4" s="105"/>
      <c r="F4" s="3"/>
      <c r="G4" s="3"/>
      <c r="H4" s="3"/>
      <c r="I4" s="4"/>
      <c r="J4" s="5"/>
      <c r="K4" s="9"/>
      <c r="L4" s="9"/>
      <c r="M4" s="9"/>
      <c r="N4" s="5"/>
    </row>
    <row r="5" spans="1:17" ht="12.75" customHeight="1">
      <c r="A5" s="153" t="s">
        <v>1</v>
      </c>
      <c r="B5" s="139" t="s">
        <v>2</v>
      </c>
      <c r="C5" s="155" t="s">
        <v>281</v>
      </c>
      <c r="D5" s="155" t="s">
        <v>3</v>
      </c>
      <c r="E5" s="157">
        <v>2013</v>
      </c>
      <c r="F5" s="157"/>
      <c r="G5" s="157"/>
      <c r="H5" s="157"/>
      <c r="I5" s="157"/>
      <c r="J5" s="157"/>
      <c r="K5" s="139">
        <v>2014</v>
      </c>
      <c r="L5" s="139">
        <v>2015</v>
      </c>
      <c r="M5" s="139" t="s">
        <v>278</v>
      </c>
      <c r="N5" s="139" t="s">
        <v>4</v>
      </c>
      <c r="O5" s="147" t="s">
        <v>142</v>
      </c>
      <c r="P5" s="139" t="s">
        <v>143</v>
      </c>
      <c r="Q5" s="142" t="s">
        <v>144</v>
      </c>
    </row>
    <row r="6" spans="1:17" ht="12.75" customHeight="1">
      <c r="A6" s="154"/>
      <c r="B6" s="140"/>
      <c r="C6" s="156"/>
      <c r="D6" s="156"/>
      <c r="E6" s="145" t="s">
        <v>5</v>
      </c>
      <c r="F6" s="145"/>
      <c r="G6" s="145"/>
      <c r="H6" s="145"/>
      <c r="I6" s="145"/>
      <c r="J6" s="145"/>
      <c r="K6" s="140"/>
      <c r="L6" s="140"/>
      <c r="M6" s="140"/>
      <c r="N6" s="140"/>
      <c r="O6" s="148"/>
      <c r="P6" s="140"/>
      <c r="Q6" s="143"/>
    </row>
    <row r="7" spans="1:17" ht="15" customHeight="1">
      <c r="A7" s="154"/>
      <c r="B7" s="140"/>
      <c r="C7" s="156"/>
      <c r="D7" s="156"/>
      <c r="E7" s="146" t="s">
        <v>6</v>
      </c>
      <c r="F7" s="146" t="s">
        <v>7</v>
      </c>
      <c r="G7" s="146" t="s">
        <v>8</v>
      </c>
      <c r="H7" s="146" t="s">
        <v>9</v>
      </c>
      <c r="I7" s="146" t="s">
        <v>10</v>
      </c>
      <c r="J7" s="158" t="s">
        <v>11</v>
      </c>
      <c r="K7" s="140"/>
      <c r="L7" s="140"/>
      <c r="M7" s="140"/>
      <c r="N7" s="140"/>
      <c r="O7" s="148"/>
      <c r="P7" s="140"/>
      <c r="Q7" s="143"/>
    </row>
    <row r="8" spans="1:17" ht="33.75" customHeight="1">
      <c r="A8" s="154"/>
      <c r="B8" s="140"/>
      <c r="C8" s="156"/>
      <c r="D8" s="156"/>
      <c r="E8" s="146"/>
      <c r="F8" s="146"/>
      <c r="G8" s="146"/>
      <c r="H8" s="146"/>
      <c r="I8" s="146"/>
      <c r="J8" s="158"/>
      <c r="K8" s="140"/>
      <c r="L8" s="140"/>
      <c r="M8" s="140"/>
      <c r="N8" s="140"/>
      <c r="O8" s="148"/>
      <c r="P8" s="140"/>
      <c r="Q8" s="143"/>
    </row>
    <row r="9" spans="1:17" s="15" customFormat="1" ht="26.25" customHeight="1">
      <c r="A9" s="10"/>
      <c r="B9" s="11" t="s">
        <v>243</v>
      </c>
      <c r="C9" s="12"/>
      <c r="D9" s="12"/>
      <c r="E9" s="13">
        <f>E10</f>
        <v>6040.4</v>
      </c>
      <c r="F9" s="14"/>
      <c r="G9" s="14"/>
      <c r="H9" s="14"/>
      <c r="I9" s="14"/>
      <c r="J9" s="14"/>
      <c r="K9" s="12"/>
      <c r="L9" s="12"/>
      <c r="M9" s="12"/>
      <c r="N9" s="12"/>
      <c r="O9" s="148"/>
      <c r="P9" s="140"/>
      <c r="Q9" s="143"/>
    </row>
    <row r="10" spans="1:17" s="7" customFormat="1" ht="13.5" thickBot="1">
      <c r="A10" s="98"/>
      <c r="B10" s="99" t="s">
        <v>12</v>
      </c>
      <c r="C10" s="100"/>
      <c r="D10" s="101">
        <f aca="true" t="shared" si="0" ref="D10:I10">D11+D25+D31+D78+D102+D148+D164+D214+D244</f>
        <v>12454.632000000001</v>
      </c>
      <c r="E10" s="101">
        <f t="shared" si="0"/>
        <v>6040.4</v>
      </c>
      <c r="F10" s="101">
        <f t="shared" si="0"/>
        <v>19596.078</v>
      </c>
      <c r="G10" s="101">
        <f t="shared" si="0"/>
        <v>12249.295999999998</v>
      </c>
      <c r="H10" s="101">
        <f t="shared" si="0"/>
        <v>14.6</v>
      </c>
      <c r="I10" s="101">
        <f t="shared" si="0"/>
        <v>1106.5</v>
      </c>
      <c r="J10" s="101">
        <f>E10+F10+G10+H10+I10</f>
        <v>39006.874</v>
      </c>
      <c r="K10" s="101">
        <f>K11+K25+K31+K78+K102+K148+K164+K214+K244</f>
        <v>30675.539999999997</v>
      </c>
      <c r="L10" s="101">
        <f>L11+L25+L31+L78+L102+L148+L164+L214+L244</f>
        <v>26026.21</v>
      </c>
      <c r="M10" s="101">
        <f>M11+M25+M31+M78+M102+M148+M164+M214+M244</f>
        <v>107355.5</v>
      </c>
      <c r="N10" s="101">
        <f>D10+J10+K10+L10+M10</f>
        <v>215518.756</v>
      </c>
      <c r="O10" s="149"/>
      <c r="P10" s="141"/>
      <c r="Q10" s="144"/>
    </row>
    <row r="11" spans="1:17" s="7" customFormat="1" ht="12.75">
      <c r="A11" s="117" t="s">
        <v>13</v>
      </c>
      <c r="B11" s="118" t="s">
        <v>14</v>
      </c>
      <c r="C11" s="119"/>
      <c r="D11" s="120">
        <f>D13+D15+D17+D21+D23+D19</f>
        <v>187.49999999999997</v>
      </c>
      <c r="E11" s="120">
        <f>E13+E15+E17+E21+E23+E19</f>
        <v>85</v>
      </c>
      <c r="F11" s="120">
        <f aca="true" t="shared" si="1" ref="F11:M11">F13+F15+F17+F21+F23+F19</f>
        <v>0</v>
      </c>
      <c r="G11" s="120">
        <f t="shared" si="1"/>
        <v>0</v>
      </c>
      <c r="H11" s="120">
        <f t="shared" si="1"/>
        <v>0</v>
      </c>
      <c r="I11" s="120">
        <f t="shared" si="1"/>
        <v>0</v>
      </c>
      <c r="J11" s="120">
        <f>E11+F11+G11+H11+I11</f>
        <v>85</v>
      </c>
      <c r="K11" s="120">
        <f t="shared" si="1"/>
        <v>692</v>
      </c>
      <c r="L11" s="120">
        <f t="shared" si="1"/>
        <v>998</v>
      </c>
      <c r="M11" s="120">
        <f t="shared" si="1"/>
        <v>250</v>
      </c>
      <c r="N11" s="120">
        <f>D11+J11+K11+L11+M11</f>
        <v>2212.5</v>
      </c>
      <c r="O11" s="102"/>
      <c r="P11" s="102"/>
      <c r="Q11" s="103"/>
    </row>
    <row r="12" spans="1:17" s="7" customFormat="1" ht="12.75">
      <c r="A12" s="20"/>
      <c r="B12" s="21" t="s">
        <v>15</v>
      </c>
      <c r="C12" s="22"/>
      <c r="D12" s="23">
        <f>(D11/D10)*100</f>
        <v>1.5054639912283234</v>
      </c>
      <c r="E12" s="23">
        <f>(E11/E10)*100</f>
        <v>1.4071915767167738</v>
      </c>
      <c r="F12" s="23">
        <f>(F11/F10)*100</f>
        <v>0</v>
      </c>
      <c r="G12" s="23">
        <f>(G11/G10)*100</f>
        <v>0</v>
      </c>
      <c r="H12" s="23">
        <f>(H11/H10)*100</f>
        <v>0</v>
      </c>
      <c r="I12" s="23">
        <f aca="true" t="shared" si="2" ref="I12:N12">(I11/I10)*100</f>
        <v>0</v>
      </c>
      <c r="J12" s="23">
        <f t="shared" si="2"/>
        <v>0.2179103098597442</v>
      </c>
      <c r="K12" s="23">
        <f t="shared" si="2"/>
        <v>2.2558690083369357</v>
      </c>
      <c r="L12" s="23">
        <f t="shared" si="2"/>
        <v>3.8345959707540977</v>
      </c>
      <c r="M12" s="23">
        <f t="shared" si="2"/>
        <v>0.23287116170107724</v>
      </c>
      <c r="N12" s="23">
        <f t="shared" si="2"/>
        <v>1.02659278527016</v>
      </c>
      <c r="O12" s="88"/>
      <c r="P12" s="88"/>
      <c r="Q12" s="91"/>
    </row>
    <row r="13" spans="1:19" s="28" customFormat="1" ht="36" customHeight="1">
      <c r="A13" s="130">
        <v>1</v>
      </c>
      <c r="B13" s="33" t="s">
        <v>16</v>
      </c>
      <c r="C13" s="43">
        <v>3</v>
      </c>
      <c r="D13" s="42">
        <v>7.1</v>
      </c>
      <c r="E13" s="25">
        <v>10</v>
      </c>
      <c r="F13" s="25"/>
      <c r="G13" s="25"/>
      <c r="H13" s="25"/>
      <c r="I13" s="25"/>
      <c r="J13" s="25">
        <f aca="true" t="shared" si="3" ref="J13:J24">E13+F13+G13+H13+I13</f>
        <v>10</v>
      </c>
      <c r="K13" s="41"/>
      <c r="L13" s="41">
        <v>300</v>
      </c>
      <c r="M13" s="42"/>
      <c r="N13" s="41">
        <f aca="true" t="shared" si="4" ref="N13:N24">D13+J13+K13+L13+M13</f>
        <v>317.1</v>
      </c>
      <c r="O13" s="160" t="s">
        <v>145</v>
      </c>
      <c r="P13" s="151" t="s">
        <v>147</v>
      </c>
      <c r="Q13" s="129" t="s">
        <v>291</v>
      </c>
      <c r="R13" s="27"/>
      <c r="S13" s="27"/>
    </row>
    <row r="14" spans="1:19" s="28" customFormat="1" ht="12.75">
      <c r="A14" s="130"/>
      <c r="B14" s="32" t="s">
        <v>17</v>
      </c>
      <c r="C14" s="43"/>
      <c r="D14" s="42">
        <v>7.1</v>
      </c>
      <c r="E14" s="25"/>
      <c r="F14" s="29"/>
      <c r="G14" s="29"/>
      <c r="H14" s="29"/>
      <c r="I14" s="29"/>
      <c r="J14" s="25">
        <f t="shared" si="3"/>
        <v>0</v>
      </c>
      <c r="K14" s="42"/>
      <c r="L14" s="42"/>
      <c r="M14" s="42"/>
      <c r="N14" s="41">
        <f t="shared" si="4"/>
        <v>7.1</v>
      </c>
      <c r="O14" s="160"/>
      <c r="P14" s="151"/>
      <c r="Q14" s="129"/>
      <c r="R14" s="27"/>
      <c r="S14" s="27"/>
    </row>
    <row r="15" spans="1:19" s="28" customFormat="1" ht="25.5" customHeight="1">
      <c r="A15" s="130">
        <v>2</v>
      </c>
      <c r="B15" s="30" t="s">
        <v>18</v>
      </c>
      <c r="C15" s="43">
        <v>3</v>
      </c>
      <c r="D15" s="42">
        <v>83.3</v>
      </c>
      <c r="E15" s="25"/>
      <c r="F15" s="29"/>
      <c r="G15" s="29"/>
      <c r="H15" s="29"/>
      <c r="I15" s="29"/>
      <c r="J15" s="25">
        <f t="shared" si="3"/>
        <v>0</v>
      </c>
      <c r="K15" s="41">
        <v>543</v>
      </c>
      <c r="L15" s="41">
        <v>543</v>
      </c>
      <c r="M15" s="41"/>
      <c r="N15" s="41">
        <f t="shared" si="4"/>
        <v>1169.3</v>
      </c>
      <c r="O15" s="160" t="s">
        <v>299</v>
      </c>
      <c r="P15" s="151" t="s">
        <v>148</v>
      </c>
      <c r="Q15" s="129" t="s">
        <v>218</v>
      </c>
      <c r="R15" s="27"/>
      <c r="S15" s="27"/>
    </row>
    <row r="16" spans="1:19" s="28" customFormat="1" ht="12.75">
      <c r="A16" s="130"/>
      <c r="B16" s="32" t="s">
        <v>17</v>
      </c>
      <c r="C16" s="43"/>
      <c r="D16" s="42">
        <v>83.3</v>
      </c>
      <c r="E16" s="25"/>
      <c r="F16" s="29"/>
      <c r="G16" s="29"/>
      <c r="H16" s="29"/>
      <c r="I16" s="29"/>
      <c r="J16" s="25">
        <f t="shared" si="3"/>
        <v>0</v>
      </c>
      <c r="K16" s="42"/>
      <c r="L16" s="42"/>
      <c r="M16" s="42"/>
      <c r="N16" s="41">
        <f t="shared" si="4"/>
        <v>83.3</v>
      </c>
      <c r="O16" s="160"/>
      <c r="P16" s="151"/>
      <c r="Q16" s="129"/>
      <c r="R16" s="27"/>
      <c r="S16" s="27"/>
    </row>
    <row r="17" spans="1:19" s="28" customFormat="1" ht="96" customHeight="1">
      <c r="A17" s="130">
        <v>3</v>
      </c>
      <c r="B17" s="30" t="s">
        <v>130</v>
      </c>
      <c r="C17" s="106">
        <v>3</v>
      </c>
      <c r="D17" s="41">
        <v>73</v>
      </c>
      <c r="E17" s="25">
        <v>55</v>
      </c>
      <c r="F17" s="29"/>
      <c r="G17" s="29"/>
      <c r="H17" s="29"/>
      <c r="I17" s="25"/>
      <c r="J17" s="25">
        <f t="shared" si="3"/>
        <v>55</v>
      </c>
      <c r="K17" s="41">
        <v>19</v>
      </c>
      <c r="L17" s="41">
        <v>45</v>
      </c>
      <c r="M17" s="41">
        <f>40*5</f>
        <v>200</v>
      </c>
      <c r="N17" s="41">
        <f t="shared" si="4"/>
        <v>392</v>
      </c>
      <c r="O17" s="160" t="s">
        <v>271</v>
      </c>
      <c r="P17" s="151" t="s">
        <v>167</v>
      </c>
      <c r="Q17" s="129" t="s">
        <v>221</v>
      </c>
      <c r="R17" s="27"/>
      <c r="S17" s="27"/>
    </row>
    <row r="18" spans="1:19" s="28" customFormat="1" ht="12.75">
      <c r="A18" s="130"/>
      <c r="B18" s="32" t="s">
        <v>17</v>
      </c>
      <c r="C18" s="43"/>
      <c r="D18" s="24"/>
      <c r="E18" s="25"/>
      <c r="F18" s="29"/>
      <c r="G18" s="29"/>
      <c r="H18" s="29"/>
      <c r="I18" s="29"/>
      <c r="J18" s="25">
        <f t="shared" si="3"/>
        <v>0</v>
      </c>
      <c r="K18" s="42"/>
      <c r="L18" s="42"/>
      <c r="M18" s="42"/>
      <c r="N18" s="41">
        <f t="shared" si="4"/>
        <v>0</v>
      </c>
      <c r="O18" s="160"/>
      <c r="P18" s="151"/>
      <c r="Q18" s="129"/>
      <c r="R18" s="27"/>
      <c r="S18" s="27"/>
    </row>
    <row r="19" spans="1:17" s="36" customFormat="1" ht="29.25" customHeight="1">
      <c r="A19" s="133">
        <v>4</v>
      </c>
      <c r="B19" s="33" t="s">
        <v>21</v>
      </c>
      <c r="C19" s="82">
        <v>3</v>
      </c>
      <c r="D19" s="31"/>
      <c r="E19" s="34"/>
      <c r="F19" s="35"/>
      <c r="G19" s="34"/>
      <c r="H19" s="35"/>
      <c r="I19" s="34"/>
      <c r="J19" s="34">
        <f>SUM(E19:I19)</f>
        <v>0</v>
      </c>
      <c r="K19" s="83"/>
      <c r="L19" s="83">
        <v>80</v>
      </c>
      <c r="M19" s="83"/>
      <c r="N19" s="83">
        <f>D19+J19+K19+L19+M19</f>
        <v>80</v>
      </c>
      <c r="O19" s="160" t="s">
        <v>151</v>
      </c>
      <c r="P19" s="151">
        <v>2015</v>
      </c>
      <c r="Q19" s="159" t="s">
        <v>219</v>
      </c>
    </row>
    <row r="20" spans="1:17" s="36" customFormat="1" ht="15">
      <c r="A20" s="133"/>
      <c r="B20" s="37" t="s">
        <v>17</v>
      </c>
      <c r="C20" s="84"/>
      <c r="D20" s="39"/>
      <c r="E20" s="34"/>
      <c r="F20" s="35"/>
      <c r="G20" s="34"/>
      <c r="H20" s="35"/>
      <c r="I20" s="34"/>
      <c r="J20" s="34">
        <f>SUM(E20:I20)</f>
        <v>0</v>
      </c>
      <c r="K20" s="83"/>
      <c r="L20" s="83">
        <v>50</v>
      </c>
      <c r="M20" s="83"/>
      <c r="N20" s="83">
        <f>D20+J20+K20+L20+M20</f>
        <v>50</v>
      </c>
      <c r="O20" s="160"/>
      <c r="P20" s="151"/>
      <c r="Q20" s="159"/>
    </row>
    <row r="21" spans="1:19" s="28" customFormat="1" ht="39" customHeight="1">
      <c r="A21" s="130">
        <v>5</v>
      </c>
      <c r="B21" s="30" t="s">
        <v>19</v>
      </c>
      <c r="C21" s="43">
        <v>3</v>
      </c>
      <c r="D21" s="24">
        <v>24.1</v>
      </c>
      <c r="E21" s="25">
        <v>20</v>
      </c>
      <c r="F21" s="29"/>
      <c r="G21" s="29"/>
      <c r="H21" s="29"/>
      <c r="I21" s="29"/>
      <c r="J21" s="25">
        <f t="shared" si="3"/>
        <v>20</v>
      </c>
      <c r="K21" s="41">
        <v>130</v>
      </c>
      <c r="L21" s="41">
        <v>30</v>
      </c>
      <c r="M21" s="41"/>
      <c r="N21" s="41">
        <f t="shared" si="4"/>
        <v>204.1</v>
      </c>
      <c r="O21" s="160" t="s">
        <v>245</v>
      </c>
      <c r="P21" s="151" t="s">
        <v>167</v>
      </c>
      <c r="Q21" s="129" t="s">
        <v>218</v>
      </c>
      <c r="R21" s="27"/>
      <c r="S21" s="27"/>
    </row>
    <row r="22" spans="1:19" s="28" customFormat="1" ht="13.5" customHeight="1">
      <c r="A22" s="130"/>
      <c r="B22" s="32" t="s">
        <v>17</v>
      </c>
      <c r="C22" s="43"/>
      <c r="D22" s="24"/>
      <c r="E22" s="25"/>
      <c r="F22" s="29"/>
      <c r="G22" s="29"/>
      <c r="H22" s="29"/>
      <c r="I22" s="29"/>
      <c r="J22" s="25">
        <f t="shared" si="3"/>
        <v>0</v>
      </c>
      <c r="K22" s="42"/>
      <c r="L22" s="42"/>
      <c r="M22" s="42"/>
      <c r="N22" s="41">
        <f t="shared" si="4"/>
        <v>0</v>
      </c>
      <c r="O22" s="160"/>
      <c r="P22" s="151"/>
      <c r="Q22" s="129"/>
      <c r="R22" s="27"/>
      <c r="S22" s="27"/>
    </row>
    <row r="23" spans="1:19" s="28" customFormat="1" ht="25.5" customHeight="1">
      <c r="A23" s="130">
        <v>6</v>
      </c>
      <c r="B23" s="30" t="s">
        <v>20</v>
      </c>
      <c r="C23" s="43">
        <v>3</v>
      </c>
      <c r="D23" s="42"/>
      <c r="E23" s="25"/>
      <c r="F23" s="29"/>
      <c r="G23" s="29"/>
      <c r="H23" s="29"/>
      <c r="I23" s="29"/>
      <c r="J23" s="25">
        <f t="shared" si="3"/>
        <v>0</v>
      </c>
      <c r="K23" s="83"/>
      <c r="L23" s="83"/>
      <c r="M23" s="41">
        <v>50</v>
      </c>
      <c r="N23" s="41">
        <f t="shared" si="4"/>
        <v>50</v>
      </c>
      <c r="O23" s="160" t="s">
        <v>150</v>
      </c>
      <c r="P23" s="151" t="s">
        <v>278</v>
      </c>
      <c r="Q23" s="129" t="s">
        <v>220</v>
      </c>
      <c r="R23" s="27"/>
      <c r="S23" s="27"/>
    </row>
    <row r="24" spans="1:19" s="28" customFormat="1" ht="13.5" customHeight="1">
      <c r="A24" s="130"/>
      <c r="B24" s="32" t="s">
        <v>17</v>
      </c>
      <c r="C24" s="43"/>
      <c r="D24" s="42"/>
      <c r="E24" s="25"/>
      <c r="F24" s="29"/>
      <c r="G24" s="29"/>
      <c r="H24" s="29"/>
      <c r="I24" s="29"/>
      <c r="J24" s="25">
        <f t="shared" si="3"/>
        <v>0</v>
      </c>
      <c r="K24" s="83"/>
      <c r="L24" s="83"/>
      <c r="M24" s="41">
        <v>10</v>
      </c>
      <c r="N24" s="41">
        <f t="shared" si="4"/>
        <v>10</v>
      </c>
      <c r="O24" s="160"/>
      <c r="P24" s="151"/>
      <c r="Q24" s="129"/>
      <c r="R24" s="27"/>
      <c r="S24" s="27"/>
    </row>
    <row r="25" spans="1:17" s="7" customFormat="1" ht="12.75">
      <c r="A25" s="16" t="s">
        <v>22</v>
      </c>
      <c r="B25" s="17" t="s">
        <v>23</v>
      </c>
      <c r="C25" s="18"/>
      <c r="D25" s="19">
        <v>22</v>
      </c>
      <c r="E25" s="19">
        <f>E27+E29</f>
        <v>20</v>
      </c>
      <c r="F25" s="19">
        <f>F27+F29</f>
        <v>0</v>
      </c>
      <c r="G25" s="19">
        <f>G27+G29</f>
        <v>0</v>
      </c>
      <c r="H25" s="19">
        <f>H27+H29</f>
        <v>0</v>
      </c>
      <c r="I25" s="19">
        <f>I27+I29</f>
        <v>0</v>
      </c>
      <c r="J25" s="19">
        <f>E25+F25+G25+H25+I25</f>
        <v>20</v>
      </c>
      <c r="K25" s="19">
        <f>K27+K29</f>
        <v>20</v>
      </c>
      <c r="L25" s="19">
        <f>L27+L29</f>
        <v>20</v>
      </c>
      <c r="M25" s="19">
        <f>M27+M29</f>
        <v>300</v>
      </c>
      <c r="N25" s="19">
        <f>D25+J25+K25+L25+M25</f>
        <v>382</v>
      </c>
      <c r="O25" s="87"/>
      <c r="P25" s="87"/>
      <c r="Q25" s="90"/>
    </row>
    <row r="26" spans="1:17" s="7" customFormat="1" ht="12.75">
      <c r="A26" s="40"/>
      <c r="B26" s="21" t="s">
        <v>15</v>
      </c>
      <c r="C26" s="22"/>
      <c r="D26" s="23">
        <f>(D25/D10)*100</f>
        <v>0.1766411083041233</v>
      </c>
      <c r="E26" s="23">
        <f>(E25/E10)*100</f>
        <v>0.33110390040394677</v>
      </c>
      <c r="F26" s="23">
        <f>(F25/F10)*100</f>
        <v>0</v>
      </c>
      <c r="G26" s="23">
        <f>(G25/G10)*100</f>
        <v>0</v>
      </c>
      <c r="H26" s="23">
        <v>0</v>
      </c>
      <c r="I26" s="23">
        <f aca="true" t="shared" si="5" ref="I26:N26">(I25/I10)*100</f>
        <v>0</v>
      </c>
      <c r="J26" s="23">
        <f t="shared" si="5"/>
        <v>0.051273014084645685</v>
      </c>
      <c r="K26" s="23">
        <f t="shared" si="5"/>
        <v>0.0651985262525126</v>
      </c>
      <c r="L26" s="23">
        <f t="shared" si="5"/>
        <v>0.07684561063635466</v>
      </c>
      <c r="M26" s="23">
        <f t="shared" si="5"/>
        <v>0.27944539404129276</v>
      </c>
      <c r="N26" s="23">
        <f t="shared" si="5"/>
        <v>0.17724675433817</v>
      </c>
      <c r="O26" s="88"/>
      <c r="P26" s="88"/>
      <c r="Q26" s="91"/>
    </row>
    <row r="27" spans="1:19" s="28" customFormat="1" ht="39" customHeight="1">
      <c r="A27" s="134">
        <v>1</v>
      </c>
      <c r="B27" s="30" t="s">
        <v>24</v>
      </c>
      <c r="C27" s="106">
        <v>3</v>
      </c>
      <c r="D27" s="26">
        <v>22</v>
      </c>
      <c r="E27" s="25">
        <v>20</v>
      </c>
      <c r="F27" s="29"/>
      <c r="G27" s="29"/>
      <c r="H27" s="29"/>
      <c r="I27" s="29"/>
      <c r="J27" s="25">
        <f>E27+F27+G27+H27+I27</f>
        <v>20</v>
      </c>
      <c r="K27" s="41">
        <v>20</v>
      </c>
      <c r="L27" s="41">
        <v>20</v>
      </c>
      <c r="M27" s="41">
        <v>80</v>
      </c>
      <c r="N27" s="41">
        <f>D27+J27+K27+L27+M27</f>
        <v>162</v>
      </c>
      <c r="O27" s="150" t="s">
        <v>152</v>
      </c>
      <c r="P27" s="151" t="s">
        <v>167</v>
      </c>
      <c r="Q27" s="159" t="s">
        <v>219</v>
      </c>
      <c r="R27" s="27"/>
      <c r="S27" s="27"/>
    </row>
    <row r="28" spans="1:19" s="28" customFormat="1" ht="12.75">
      <c r="A28" s="134"/>
      <c r="B28" s="32" t="s">
        <v>17</v>
      </c>
      <c r="C28" s="43"/>
      <c r="D28" s="26">
        <v>5</v>
      </c>
      <c r="E28" s="25"/>
      <c r="F28" s="29"/>
      <c r="G28" s="29"/>
      <c r="H28" s="29"/>
      <c r="I28" s="29"/>
      <c r="J28" s="25">
        <f>E28+F28+G28+H28+I28</f>
        <v>0</v>
      </c>
      <c r="K28" s="41"/>
      <c r="L28" s="41"/>
      <c r="M28" s="41"/>
      <c r="N28" s="41">
        <f>D28+J28+K28+L28+M28</f>
        <v>5</v>
      </c>
      <c r="O28" s="150"/>
      <c r="P28" s="151"/>
      <c r="Q28" s="159"/>
      <c r="R28" s="27"/>
      <c r="S28" s="27"/>
    </row>
    <row r="29" spans="1:19" s="28" customFormat="1" ht="28.5" customHeight="1">
      <c r="A29" s="134">
        <v>2</v>
      </c>
      <c r="B29" s="30" t="s">
        <v>25</v>
      </c>
      <c r="C29" s="106">
        <v>3</v>
      </c>
      <c r="D29" s="42"/>
      <c r="E29" s="25"/>
      <c r="F29" s="29"/>
      <c r="G29" s="29"/>
      <c r="H29" s="29"/>
      <c r="I29" s="29"/>
      <c r="J29" s="25">
        <f>E29+F29+G29+H29+I29</f>
        <v>0</v>
      </c>
      <c r="K29" s="41"/>
      <c r="L29" s="41"/>
      <c r="M29" s="41">
        <v>220</v>
      </c>
      <c r="N29" s="41">
        <f>D29+J29+K29+L29+M29</f>
        <v>220</v>
      </c>
      <c r="O29" s="160" t="s">
        <v>149</v>
      </c>
      <c r="P29" s="151" t="s">
        <v>278</v>
      </c>
      <c r="Q29" s="129" t="s">
        <v>218</v>
      </c>
      <c r="R29" s="27"/>
      <c r="S29" s="27"/>
    </row>
    <row r="30" spans="1:19" s="28" customFormat="1" ht="12.75">
      <c r="A30" s="134"/>
      <c r="B30" s="32" t="s">
        <v>17</v>
      </c>
      <c r="C30" s="43"/>
      <c r="D30" s="42"/>
      <c r="E30" s="25"/>
      <c r="F30" s="29"/>
      <c r="G30" s="29"/>
      <c r="H30" s="29"/>
      <c r="I30" s="29"/>
      <c r="J30" s="25">
        <f>E30+F30+G30+H30+I30</f>
        <v>0</v>
      </c>
      <c r="K30" s="41"/>
      <c r="L30" s="41"/>
      <c r="M30" s="41">
        <v>20</v>
      </c>
      <c r="N30" s="41">
        <f>D30+J30+K30+L30+M30</f>
        <v>20</v>
      </c>
      <c r="O30" s="160"/>
      <c r="P30" s="151"/>
      <c r="Q30" s="129"/>
      <c r="R30" s="27"/>
      <c r="S30" s="27"/>
    </row>
    <row r="31" spans="1:17" s="7" customFormat="1" ht="12.75">
      <c r="A31" s="16" t="s">
        <v>26</v>
      </c>
      <c r="B31" s="17" t="s">
        <v>27</v>
      </c>
      <c r="C31" s="18"/>
      <c r="D31" s="19">
        <f>D35+D37+D39+D41+D43+D46+D50+D52+D54+D58+D60+D62+D64+D66+D68+D70+D72+D74+D76+D56+D48+D33</f>
        <v>3251.0000000000005</v>
      </c>
      <c r="E31" s="19">
        <f>E33+E35+E37+E39+E41+E43+E46+E48+E50+E52+E54+E56+E58+E60+E62+E64+E66+E68+E70+E72+E74+E76</f>
        <v>1297</v>
      </c>
      <c r="F31" s="19">
        <f aca="true" t="shared" si="6" ref="F31:M31">F33+F35+F37+F39+F41+F43+F46+F48+F50+F52+F54+F56+F58+F60+F62+F64+F66+F68+F70+F72+F74+F76</f>
        <v>154</v>
      </c>
      <c r="G31" s="19">
        <f t="shared" si="6"/>
        <v>479.8</v>
      </c>
      <c r="H31" s="19">
        <f t="shared" si="6"/>
        <v>14.6</v>
      </c>
      <c r="I31" s="19">
        <f t="shared" si="6"/>
        <v>25</v>
      </c>
      <c r="J31" s="19">
        <f>E31+F31+G31+H31+I31</f>
        <v>1970.3999999999999</v>
      </c>
      <c r="K31" s="19">
        <f t="shared" si="6"/>
        <v>4052.8</v>
      </c>
      <c r="L31" s="19">
        <f t="shared" si="6"/>
        <v>8586.7</v>
      </c>
      <c r="M31" s="19">
        <f t="shared" si="6"/>
        <v>40657</v>
      </c>
      <c r="N31" s="19">
        <f>D31+J31+K31+L31+M31</f>
        <v>58517.9</v>
      </c>
      <c r="O31" s="87"/>
      <c r="P31" s="87"/>
      <c r="Q31" s="90"/>
    </row>
    <row r="32" spans="1:17" s="7" customFormat="1" ht="12.75">
      <c r="A32" s="40"/>
      <c r="B32" s="21" t="s">
        <v>15</v>
      </c>
      <c r="C32" s="22"/>
      <c r="D32" s="23">
        <f>(D31/D10)*100</f>
        <v>26.102738322577494</v>
      </c>
      <c r="E32" s="23">
        <f>(E31/E10)*100</f>
        <v>21.47208794119595</v>
      </c>
      <c r="F32" s="23">
        <f>(F31/F10)*100</f>
        <v>0.7858715402133019</v>
      </c>
      <c r="G32" s="23">
        <f>(G31/G10)*100</f>
        <v>3.9169597991590708</v>
      </c>
      <c r="H32" s="23">
        <v>0</v>
      </c>
      <c r="I32" s="23">
        <f aca="true" t="shared" si="7" ref="I32:N32">(I31/I10)*100</f>
        <v>2.2593764121102575</v>
      </c>
      <c r="J32" s="23">
        <f t="shared" si="7"/>
        <v>5.051417347619293</v>
      </c>
      <c r="K32" s="23">
        <f t="shared" si="7"/>
        <v>13.211829359809151</v>
      </c>
      <c r="L32" s="23">
        <f t="shared" si="7"/>
        <v>32.992510242559334</v>
      </c>
      <c r="M32" s="23">
        <f t="shared" si="7"/>
        <v>37.8713712851228</v>
      </c>
      <c r="N32" s="23">
        <f t="shared" si="7"/>
        <v>27.15211477928167</v>
      </c>
      <c r="O32" s="88"/>
      <c r="P32" s="88"/>
      <c r="Q32" s="91"/>
    </row>
    <row r="33" spans="1:17" s="36" customFormat="1" ht="51">
      <c r="A33" s="133">
        <v>1</v>
      </c>
      <c r="B33" s="114" t="s">
        <v>292</v>
      </c>
      <c r="C33" s="115">
        <v>3</v>
      </c>
      <c r="D33" s="31">
        <v>69</v>
      </c>
      <c r="E33" s="34">
        <v>10</v>
      </c>
      <c r="F33" s="35"/>
      <c r="G33" s="34"/>
      <c r="H33" s="35"/>
      <c r="I33" s="34"/>
      <c r="J33" s="25">
        <f aca="true" t="shared" si="8" ref="J33:J77">E33+F33+G33+H33+I33</f>
        <v>10</v>
      </c>
      <c r="K33" s="83"/>
      <c r="L33" s="83"/>
      <c r="M33" s="83"/>
      <c r="N33" s="41">
        <f>D33+J33+K33+L33+M33</f>
        <v>79</v>
      </c>
      <c r="O33" s="33" t="s">
        <v>300</v>
      </c>
      <c r="P33" s="106">
        <v>2013</v>
      </c>
      <c r="Q33" s="129" t="s">
        <v>218</v>
      </c>
    </row>
    <row r="34" spans="1:17" s="36" customFormat="1" ht="15">
      <c r="A34" s="133"/>
      <c r="B34" s="37" t="s">
        <v>17</v>
      </c>
      <c r="C34" s="84"/>
      <c r="D34" s="39"/>
      <c r="E34" s="34"/>
      <c r="F34" s="35"/>
      <c r="G34" s="34"/>
      <c r="H34" s="35"/>
      <c r="I34" s="34"/>
      <c r="J34" s="25">
        <f t="shared" si="8"/>
        <v>0</v>
      </c>
      <c r="K34" s="83"/>
      <c r="L34" s="83"/>
      <c r="M34" s="83"/>
      <c r="N34" s="41">
        <f aca="true" t="shared" si="9" ref="N34:N77">D34+J34+K34+L34+M34</f>
        <v>0</v>
      </c>
      <c r="O34" s="33"/>
      <c r="P34" s="106"/>
      <c r="Q34" s="129"/>
    </row>
    <row r="35" spans="1:19" s="28" customFormat="1" ht="25.5">
      <c r="A35" s="130">
        <v>2</v>
      </c>
      <c r="B35" s="30" t="s">
        <v>28</v>
      </c>
      <c r="C35" s="106">
        <v>2</v>
      </c>
      <c r="D35" s="41">
        <v>2150</v>
      </c>
      <c r="E35" s="25">
        <v>190</v>
      </c>
      <c r="F35" s="29"/>
      <c r="G35" s="29"/>
      <c r="H35" s="29"/>
      <c r="I35" s="29"/>
      <c r="J35" s="25">
        <f t="shared" si="8"/>
        <v>190</v>
      </c>
      <c r="K35" s="42"/>
      <c r="L35" s="42"/>
      <c r="M35" s="42"/>
      <c r="N35" s="41">
        <f t="shared" si="9"/>
        <v>2340</v>
      </c>
      <c r="O35" s="160"/>
      <c r="P35" s="151">
        <v>2013</v>
      </c>
      <c r="Q35" s="129" t="s">
        <v>218</v>
      </c>
      <c r="R35" s="27"/>
      <c r="S35" s="27"/>
    </row>
    <row r="36" spans="1:19" s="28" customFormat="1" ht="12.75">
      <c r="A36" s="130"/>
      <c r="B36" s="32" t="s">
        <v>17</v>
      </c>
      <c r="C36" s="43"/>
      <c r="D36" s="41">
        <v>48</v>
      </c>
      <c r="E36" s="25"/>
      <c r="F36" s="29"/>
      <c r="G36" s="29"/>
      <c r="H36" s="29"/>
      <c r="I36" s="29"/>
      <c r="J36" s="25">
        <f t="shared" si="8"/>
        <v>0</v>
      </c>
      <c r="K36" s="42"/>
      <c r="L36" s="42"/>
      <c r="M36" s="42"/>
      <c r="N36" s="41">
        <f t="shared" si="9"/>
        <v>48</v>
      </c>
      <c r="O36" s="160"/>
      <c r="P36" s="151"/>
      <c r="Q36" s="129"/>
      <c r="R36" s="27"/>
      <c r="S36" s="27"/>
    </row>
    <row r="37" spans="1:19" s="28" customFormat="1" ht="12.75">
      <c r="A37" s="130">
        <v>3</v>
      </c>
      <c r="B37" s="30" t="s">
        <v>29</v>
      </c>
      <c r="C37" s="106">
        <v>2</v>
      </c>
      <c r="D37" s="42"/>
      <c r="E37" s="25">
        <v>20</v>
      </c>
      <c r="F37" s="29"/>
      <c r="G37" s="29"/>
      <c r="H37" s="29"/>
      <c r="I37" s="29"/>
      <c r="J37" s="25">
        <f t="shared" si="8"/>
        <v>20</v>
      </c>
      <c r="K37" s="41">
        <v>700</v>
      </c>
      <c r="L37" s="41">
        <v>700</v>
      </c>
      <c r="M37" s="41"/>
      <c r="N37" s="41">
        <f t="shared" si="9"/>
        <v>1420</v>
      </c>
      <c r="O37" s="160" t="s">
        <v>301</v>
      </c>
      <c r="P37" s="151" t="s">
        <v>147</v>
      </c>
      <c r="Q37" s="129" t="s">
        <v>218</v>
      </c>
      <c r="R37" s="27"/>
      <c r="S37" s="27"/>
    </row>
    <row r="38" spans="1:19" s="28" customFormat="1" ht="12.75">
      <c r="A38" s="130"/>
      <c r="B38" s="32" t="s">
        <v>17</v>
      </c>
      <c r="C38" s="43"/>
      <c r="D38" s="42"/>
      <c r="E38" s="25">
        <v>20</v>
      </c>
      <c r="F38" s="29"/>
      <c r="G38" s="29"/>
      <c r="H38" s="29"/>
      <c r="I38" s="29"/>
      <c r="J38" s="25">
        <f t="shared" si="8"/>
        <v>20</v>
      </c>
      <c r="K38" s="41"/>
      <c r="L38" s="41"/>
      <c r="M38" s="41"/>
      <c r="N38" s="41">
        <f t="shared" si="9"/>
        <v>20</v>
      </c>
      <c r="O38" s="160"/>
      <c r="P38" s="151"/>
      <c r="Q38" s="129"/>
      <c r="R38" s="27"/>
      <c r="S38" s="27"/>
    </row>
    <row r="39" spans="1:19" s="28" customFormat="1" ht="25.5" customHeight="1">
      <c r="A39" s="130">
        <v>4</v>
      </c>
      <c r="B39" s="30" t="s">
        <v>30</v>
      </c>
      <c r="C39" s="106">
        <v>2</v>
      </c>
      <c r="D39" s="42">
        <v>31.4</v>
      </c>
      <c r="E39" s="25"/>
      <c r="F39" s="29"/>
      <c r="G39" s="29"/>
      <c r="H39" s="29"/>
      <c r="I39" s="29"/>
      <c r="J39" s="25">
        <f t="shared" si="8"/>
        <v>0</v>
      </c>
      <c r="K39" s="41"/>
      <c r="L39" s="41"/>
      <c r="M39" s="41">
        <v>500</v>
      </c>
      <c r="N39" s="41">
        <f t="shared" si="9"/>
        <v>531.4</v>
      </c>
      <c r="O39" s="160" t="s">
        <v>302</v>
      </c>
      <c r="P39" s="151" t="s">
        <v>278</v>
      </c>
      <c r="Q39" s="129" t="s">
        <v>218</v>
      </c>
      <c r="R39" s="27"/>
      <c r="S39" s="27"/>
    </row>
    <row r="40" spans="1:19" s="28" customFormat="1" ht="12.75">
      <c r="A40" s="130"/>
      <c r="B40" s="32" t="s">
        <v>17</v>
      </c>
      <c r="C40" s="43"/>
      <c r="D40" s="42">
        <v>31.4</v>
      </c>
      <c r="E40" s="25"/>
      <c r="F40" s="29"/>
      <c r="G40" s="29"/>
      <c r="H40" s="29"/>
      <c r="I40" s="29"/>
      <c r="J40" s="25">
        <f t="shared" si="8"/>
        <v>0</v>
      </c>
      <c r="K40" s="41"/>
      <c r="L40" s="41"/>
      <c r="M40" s="41"/>
      <c r="N40" s="41">
        <f t="shared" si="9"/>
        <v>31.4</v>
      </c>
      <c r="O40" s="160"/>
      <c r="P40" s="151"/>
      <c r="Q40" s="129"/>
      <c r="R40" s="27"/>
      <c r="S40" s="27"/>
    </row>
    <row r="41" spans="1:19" s="28" customFormat="1" ht="38.25" customHeight="1">
      <c r="A41" s="130">
        <v>5</v>
      </c>
      <c r="B41" s="30" t="s">
        <v>31</v>
      </c>
      <c r="C41" s="106">
        <v>2</v>
      </c>
      <c r="D41" s="42">
        <v>111.8</v>
      </c>
      <c r="E41" s="25"/>
      <c r="F41" s="29"/>
      <c r="G41" s="29"/>
      <c r="H41" s="29"/>
      <c r="I41" s="29"/>
      <c r="J41" s="25">
        <f t="shared" si="8"/>
        <v>0</v>
      </c>
      <c r="K41" s="41"/>
      <c r="L41" s="41">
        <v>1282</v>
      </c>
      <c r="M41" s="41">
        <v>1282</v>
      </c>
      <c r="N41" s="41">
        <f t="shared" si="9"/>
        <v>2675.8</v>
      </c>
      <c r="O41" s="160" t="s">
        <v>153</v>
      </c>
      <c r="P41" s="151" t="s">
        <v>242</v>
      </c>
      <c r="Q41" s="129" t="s">
        <v>218</v>
      </c>
      <c r="R41" s="27"/>
      <c r="S41" s="27"/>
    </row>
    <row r="42" spans="1:19" s="28" customFormat="1" ht="12.75">
      <c r="A42" s="130"/>
      <c r="B42" s="32" t="s">
        <v>17</v>
      </c>
      <c r="C42" s="43"/>
      <c r="D42" s="42">
        <v>111.8</v>
      </c>
      <c r="E42" s="25"/>
      <c r="F42" s="29"/>
      <c r="G42" s="29"/>
      <c r="H42" s="29"/>
      <c r="I42" s="29"/>
      <c r="J42" s="25">
        <f t="shared" si="8"/>
        <v>0</v>
      </c>
      <c r="K42" s="41"/>
      <c r="L42" s="41"/>
      <c r="M42" s="41"/>
      <c r="N42" s="41">
        <f t="shared" si="9"/>
        <v>111.8</v>
      </c>
      <c r="O42" s="160"/>
      <c r="P42" s="151"/>
      <c r="Q42" s="129"/>
      <c r="R42" s="27"/>
      <c r="S42" s="27"/>
    </row>
    <row r="43" spans="1:17" s="27" customFormat="1" ht="20.25" customHeight="1">
      <c r="A43" s="130">
        <v>6</v>
      </c>
      <c r="B43" s="30" t="s">
        <v>32</v>
      </c>
      <c r="C43" s="106">
        <v>2</v>
      </c>
      <c r="D43" s="42">
        <v>69.9</v>
      </c>
      <c r="E43" s="25"/>
      <c r="F43" s="29"/>
      <c r="G43" s="29"/>
      <c r="H43" s="29"/>
      <c r="I43" s="29"/>
      <c r="J43" s="25">
        <f t="shared" si="8"/>
        <v>0</v>
      </c>
      <c r="K43" s="41">
        <v>17.3</v>
      </c>
      <c r="L43" s="41">
        <v>1800</v>
      </c>
      <c r="M43" s="41">
        <v>1200</v>
      </c>
      <c r="N43" s="41">
        <f t="shared" si="9"/>
        <v>3087.2</v>
      </c>
      <c r="O43" s="160" t="s">
        <v>303</v>
      </c>
      <c r="P43" s="151" t="s">
        <v>279</v>
      </c>
      <c r="Q43" s="129" t="s">
        <v>218</v>
      </c>
    </row>
    <row r="44" spans="1:17" s="27" customFormat="1" ht="10.5" customHeight="1">
      <c r="A44" s="130"/>
      <c r="B44" s="32" t="s">
        <v>17</v>
      </c>
      <c r="C44" s="43"/>
      <c r="D44" s="42">
        <v>65.7</v>
      </c>
      <c r="E44" s="25"/>
      <c r="F44" s="29"/>
      <c r="G44" s="29"/>
      <c r="H44" s="29"/>
      <c r="I44" s="29"/>
      <c r="J44" s="25">
        <f t="shared" si="8"/>
        <v>0</v>
      </c>
      <c r="K44" s="41">
        <v>3.6</v>
      </c>
      <c r="L44" s="41"/>
      <c r="M44" s="41"/>
      <c r="N44" s="41">
        <f t="shared" si="9"/>
        <v>69.3</v>
      </c>
      <c r="O44" s="160"/>
      <c r="P44" s="151"/>
      <c r="Q44" s="129"/>
    </row>
    <row r="45" spans="1:17" s="27" customFormat="1" ht="12.75" customHeight="1">
      <c r="A45" s="130"/>
      <c r="B45" s="32" t="s">
        <v>33</v>
      </c>
      <c r="C45" s="43"/>
      <c r="D45" s="42">
        <v>4.2</v>
      </c>
      <c r="E45" s="25"/>
      <c r="F45" s="29"/>
      <c r="G45" s="29"/>
      <c r="H45" s="29"/>
      <c r="I45" s="29"/>
      <c r="J45" s="25">
        <f t="shared" si="8"/>
        <v>0</v>
      </c>
      <c r="K45" s="41">
        <v>13.7</v>
      </c>
      <c r="L45" s="41"/>
      <c r="M45" s="41"/>
      <c r="N45" s="41">
        <f t="shared" si="9"/>
        <v>17.9</v>
      </c>
      <c r="O45" s="160"/>
      <c r="P45" s="151"/>
      <c r="Q45" s="129"/>
    </row>
    <row r="46" spans="1:17" s="27" customFormat="1" ht="45.75" customHeight="1">
      <c r="A46" s="130">
        <v>7</v>
      </c>
      <c r="B46" s="30" t="s">
        <v>34</v>
      </c>
      <c r="C46" s="43">
        <v>2</v>
      </c>
      <c r="D46" s="41">
        <v>2.6</v>
      </c>
      <c r="E46" s="25"/>
      <c r="F46" s="25">
        <v>154</v>
      </c>
      <c r="G46" s="25">
        <v>479.8</v>
      </c>
      <c r="H46" s="25">
        <v>14.6</v>
      </c>
      <c r="I46" s="25"/>
      <c r="J46" s="25">
        <f>E46+F46+G46+H46+I46</f>
        <v>648.4</v>
      </c>
      <c r="K46" s="41">
        <v>1425.5</v>
      </c>
      <c r="L46" s="41">
        <v>1194.7</v>
      </c>
      <c r="M46" s="41"/>
      <c r="N46" s="41">
        <f>D46+J46+K46+L46+M46</f>
        <v>3271.2</v>
      </c>
      <c r="O46" s="160" t="s">
        <v>165</v>
      </c>
      <c r="P46" s="151" t="s">
        <v>166</v>
      </c>
      <c r="Q46" s="129" t="s">
        <v>218</v>
      </c>
    </row>
    <row r="47" spans="1:17" s="27" customFormat="1" ht="12.75">
      <c r="A47" s="130"/>
      <c r="B47" s="50" t="s">
        <v>17</v>
      </c>
      <c r="C47" s="43"/>
      <c r="D47" s="41"/>
      <c r="E47" s="25"/>
      <c r="F47" s="25"/>
      <c r="G47" s="25"/>
      <c r="H47" s="25"/>
      <c r="I47" s="25"/>
      <c r="J47" s="25">
        <f t="shared" si="8"/>
        <v>0</v>
      </c>
      <c r="K47" s="41"/>
      <c r="L47" s="41"/>
      <c r="M47" s="42"/>
      <c r="N47" s="41">
        <f t="shared" si="9"/>
        <v>0</v>
      </c>
      <c r="O47" s="160"/>
      <c r="P47" s="151"/>
      <c r="Q47" s="129"/>
    </row>
    <row r="48" spans="1:19" s="28" customFormat="1" ht="24" customHeight="1">
      <c r="A48" s="130">
        <v>8</v>
      </c>
      <c r="B48" s="30" t="s">
        <v>35</v>
      </c>
      <c r="C48" s="106">
        <v>2</v>
      </c>
      <c r="D48" s="42">
        <v>50.8</v>
      </c>
      <c r="E48" s="25"/>
      <c r="F48" s="29"/>
      <c r="G48" s="29"/>
      <c r="H48" s="29"/>
      <c r="I48" s="29"/>
      <c r="J48" s="25">
        <f t="shared" si="8"/>
        <v>0</v>
      </c>
      <c r="K48" s="41"/>
      <c r="L48" s="41">
        <v>750</v>
      </c>
      <c r="M48" s="41">
        <v>750</v>
      </c>
      <c r="N48" s="41">
        <f t="shared" si="9"/>
        <v>1550.8</v>
      </c>
      <c r="O48" s="160" t="s">
        <v>154</v>
      </c>
      <c r="P48" s="151" t="s">
        <v>242</v>
      </c>
      <c r="Q48" s="129" t="s">
        <v>218</v>
      </c>
      <c r="R48" s="27"/>
      <c r="S48" s="27"/>
    </row>
    <row r="49" spans="1:19" s="28" customFormat="1" ht="12.75">
      <c r="A49" s="130"/>
      <c r="B49" s="50" t="s">
        <v>17</v>
      </c>
      <c r="C49" s="43"/>
      <c r="D49" s="42">
        <v>50.8</v>
      </c>
      <c r="E49" s="25"/>
      <c r="F49" s="29"/>
      <c r="G49" s="29"/>
      <c r="H49" s="29"/>
      <c r="I49" s="29"/>
      <c r="J49" s="25">
        <f t="shared" si="8"/>
        <v>0</v>
      </c>
      <c r="K49" s="41"/>
      <c r="L49" s="41"/>
      <c r="M49" s="41"/>
      <c r="N49" s="41">
        <f t="shared" si="9"/>
        <v>50.8</v>
      </c>
      <c r="O49" s="160"/>
      <c r="P49" s="151"/>
      <c r="Q49" s="129"/>
      <c r="R49" s="27"/>
      <c r="S49" s="27"/>
    </row>
    <row r="50" spans="1:19" s="28" customFormat="1" ht="78.75" customHeight="1">
      <c r="A50" s="130">
        <v>9</v>
      </c>
      <c r="B50" s="30" t="s">
        <v>36</v>
      </c>
      <c r="C50" s="106">
        <v>2</v>
      </c>
      <c r="D50" s="42"/>
      <c r="E50" s="25">
        <v>30</v>
      </c>
      <c r="F50" s="29"/>
      <c r="G50" s="29"/>
      <c r="H50" s="29"/>
      <c r="I50" s="25"/>
      <c r="J50" s="25">
        <f t="shared" si="8"/>
        <v>30</v>
      </c>
      <c r="K50" s="41">
        <v>50</v>
      </c>
      <c r="L50" s="41">
        <v>50</v>
      </c>
      <c r="M50" s="41">
        <v>250</v>
      </c>
      <c r="N50" s="41">
        <f t="shared" si="9"/>
        <v>380</v>
      </c>
      <c r="O50" s="160" t="s">
        <v>284</v>
      </c>
      <c r="P50" s="151" t="s">
        <v>167</v>
      </c>
      <c r="Q50" s="129" t="s">
        <v>218</v>
      </c>
      <c r="R50" s="27"/>
      <c r="S50" s="27"/>
    </row>
    <row r="51" spans="1:19" s="28" customFormat="1" ht="12.75">
      <c r="A51" s="130"/>
      <c r="B51" s="32" t="s">
        <v>17</v>
      </c>
      <c r="C51" s="43"/>
      <c r="D51" s="42"/>
      <c r="E51" s="25">
        <v>5</v>
      </c>
      <c r="F51" s="29"/>
      <c r="G51" s="29"/>
      <c r="H51" s="29"/>
      <c r="I51" s="25"/>
      <c r="J51" s="25">
        <f t="shared" si="8"/>
        <v>5</v>
      </c>
      <c r="K51" s="41"/>
      <c r="L51" s="41"/>
      <c r="M51" s="41"/>
      <c r="N51" s="41">
        <f t="shared" si="9"/>
        <v>5</v>
      </c>
      <c r="O51" s="160"/>
      <c r="P51" s="151"/>
      <c r="Q51" s="129"/>
      <c r="R51" s="27"/>
      <c r="S51" s="27"/>
    </row>
    <row r="52" spans="1:19" s="28" customFormat="1" ht="16.5" customHeight="1">
      <c r="A52" s="130">
        <v>10</v>
      </c>
      <c r="B52" s="30" t="s">
        <v>37</v>
      </c>
      <c r="C52" s="43">
        <v>2</v>
      </c>
      <c r="D52" s="42">
        <v>43.6</v>
      </c>
      <c r="E52" s="25">
        <v>50</v>
      </c>
      <c r="F52" s="29"/>
      <c r="G52" s="29"/>
      <c r="H52" s="29"/>
      <c r="I52" s="25"/>
      <c r="J52" s="25">
        <f t="shared" si="8"/>
        <v>50</v>
      </c>
      <c r="K52" s="41">
        <v>100</v>
      </c>
      <c r="L52" s="41">
        <v>100</v>
      </c>
      <c r="M52" s="41">
        <f>75*5</f>
        <v>375</v>
      </c>
      <c r="N52" s="41">
        <f t="shared" si="9"/>
        <v>668.6</v>
      </c>
      <c r="O52" s="160" t="s">
        <v>161</v>
      </c>
      <c r="P52" s="151" t="s">
        <v>167</v>
      </c>
      <c r="Q52" s="129" t="s">
        <v>218</v>
      </c>
      <c r="R52" s="27"/>
      <c r="S52" s="27"/>
    </row>
    <row r="53" spans="1:19" s="28" customFormat="1" ht="12.75">
      <c r="A53" s="130"/>
      <c r="B53" s="32" t="s">
        <v>17</v>
      </c>
      <c r="C53" s="43"/>
      <c r="D53" s="42"/>
      <c r="E53" s="25"/>
      <c r="F53" s="29"/>
      <c r="G53" s="29"/>
      <c r="H53" s="29"/>
      <c r="I53" s="25"/>
      <c r="J53" s="25">
        <f t="shared" si="8"/>
        <v>0</v>
      </c>
      <c r="K53" s="41">
        <v>10</v>
      </c>
      <c r="L53" s="41">
        <v>10</v>
      </c>
      <c r="M53" s="41"/>
      <c r="N53" s="41">
        <f t="shared" si="9"/>
        <v>20</v>
      </c>
      <c r="O53" s="160"/>
      <c r="P53" s="151"/>
      <c r="Q53" s="129"/>
      <c r="R53" s="27"/>
      <c r="S53" s="27"/>
    </row>
    <row r="54" spans="1:19" s="28" customFormat="1" ht="31.5" customHeight="1">
      <c r="A54" s="130">
        <v>11</v>
      </c>
      <c r="B54" s="30" t="s">
        <v>246</v>
      </c>
      <c r="C54" s="43">
        <v>2</v>
      </c>
      <c r="D54" s="42"/>
      <c r="E54" s="25">
        <v>60</v>
      </c>
      <c r="F54" s="29"/>
      <c r="G54" s="29"/>
      <c r="H54" s="29"/>
      <c r="I54" s="25"/>
      <c r="J54" s="25">
        <f t="shared" si="8"/>
        <v>60</v>
      </c>
      <c r="K54" s="41">
        <v>60</v>
      </c>
      <c r="L54" s="41">
        <v>60</v>
      </c>
      <c r="M54" s="41">
        <f>4*50</f>
        <v>200</v>
      </c>
      <c r="N54" s="41">
        <f t="shared" si="9"/>
        <v>380</v>
      </c>
      <c r="O54" s="160" t="s">
        <v>250</v>
      </c>
      <c r="P54" s="151" t="s">
        <v>167</v>
      </c>
      <c r="Q54" s="129" t="s">
        <v>218</v>
      </c>
      <c r="R54" s="27"/>
      <c r="S54" s="27"/>
    </row>
    <row r="55" spans="1:19" s="28" customFormat="1" ht="12.75">
      <c r="A55" s="130"/>
      <c r="B55" s="32" t="s">
        <v>17</v>
      </c>
      <c r="C55" s="43"/>
      <c r="D55" s="42"/>
      <c r="E55" s="25"/>
      <c r="F55" s="29"/>
      <c r="G55" s="29"/>
      <c r="H55" s="29"/>
      <c r="I55" s="25"/>
      <c r="J55" s="25">
        <f t="shared" si="8"/>
        <v>0</v>
      </c>
      <c r="K55" s="41"/>
      <c r="L55" s="41"/>
      <c r="M55" s="41"/>
      <c r="N55" s="41">
        <f t="shared" si="9"/>
        <v>0</v>
      </c>
      <c r="O55" s="160"/>
      <c r="P55" s="151"/>
      <c r="Q55" s="129"/>
      <c r="R55" s="27"/>
      <c r="S55" s="27"/>
    </row>
    <row r="56" spans="1:19" s="49" customFormat="1" ht="30.75" customHeight="1">
      <c r="A56" s="130">
        <v>12</v>
      </c>
      <c r="B56" s="30" t="s">
        <v>247</v>
      </c>
      <c r="C56" s="43">
        <v>2</v>
      </c>
      <c r="D56" s="53"/>
      <c r="E56" s="46"/>
      <c r="F56" s="47"/>
      <c r="G56" s="47"/>
      <c r="H56" s="47"/>
      <c r="I56" s="46">
        <v>25</v>
      </c>
      <c r="J56" s="34">
        <f>SUM(E56:I56)</f>
        <v>25</v>
      </c>
      <c r="K56" s="53"/>
      <c r="L56" s="53"/>
      <c r="M56" s="53"/>
      <c r="N56" s="83">
        <f>D56+J56+K56+L56+M56</f>
        <v>25</v>
      </c>
      <c r="O56" s="160" t="s">
        <v>169</v>
      </c>
      <c r="P56" s="151">
        <v>2013</v>
      </c>
      <c r="Q56" s="129" t="s">
        <v>155</v>
      </c>
      <c r="R56" s="48"/>
      <c r="S56" s="48"/>
    </row>
    <row r="57" spans="1:19" s="49" customFormat="1" ht="12.75">
      <c r="A57" s="130"/>
      <c r="B57" s="50" t="s">
        <v>17</v>
      </c>
      <c r="C57" s="43"/>
      <c r="D57" s="53"/>
      <c r="E57" s="46"/>
      <c r="F57" s="47"/>
      <c r="G57" s="47"/>
      <c r="H57" s="47"/>
      <c r="I57" s="46"/>
      <c r="J57" s="34">
        <f>SUM(E57:I57)</f>
        <v>0</v>
      </c>
      <c r="K57" s="53"/>
      <c r="L57" s="53"/>
      <c r="M57" s="53"/>
      <c r="N57" s="83"/>
      <c r="O57" s="160"/>
      <c r="P57" s="151"/>
      <c r="Q57" s="129"/>
      <c r="R57" s="48"/>
      <c r="S57" s="48"/>
    </row>
    <row r="58" spans="1:19" s="28" customFormat="1" ht="21.75" customHeight="1">
      <c r="A58" s="130">
        <v>13</v>
      </c>
      <c r="B58" s="30" t="s">
        <v>131</v>
      </c>
      <c r="C58" s="106">
        <v>2</v>
      </c>
      <c r="D58" s="41">
        <v>564.9</v>
      </c>
      <c r="E58" s="25">
        <v>700</v>
      </c>
      <c r="F58" s="29"/>
      <c r="G58" s="29"/>
      <c r="H58" s="29"/>
      <c r="I58" s="25"/>
      <c r="J58" s="25">
        <f t="shared" si="8"/>
        <v>700</v>
      </c>
      <c r="K58" s="41">
        <v>1000</v>
      </c>
      <c r="L58" s="41">
        <v>1000</v>
      </c>
      <c r="M58" s="41">
        <v>5000</v>
      </c>
      <c r="N58" s="41">
        <f t="shared" si="9"/>
        <v>8264.9</v>
      </c>
      <c r="O58" s="160" t="s">
        <v>249</v>
      </c>
      <c r="P58" s="151" t="s">
        <v>167</v>
      </c>
      <c r="Q58" s="129" t="s">
        <v>218</v>
      </c>
      <c r="R58" s="27"/>
      <c r="S58" s="27"/>
    </row>
    <row r="59" spans="1:19" s="28" customFormat="1" ht="12.75">
      <c r="A59" s="130"/>
      <c r="B59" s="32" t="s">
        <v>17</v>
      </c>
      <c r="C59" s="43"/>
      <c r="D59" s="42"/>
      <c r="E59" s="25"/>
      <c r="F59" s="29"/>
      <c r="G59" s="29"/>
      <c r="H59" s="29"/>
      <c r="I59" s="29"/>
      <c r="J59" s="25">
        <f t="shared" si="8"/>
        <v>0</v>
      </c>
      <c r="K59" s="41"/>
      <c r="L59" s="41"/>
      <c r="M59" s="41"/>
      <c r="N59" s="41">
        <f t="shared" si="9"/>
        <v>0</v>
      </c>
      <c r="O59" s="160"/>
      <c r="P59" s="151"/>
      <c r="Q59" s="129"/>
      <c r="R59" s="27"/>
      <c r="S59" s="27"/>
    </row>
    <row r="60" spans="1:19" s="28" customFormat="1" ht="34.5" customHeight="1">
      <c r="A60" s="130">
        <v>14</v>
      </c>
      <c r="B60" s="30" t="s">
        <v>38</v>
      </c>
      <c r="C60" s="106">
        <v>2</v>
      </c>
      <c r="D60" s="42">
        <v>90</v>
      </c>
      <c r="E60" s="25">
        <v>100</v>
      </c>
      <c r="F60" s="29"/>
      <c r="G60" s="29"/>
      <c r="H60" s="29"/>
      <c r="I60" s="29"/>
      <c r="J60" s="25">
        <f t="shared" si="8"/>
        <v>100</v>
      </c>
      <c r="K60" s="41">
        <v>500</v>
      </c>
      <c r="L60" s="41">
        <v>500</v>
      </c>
      <c r="M60" s="41">
        <v>2500</v>
      </c>
      <c r="N60" s="41">
        <f t="shared" si="9"/>
        <v>3690</v>
      </c>
      <c r="O60" s="160" t="s">
        <v>248</v>
      </c>
      <c r="P60" s="151" t="s">
        <v>167</v>
      </c>
      <c r="Q60" s="129" t="s">
        <v>218</v>
      </c>
      <c r="R60" s="27"/>
      <c r="S60" s="27"/>
    </row>
    <row r="61" spans="1:19" s="28" customFormat="1" ht="12" customHeight="1">
      <c r="A61" s="130"/>
      <c r="B61" s="32" t="s">
        <v>17</v>
      </c>
      <c r="C61" s="43"/>
      <c r="D61" s="42"/>
      <c r="E61" s="25"/>
      <c r="F61" s="29"/>
      <c r="G61" s="29"/>
      <c r="H61" s="29"/>
      <c r="I61" s="29"/>
      <c r="J61" s="25">
        <f t="shared" si="8"/>
        <v>0</v>
      </c>
      <c r="K61" s="41"/>
      <c r="L61" s="41"/>
      <c r="M61" s="41"/>
      <c r="N61" s="41">
        <f t="shared" si="9"/>
        <v>0</v>
      </c>
      <c r="O61" s="160"/>
      <c r="P61" s="151"/>
      <c r="Q61" s="129"/>
      <c r="R61" s="27"/>
      <c r="S61" s="27"/>
    </row>
    <row r="62" spans="1:19" s="28" customFormat="1" ht="17.25" customHeight="1">
      <c r="A62" s="130">
        <v>15</v>
      </c>
      <c r="B62" s="30" t="s">
        <v>305</v>
      </c>
      <c r="C62" s="106">
        <v>2</v>
      </c>
      <c r="D62" s="42">
        <v>67</v>
      </c>
      <c r="E62" s="25">
        <v>50</v>
      </c>
      <c r="F62" s="29"/>
      <c r="G62" s="29"/>
      <c r="H62" s="29"/>
      <c r="I62" s="29"/>
      <c r="J62" s="25">
        <f t="shared" si="8"/>
        <v>50</v>
      </c>
      <c r="K62" s="41">
        <v>50</v>
      </c>
      <c r="L62" s="41">
        <v>50</v>
      </c>
      <c r="M62" s="41">
        <v>250</v>
      </c>
      <c r="N62" s="41">
        <f t="shared" si="9"/>
        <v>467</v>
      </c>
      <c r="O62" s="160" t="s">
        <v>252</v>
      </c>
      <c r="P62" s="151" t="s">
        <v>167</v>
      </c>
      <c r="Q62" s="129" t="s">
        <v>218</v>
      </c>
      <c r="R62" s="27"/>
      <c r="S62" s="27"/>
    </row>
    <row r="63" spans="1:19" s="28" customFormat="1" ht="12.75">
      <c r="A63" s="130"/>
      <c r="B63" s="32" t="s">
        <v>17</v>
      </c>
      <c r="C63" s="43"/>
      <c r="D63" s="42"/>
      <c r="E63" s="25"/>
      <c r="F63" s="29"/>
      <c r="G63" s="29"/>
      <c r="H63" s="29"/>
      <c r="I63" s="29"/>
      <c r="J63" s="25">
        <f t="shared" si="8"/>
        <v>0</v>
      </c>
      <c r="K63" s="41"/>
      <c r="L63" s="41"/>
      <c r="M63" s="41"/>
      <c r="N63" s="41">
        <f t="shared" si="9"/>
        <v>0</v>
      </c>
      <c r="O63" s="160"/>
      <c r="P63" s="151"/>
      <c r="Q63" s="129"/>
      <c r="R63" s="27"/>
      <c r="S63" s="27"/>
    </row>
    <row r="64" spans="1:19" s="28" customFormat="1" ht="42.75" customHeight="1">
      <c r="A64" s="130">
        <v>16</v>
      </c>
      <c r="B64" s="30" t="s">
        <v>39</v>
      </c>
      <c r="C64" s="106">
        <v>2</v>
      </c>
      <c r="D64" s="42"/>
      <c r="E64" s="25"/>
      <c r="F64" s="29"/>
      <c r="G64" s="29"/>
      <c r="H64" s="29"/>
      <c r="I64" s="29"/>
      <c r="J64" s="25">
        <f t="shared" si="8"/>
        <v>0</v>
      </c>
      <c r="K64" s="41"/>
      <c r="L64" s="41"/>
      <c r="M64" s="41">
        <v>200</v>
      </c>
      <c r="N64" s="41">
        <f t="shared" si="9"/>
        <v>200</v>
      </c>
      <c r="O64" s="160" t="s">
        <v>251</v>
      </c>
      <c r="P64" s="151" t="s">
        <v>278</v>
      </c>
      <c r="Q64" s="129" t="s">
        <v>218</v>
      </c>
      <c r="R64" s="27"/>
      <c r="S64" s="27"/>
    </row>
    <row r="65" spans="1:19" s="28" customFormat="1" ht="12.75">
      <c r="A65" s="130"/>
      <c r="B65" s="50" t="s">
        <v>40</v>
      </c>
      <c r="C65" s="43"/>
      <c r="D65" s="42"/>
      <c r="E65" s="25"/>
      <c r="F65" s="29"/>
      <c r="G65" s="29"/>
      <c r="H65" s="29"/>
      <c r="I65" s="29"/>
      <c r="J65" s="25">
        <f t="shared" si="8"/>
        <v>0</v>
      </c>
      <c r="K65" s="41"/>
      <c r="L65" s="41"/>
      <c r="M65" s="41">
        <v>200</v>
      </c>
      <c r="N65" s="41">
        <f t="shared" si="9"/>
        <v>200</v>
      </c>
      <c r="O65" s="160"/>
      <c r="P65" s="151"/>
      <c r="Q65" s="129"/>
      <c r="R65" s="27"/>
      <c r="S65" s="27"/>
    </row>
    <row r="66" spans="1:19" s="28" customFormat="1" ht="42.75" customHeight="1">
      <c r="A66" s="130">
        <v>17</v>
      </c>
      <c r="B66" s="30" t="s">
        <v>272</v>
      </c>
      <c r="C66" s="106">
        <v>2</v>
      </c>
      <c r="D66" s="42"/>
      <c r="E66" s="25"/>
      <c r="F66" s="29"/>
      <c r="G66" s="29"/>
      <c r="H66" s="29"/>
      <c r="I66" s="29"/>
      <c r="J66" s="25">
        <f t="shared" si="8"/>
        <v>0</v>
      </c>
      <c r="K66" s="42"/>
      <c r="L66" s="41">
        <v>850</v>
      </c>
      <c r="M66" s="41">
        <v>1000</v>
      </c>
      <c r="N66" s="41">
        <f t="shared" si="9"/>
        <v>1850</v>
      </c>
      <c r="O66" s="160" t="s">
        <v>162</v>
      </c>
      <c r="P66" s="151" t="s">
        <v>168</v>
      </c>
      <c r="Q66" s="129" t="s">
        <v>218</v>
      </c>
      <c r="R66" s="27"/>
      <c r="S66" s="27"/>
    </row>
    <row r="67" spans="1:19" s="28" customFormat="1" ht="12.75">
      <c r="A67" s="130"/>
      <c r="B67" s="50" t="s">
        <v>17</v>
      </c>
      <c r="C67" s="43"/>
      <c r="D67" s="42"/>
      <c r="E67" s="25"/>
      <c r="F67" s="29"/>
      <c r="G67" s="29"/>
      <c r="H67" s="29"/>
      <c r="I67" s="29"/>
      <c r="J67" s="25">
        <f t="shared" si="8"/>
        <v>0</v>
      </c>
      <c r="K67" s="42"/>
      <c r="L67" s="42"/>
      <c r="M67" s="42"/>
      <c r="N67" s="41">
        <f t="shared" si="9"/>
        <v>0</v>
      </c>
      <c r="O67" s="160"/>
      <c r="P67" s="151"/>
      <c r="Q67" s="129"/>
      <c r="R67" s="27"/>
      <c r="S67" s="27"/>
    </row>
    <row r="68" spans="1:19" s="28" customFormat="1" ht="51" customHeight="1">
      <c r="A68" s="130">
        <v>18</v>
      </c>
      <c r="B68" s="58" t="s">
        <v>132</v>
      </c>
      <c r="C68" s="106">
        <v>2</v>
      </c>
      <c r="D68" s="42"/>
      <c r="E68" s="25"/>
      <c r="F68" s="29"/>
      <c r="G68" s="29"/>
      <c r="H68" s="29"/>
      <c r="I68" s="25"/>
      <c r="J68" s="25">
        <f t="shared" si="8"/>
        <v>0</v>
      </c>
      <c r="K68" s="41"/>
      <c r="L68" s="41"/>
      <c r="M68" s="41">
        <v>20000</v>
      </c>
      <c r="N68" s="41">
        <f t="shared" si="9"/>
        <v>20000</v>
      </c>
      <c r="O68" s="161" t="s">
        <v>253</v>
      </c>
      <c r="P68" s="151" t="s">
        <v>278</v>
      </c>
      <c r="Q68" s="129" t="s">
        <v>217</v>
      </c>
      <c r="R68" s="27"/>
      <c r="S68" s="27"/>
    </row>
    <row r="69" spans="1:19" s="28" customFormat="1" ht="12.75">
      <c r="A69" s="130"/>
      <c r="B69" s="50" t="s">
        <v>41</v>
      </c>
      <c r="C69" s="43"/>
      <c r="D69" s="42"/>
      <c r="E69" s="25"/>
      <c r="F69" s="29"/>
      <c r="G69" s="29"/>
      <c r="H69" s="29"/>
      <c r="I69" s="25"/>
      <c r="J69" s="25">
        <f t="shared" si="8"/>
        <v>0</v>
      </c>
      <c r="K69" s="41"/>
      <c r="L69" s="41"/>
      <c r="M69" s="41">
        <v>800</v>
      </c>
      <c r="N69" s="41">
        <f t="shared" si="9"/>
        <v>800</v>
      </c>
      <c r="O69" s="161"/>
      <c r="P69" s="151"/>
      <c r="Q69" s="129"/>
      <c r="R69" s="27"/>
      <c r="S69" s="27"/>
    </row>
    <row r="70" spans="1:19" s="45" customFormat="1" ht="48" customHeight="1">
      <c r="A70" s="130">
        <v>19</v>
      </c>
      <c r="B70" s="58" t="s">
        <v>157</v>
      </c>
      <c r="C70" s="106">
        <v>2</v>
      </c>
      <c r="D70" s="42"/>
      <c r="E70" s="25">
        <v>10</v>
      </c>
      <c r="F70" s="29"/>
      <c r="G70" s="29"/>
      <c r="H70" s="29"/>
      <c r="I70" s="25"/>
      <c r="J70" s="25">
        <f t="shared" si="8"/>
        <v>10</v>
      </c>
      <c r="K70" s="41">
        <v>50</v>
      </c>
      <c r="L70" s="41">
        <v>50</v>
      </c>
      <c r="M70" s="41">
        <f>30*5</f>
        <v>150</v>
      </c>
      <c r="N70" s="41">
        <f t="shared" si="9"/>
        <v>260</v>
      </c>
      <c r="O70" s="161" t="s">
        <v>158</v>
      </c>
      <c r="P70" s="151" t="s">
        <v>167</v>
      </c>
      <c r="Q70" s="129" t="s">
        <v>217</v>
      </c>
      <c r="R70" s="44"/>
      <c r="S70" s="44"/>
    </row>
    <row r="71" spans="1:19" s="45" customFormat="1" ht="12.75">
      <c r="A71" s="130"/>
      <c r="B71" s="50" t="s">
        <v>17</v>
      </c>
      <c r="C71" s="43"/>
      <c r="D71" s="42"/>
      <c r="E71" s="25"/>
      <c r="F71" s="29"/>
      <c r="G71" s="29"/>
      <c r="H71" s="29"/>
      <c r="I71" s="25"/>
      <c r="J71" s="25">
        <f t="shared" si="8"/>
        <v>0</v>
      </c>
      <c r="K71" s="41"/>
      <c r="L71" s="41"/>
      <c r="M71" s="41"/>
      <c r="N71" s="41">
        <f t="shared" si="9"/>
        <v>0</v>
      </c>
      <c r="O71" s="161"/>
      <c r="P71" s="151"/>
      <c r="Q71" s="129"/>
      <c r="R71" s="44"/>
      <c r="S71" s="44"/>
    </row>
    <row r="72" spans="1:17" ht="41.25" customHeight="1">
      <c r="A72" s="130">
        <v>20</v>
      </c>
      <c r="B72" s="94" t="s">
        <v>159</v>
      </c>
      <c r="C72" s="106">
        <v>2</v>
      </c>
      <c r="D72" s="42"/>
      <c r="E72" s="25"/>
      <c r="F72" s="29"/>
      <c r="G72" s="29"/>
      <c r="H72" s="29"/>
      <c r="I72" s="25"/>
      <c r="J72" s="25">
        <f t="shared" si="8"/>
        <v>0</v>
      </c>
      <c r="K72" s="41"/>
      <c r="L72" s="41"/>
      <c r="M72" s="41">
        <v>4000</v>
      </c>
      <c r="N72" s="41">
        <f t="shared" si="9"/>
        <v>4000</v>
      </c>
      <c r="O72" s="162" t="s">
        <v>304</v>
      </c>
      <c r="P72" s="151" t="s">
        <v>242</v>
      </c>
      <c r="Q72" s="129" t="s">
        <v>217</v>
      </c>
    </row>
    <row r="73" spans="1:17" ht="12.75">
      <c r="A73" s="130"/>
      <c r="B73" s="50" t="s">
        <v>17</v>
      </c>
      <c r="C73" s="43"/>
      <c r="D73" s="42"/>
      <c r="E73" s="25"/>
      <c r="F73" s="29"/>
      <c r="G73" s="29"/>
      <c r="H73" s="29"/>
      <c r="I73" s="25"/>
      <c r="J73" s="25">
        <f t="shared" si="8"/>
        <v>0</v>
      </c>
      <c r="K73" s="41"/>
      <c r="L73" s="41"/>
      <c r="M73" s="41">
        <v>400</v>
      </c>
      <c r="N73" s="41">
        <f t="shared" si="9"/>
        <v>400</v>
      </c>
      <c r="O73" s="162"/>
      <c r="P73" s="151"/>
      <c r="Q73" s="129"/>
    </row>
    <row r="74" spans="1:19" s="45" customFormat="1" ht="16.5" customHeight="1">
      <c r="A74" s="130">
        <v>21</v>
      </c>
      <c r="B74" s="94" t="s">
        <v>42</v>
      </c>
      <c r="C74" s="106">
        <v>2</v>
      </c>
      <c r="D74" s="42"/>
      <c r="E74" s="25">
        <v>20</v>
      </c>
      <c r="F74" s="29"/>
      <c r="G74" s="29"/>
      <c r="H74" s="29"/>
      <c r="I74" s="25"/>
      <c r="J74" s="25">
        <f t="shared" si="8"/>
        <v>20</v>
      </c>
      <c r="K74" s="41"/>
      <c r="L74" s="41"/>
      <c r="M74" s="41"/>
      <c r="N74" s="41">
        <f t="shared" si="9"/>
        <v>20</v>
      </c>
      <c r="O74" s="162" t="s">
        <v>160</v>
      </c>
      <c r="P74" s="151">
        <v>2013</v>
      </c>
      <c r="Q74" s="129" t="s">
        <v>217</v>
      </c>
      <c r="R74" s="44"/>
      <c r="S74" s="44"/>
    </row>
    <row r="75" spans="1:19" s="45" customFormat="1" ht="12.75">
      <c r="A75" s="130"/>
      <c r="B75" s="50" t="s">
        <v>17</v>
      </c>
      <c r="C75" s="43"/>
      <c r="D75" s="42"/>
      <c r="E75" s="25"/>
      <c r="F75" s="29"/>
      <c r="G75" s="29"/>
      <c r="H75" s="29"/>
      <c r="I75" s="25"/>
      <c r="J75" s="25">
        <f t="shared" si="8"/>
        <v>0</v>
      </c>
      <c r="K75" s="41"/>
      <c r="L75" s="41"/>
      <c r="M75" s="41"/>
      <c r="N75" s="41">
        <f t="shared" si="9"/>
        <v>0</v>
      </c>
      <c r="O75" s="162"/>
      <c r="P75" s="151"/>
      <c r="Q75" s="129"/>
      <c r="R75" s="44"/>
      <c r="S75" s="44"/>
    </row>
    <row r="76" spans="1:19" s="28" customFormat="1" ht="20.25" customHeight="1">
      <c r="A76" s="130">
        <v>22</v>
      </c>
      <c r="B76" s="30" t="s">
        <v>254</v>
      </c>
      <c r="C76" s="43">
        <v>3</v>
      </c>
      <c r="D76" s="42"/>
      <c r="E76" s="25">
        <v>57</v>
      </c>
      <c r="F76" s="29"/>
      <c r="G76" s="76"/>
      <c r="H76" s="29"/>
      <c r="I76" s="25"/>
      <c r="J76" s="25">
        <f t="shared" si="8"/>
        <v>57</v>
      </c>
      <c r="K76" s="41">
        <v>100</v>
      </c>
      <c r="L76" s="41">
        <v>200</v>
      </c>
      <c r="M76" s="41">
        <f>600*5</f>
        <v>3000</v>
      </c>
      <c r="N76" s="41">
        <f t="shared" si="9"/>
        <v>3357</v>
      </c>
      <c r="O76" s="160" t="s">
        <v>156</v>
      </c>
      <c r="P76" s="151" t="s">
        <v>167</v>
      </c>
      <c r="Q76" s="129" t="s">
        <v>216</v>
      </c>
      <c r="R76" s="27"/>
      <c r="S76" s="27"/>
    </row>
    <row r="77" spans="1:19" s="28" customFormat="1" ht="12" customHeight="1">
      <c r="A77" s="130"/>
      <c r="B77" s="32" t="s">
        <v>17</v>
      </c>
      <c r="C77" s="43"/>
      <c r="D77" s="42"/>
      <c r="E77" s="25"/>
      <c r="F77" s="29"/>
      <c r="G77" s="29"/>
      <c r="H77" s="29"/>
      <c r="I77" s="29"/>
      <c r="J77" s="25">
        <f t="shared" si="8"/>
        <v>0</v>
      </c>
      <c r="K77" s="42"/>
      <c r="L77" s="42"/>
      <c r="M77" s="42"/>
      <c r="N77" s="41">
        <f t="shared" si="9"/>
        <v>0</v>
      </c>
      <c r="O77" s="160"/>
      <c r="P77" s="151"/>
      <c r="Q77" s="129"/>
      <c r="R77" s="27"/>
      <c r="S77" s="27"/>
    </row>
    <row r="78" spans="1:17" s="7" customFormat="1" ht="12.75">
      <c r="A78" s="16" t="s">
        <v>43</v>
      </c>
      <c r="B78" s="17" t="s">
        <v>44</v>
      </c>
      <c r="C78" s="18"/>
      <c r="D78" s="19">
        <f>D80+D90+D86+D92+D96+D98+D94+D100+D88+D82+D84</f>
        <v>2687.18</v>
      </c>
      <c r="E78" s="19">
        <f>E80+E82+E84+E86+E88+E90+E92+E94+E96+E98+E100</f>
        <v>1004.2</v>
      </c>
      <c r="F78" s="19">
        <f aca="true" t="shared" si="10" ref="F78:M78">F80+F82+F84+F86+F88+F90+F92+F94+F96+F98+F100</f>
        <v>0</v>
      </c>
      <c r="G78" s="19">
        <f t="shared" si="10"/>
        <v>9480.88</v>
      </c>
      <c r="H78" s="19">
        <f t="shared" si="10"/>
        <v>0</v>
      </c>
      <c r="I78" s="19">
        <f t="shared" si="10"/>
        <v>396</v>
      </c>
      <c r="J78" s="19">
        <f>E78+F78+G78+H78+I78</f>
        <v>10881.08</v>
      </c>
      <c r="K78" s="19">
        <f t="shared" si="10"/>
        <v>10403.48</v>
      </c>
      <c r="L78" s="19">
        <f t="shared" si="10"/>
        <v>1027.64</v>
      </c>
      <c r="M78" s="19">
        <f t="shared" si="10"/>
        <v>4320.5</v>
      </c>
      <c r="N78" s="19">
        <f>D78+J78+K78+L78+M78</f>
        <v>29319.879999999997</v>
      </c>
      <c r="O78" s="62"/>
      <c r="P78" s="87"/>
      <c r="Q78" s="90"/>
    </row>
    <row r="79" spans="1:17" s="7" customFormat="1" ht="12.75">
      <c r="A79" s="20"/>
      <c r="B79" s="21" t="s">
        <v>15</v>
      </c>
      <c r="C79" s="22"/>
      <c r="D79" s="23">
        <f>(D78/D10)*100</f>
        <v>21.57574788239427</v>
      </c>
      <c r="E79" s="23">
        <f>(E78/E10)*100</f>
        <v>16.624726839282168</v>
      </c>
      <c r="F79" s="23">
        <f>(F78/F10)*100</f>
        <v>0</v>
      </c>
      <c r="G79" s="23">
        <f>(G78/G10)*100</f>
        <v>77.3993868708863</v>
      </c>
      <c r="H79" s="23">
        <v>0</v>
      </c>
      <c r="I79" s="23">
        <f aca="true" t="shared" si="11" ref="I79:N79">(I78/I10)*100</f>
        <v>35.78852236782648</v>
      </c>
      <c r="J79" s="23">
        <f t="shared" si="11"/>
        <v>27.89528840480783</v>
      </c>
      <c r="K79" s="23">
        <f t="shared" si="11"/>
        <v>33.91457819487449</v>
      </c>
      <c r="L79" s="23">
        <f t="shared" si="11"/>
        <v>3.9484811657171757</v>
      </c>
      <c r="M79" s="23">
        <f t="shared" si="11"/>
        <v>4.024479416518018</v>
      </c>
      <c r="N79" s="23">
        <f t="shared" si="11"/>
        <v>13.60432871095451</v>
      </c>
      <c r="O79" s="121"/>
      <c r="P79" s="88"/>
      <c r="Q79" s="91"/>
    </row>
    <row r="80" spans="1:17" s="27" customFormat="1" ht="55.5" customHeight="1">
      <c r="A80" s="130">
        <v>1</v>
      </c>
      <c r="B80" s="30" t="s">
        <v>45</v>
      </c>
      <c r="C80" s="43">
        <v>1</v>
      </c>
      <c r="D80" s="41">
        <v>2</v>
      </c>
      <c r="E80" s="25"/>
      <c r="F80" s="25"/>
      <c r="G80" s="25">
        <v>149.88</v>
      </c>
      <c r="H80" s="25"/>
      <c r="I80" s="25"/>
      <c r="J80" s="25">
        <f aca="true" t="shared" si="12" ref="J80:J99">E80+F80+G80+H80+I80</f>
        <v>149.88</v>
      </c>
      <c r="K80" s="42">
        <v>77.71</v>
      </c>
      <c r="L80" s="42">
        <v>284.47</v>
      </c>
      <c r="M80" s="42">
        <v>237.33</v>
      </c>
      <c r="N80" s="41">
        <f>D80+J80+K80+L80+M80</f>
        <v>751.39</v>
      </c>
      <c r="O80" s="160" t="s">
        <v>163</v>
      </c>
      <c r="P80" s="151" t="s">
        <v>214</v>
      </c>
      <c r="Q80" s="129" t="s">
        <v>216</v>
      </c>
    </row>
    <row r="81" spans="1:17" s="27" customFormat="1" ht="12.75">
      <c r="A81" s="130"/>
      <c r="B81" s="50" t="s">
        <v>17</v>
      </c>
      <c r="C81" s="43"/>
      <c r="D81" s="41">
        <v>2</v>
      </c>
      <c r="E81" s="29"/>
      <c r="F81" s="29"/>
      <c r="G81" s="29"/>
      <c r="H81" s="29"/>
      <c r="I81" s="29"/>
      <c r="J81" s="25">
        <f t="shared" si="12"/>
        <v>0</v>
      </c>
      <c r="K81" s="42"/>
      <c r="L81" s="42"/>
      <c r="M81" s="42"/>
      <c r="N81" s="41">
        <f aca="true" t="shared" si="13" ref="N81:N87">D81+J81+K81+L81+M81</f>
        <v>2</v>
      </c>
      <c r="O81" s="160"/>
      <c r="P81" s="151"/>
      <c r="Q81" s="129"/>
    </row>
    <row r="82" spans="1:17" s="36" customFormat="1" ht="26.25" customHeight="1">
      <c r="A82" s="133">
        <v>2</v>
      </c>
      <c r="B82" s="33" t="s">
        <v>53</v>
      </c>
      <c r="C82" s="43">
        <v>1</v>
      </c>
      <c r="D82" s="31">
        <v>0.68</v>
      </c>
      <c r="E82" s="34">
        <v>14.2</v>
      </c>
      <c r="F82" s="35"/>
      <c r="G82" s="34"/>
      <c r="H82" s="35"/>
      <c r="I82" s="34"/>
      <c r="J82" s="34">
        <f>SUM(E82:I82)</f>
        <v>14.2</v>
      </c>
      <c r="K82" s="31"/>
      <c r="L82" s="31"/>
      <c r="M82" s="31"/>
      <c r="N82" s="31">
        <f>D82+J82+K82+L82+M82</f>
        <v>14.879999999999999</v>
      </c>
      <c r="O82" s="160" t="s">
        <v>172</v>
      </c>
      <c r="P82" s="163">
        <v>2013</v>
      </c>
      <c r="Q82" s="164" t="s">
        <v>216</v>
      </c>
    </row>
    <row r="83" spans="1:17" s="36" customFormat="1" ht="15">
      <c r="A83" s="133"/>
      <c r="B83" s="37" t="s">
        <v>17</v>
      </c>
      <c r="C83" s="84"/>
      <c r="D83" s="31">
        <v>0.68</v>
      </c>
      <c r="E83" s="34"/>
      <c r="F83" s="35"/>
      <c r="G83" s="34"/>
      <c r="H83" s="35"/>
      <c r="I83" s="34"/>
      <c r="J83" s="34">
        <f>SUM(E83:I83)</f>
        <v>0</v>
      </c>
      <c r="K83" s="31"/>
      <c r="L83" s="31"/>
      <c r="M83" s="31"/>
      <c r="N83" s="31">
        <f>D83+J83+K83+L83+M83</f>
        <v>0.68</v>
      </c>
      <c r="O83" s="160"/>
      <c r="P83" s="163"/>
      <c r="Q83" s="164"/>
    </row>
    <row r="84" spans="1:17" s="36" customFormat="1" ht="26.25" customHeight="1">
      <c r="A84" s="133">
        <v>3</v>
      </c>
      <c r="B84" s="33" t="s">
        <v>54</v>
      </c>
      <c r="C84" s="106">
        <v>2</v>
      </c>
      <c r="D84" s="31"/>
      <c r="E84" s="34"/>
      <c r="F84" s="35"/>
      <c r="G84" s="34"/>
      <c r="H84" s="35"/>
      <c r="I84" s="34"/>
      <c r="J84" s="34">
        <f>SUM(E84:I84)</f>
        <v>0</v>
      </c>
      <c r="K84" s="31">
        <v>1.77</v>
      </c>
      <c r="L84" s="31">
        <v>13.17</v>
      </c>
      <c r="M84" s="31">
        <v>13.17</v>
      </c>
      <c r="N84" s="31">
        <f>D84+J84+K84+L84+M84</f>
        <v>28.11</v>
      </c>
      <c r="O84" s="160" t="s">
        <v>173</v>
      </c>
      <c r="P84" s="163" t="s">
        <v>214</v>
      </c>
      <c r="Q84" s="164" t="s">
        <v>216</v>
      </c>
    </row>
    <row r="85" spans="1:17" s="36" customFormat="1" ht="15">
      <c r="A85" s="133"/>
      <c r="B85" s="37" t="s">
        <v>17</v>
      </c>
      <c r="C85" s="84"/>
      <c r="D85" s="39"/>
      <c r="E85" s="34"/>
      <c r="F85" s="35"/>
      <c r="G85" s="34"/>
      <c r="H85" s="35"/>
      <c r="I85" s="34"/>
      <c r="J85" s="34">
        <f>SUM(E85:I85)</f>
        <v>0</v>
      </c>
      <c r="K85" s="31"/>
      <c r="L85" s="31"/>
      <c r="M85" s="31"/>
      <c r="N85" s="31">
        <f>D85+J85+K85+L85+M85</f>
        <v>0</v>
      </c>
      <c r="O85" s="160"/>
      <c r="P85" s="163"/>
      <c r="Q85" s="164"/>
    </row>
    <row r="86" spans="1:19" s="28" customFormat="1" ht="33.75" customHeight="1">
      <c r="A86" s="138" t="s">
        <v>239</v>
      </c>
      <c r="B86" s="58" t="s">
        <v>46</v>
      </c>
      <c r="C86" s="106">
        <v>2</v>
      </c>
      <c r="D86" s="26">
        <v>174</v>
      </c>
      <c r="E86" s="25">
        <v>130</v>
      </c>
      <c r="F86" s="25"/>
      <c r="G86" s="25"/>
      <c r="H86" s="25"/>
      <c r="I86" s="25"/>
      <c r="J86" s="25">
        <f t="shared" si="12"/>
        <v>130</v>
      </c>
      <c r="K86" s="26">
        <v>130</v>
      </c>
      <c r="L86" s="26">
        <v>130</v>
      </c>
      <c r="M86" s="26">
        <f>130*5</f>
        <v>650</v>
      </c>
      <c r="N86" s="41">
        <f t="shared" si="13"/>
        <v>1214</v>
      </c>
      <c r="O86" s="161" t="s">
        <v>164</v>
      </c>
      <c r="P86" s="151" t="s">
        <v>167</v>
      </c>
      <c r="Q86" s="129" t="s">
        <v>215</v>
      </c>
      <c r="R86" s="27"/>
      <c r="S86" s="27"/>
    </row>
    <row r="87" spans="1:19" s="28" customFormat="1" ht="12.75">
      <c r="A87" s="138"/>
      <c r="B87" s="50" t="s">
        <v>17</v>
      </c>
      <c r="C87" s="43"/>
      <c r="D87" s="26"/>
      <c r="E87" s="25"/>
      <c r="F87" s="25"/>
      <c r="G87" s="25"/>
      <c r="H87" s="25"/>
      <c r="I87" s="25"/>
      <c r="J87" s="25">
        <f t="shared" si="12"/>
        <v>0</v>
      </c>
      <c r="K87" s="24"/>
      <c r="L87" s="24"/>
      <c r="M87" s="24"/>
      <c r="N87" s="41">
        <f t="shared" si="13"/>
        <v>0</v>
      </c>
      <c r="O87" s="161"/>
      <c r="P87" s="151"/>
      <c r="Q87" s="129"/>
      <c r="R87" s="27"/>
      <c r="S87" s="27"/>
    </row>
    <row r="88" spans="1:17" s="36" customFormat="1" ht="32.25" customHeight="1">
      <c r="A88" s="133">
        <v>5</v>
      </c>
      <c r="B88" s="30" t="s">
        <v>52</v>
      </c>
      <c r="C88" s="106">
        <v>2</v>
      </c>
      <c r="D88" s="31"/>
      <c r="E88" s="34">
        <v>20</v>
      </c>
      <c r="F88" s="35"/>
      <c r="G88" s="34"/>
      <c r="H88" s="35"/>
      <c r="I88" s="34"/>
      <c r="J88" s="34">
        <f>SUM(E88:I88)</f>
        <v>20</v>
      </c>
      <c r="K88" s="31">
        <v>100</v>
      </c>
      <c r="L88" s="31">
        <v>100</v>
      </c>
      <c r="M88" s="31">
        <f>5*100</f>
        <v>500</v>
      </c>
      <c r="N88" s="31">
        <f>D88+J88+K88+L88+M88</f>
        <v>720</v>
      </c>
      <c r="O88" s="160" t="s">
        <v>255</v>
      </c>
      <c r="P88" s="151" t="s">
        <v>167</v>
      </c>
      <c r="Q88" s="129" t="s">
        <v>215</v>
      </c>
    </row>
    <row r="89" spans="1:17" s="36" customFormat="1" ht="15">
      <c r="A89" s="133"/>
      <c r="B89" s="32" t="s">
        <v>17</v>
      </c>
      <c r="C89" s="84"/>
      <c r="D89" s="39"/>
      <c r="E89" s="34"/>
      <c r="F89" s="35"/>
      <c r="G89" s="34"/>
      <c r="H89" s="35"/>
      <c r="I89" s="34"/>
      <c r="J89" s="34">
        <f>SUM(E89:I89)</f>
        <v>0</v>
      </c>
      <c r="K89" s="31"/>
      <c r="L89" s="31"/>
      <c r="M89" s="31"/>
      <c r="N89" s="31">
        <f>D89+J89+K89+L89+M89</f>
        <v>0</v>
      </c>
      <c r="O89" s="160"/>
      <c r="P89" s="151"/>
      <c r="Q89" s="129"/>
    </row>
    <row r="90" spans="1:19" s="28" customFormat="1" ht="32.25" customHeight="1">
      <c r="A90" s="130">
        <v>6</v>
      </c>
      <c r="B90" s="30" t="s">
        <v>277</v>
      </c>
      <c r="C90" s="43">
        <v>3</v>
      </c>
      <c r="D90" s="24"/>
      <c r="E90" s="25">
        <v>20</v>
      </c>
      <c r="F90" s="25"/>
      <c r="G90" s="25"/>
      <c r="H90" s="25"/>
      <c r="I90" s="25"/>
      <c r="J90" s="25">
        <f t="shared" si="12"/>
        <v>20</v>
      </c>
      <c r="K90" s="26">
        <v>20</v>
      </c>
      <c r="L90" s="26"/>
      <c r="M90" s="26"/>
      <c r="N90" s="26">
        <f aca="true" t="shared" si="14" ref="N90:N99">D90+J90+K90+L90+M90</f>
        <v>40</v>
      </c>
      <c r="O90" s="160" t="s">
        <v>256</v>
      </c>
      <c r="P90" s="151" t="s">
        <v>146</v>
      </c>
      <c r="Q90" s="129" t="s">
        <v>220</v>
      </c>
      <c r="R90" s="27"/>
      <c r="S90" s="27"/>
    </row>
    <row r="91" spans="1:19" s="28" customFormat="1" ht="12.75">
      <c r="A91" s="130"/>
      <c r="B91" s="50" t="s">
        <v>17</v>
      </c>
      <c r="C91" s="43"/>
      <c r="D91" s="24"/>
      <c r="E91" s="25">
        <v>2</v>
      </c>
      <c r="F91" s="25"/>
      <c r="G91" s="25"/>
      <c r="H91" s="25"/>
      <c r="I91" s="25"/>
      <c r="J91" s="25">
        <f t="shared" si="12"/>
        <v>2</v>
      </c>
      <c r="K91" s="26"/>
      <c r="L91" s="26"/>
      <c r="M91" s="26"/>
      <c r="N91" s="26">
        <f t="shared" si="14"/>
        <v>2</v>
      </c>
      <c r="O91" s="160"/>
      <c r="P91" s="151"/>
      <c r="Q91" s="129"/>
      <c r="R91" s="27"/>
      <c r="S91" s="27"/>
    </row>
    <row r="92" spans="1:17" s="27" customFormat="1" ht="30" customHeight="1">
      <c r="A92" s="130">
        <v>7</v>
      </c>
      <c r="B92" s="30" t="s">
        <v>257</v>
      </c>
      <c r="C92" s="106">
        <v>2</v>
      </c>
      <c r="D92" s="41">
        <v>1028.5</v>
      </c>
      <c r="E92" s="25">
        <v>360</v>
      </c>
      <c r="F92" s="25"/>
      <c r="G92" s="25"/>
      <c r="H92" s="25"/>
      <c r="I92" s="25"/>
      <c r="J92" s="25">
        <f t="shared" si="12"/>
        <v>360</v>
      </c>
      <c r="K92" s="41">
        <v>350</v>
      </c>
      <c r="L92" s="41">
        <v>350</v>
      </c>
      <c r="M92" s="41">
        <f>5*350</f>
        <v>1750</v>
      </c>
      <c r="N92" s="41">
        <f t="shared" si="14"/>
        <v>3838.5</v>
      </c>
      <c r="O92" s="160" t="s">
        <v>47</v>
      </c>
      <c r="P92" s="151" t="s">
        <v>167</v>
      </c>
      <c r="Q92" s="129" t="s">
        <v>222</v>
      </c>
    </row>
    <row r="93" spans="1:17" s="27" customFormat="1" ht="18.75" customHeight="1">
      <c r="A93" s="130"/>
      <c r="B93" s="50" t="s">
        <v>17</v>
      </c>
      <c r="C93" s="43"/>
      <c r="D93" s="41"/>
      <c r="E93" s="25"/>
      <c r="F93" s="25"/>
      <c r="G93" s="25"/>
      <c r="H93" s="25"/>
      <c r="I93" s="25"/>
      <c r="J93" s="25">
        <f t="shared" si="12"/>
        <v>0</v>
      </c>
      <c r="K93" s="42"/>
      <c r="L93" s="42"/>
      <c r="M93" s="42"/>
      <c r="N93" s="41">
        <f t="shared" si="14"/>
        <v>0</v>
      </c>
      <c r="O93" s="160"/>
      <c r="P93" s="151"/>
      <c r="Q93" s="129"/>
    </row>
    <row r="94" spans="1:17" s="36" customFormat="1" ht="20.25" customHeight="1">
      <c r="A94" s="137">
        <v>8</v>
      </c>
      <c r="B94" s="30" t="s">
        <v>50</v>
      </c>
      <c r="C94" s="106">
        <v>2</v>
      </c>
      <c r="D94" s="39"/>
      <c r="E94" s="34">
        <v>20</v>
      </c>
      <c r="F94" s="35"/>
      <c r="G94" s="35"/>
      <c r="H94" s="35"/>
      <c r="I94" s="34"/>
      <c r="J94" s="34">
        <f>SUM(E94:I94)</f>
        <v>20</v>
      </c>
      <c r="K94" s="31">
        <v>20</v>
      </c>
      <c r="L94" s="31"/>
      <c r="M94" s="31"/>
      <c r="N94" s="31">
        <f>D94+J94+K94+L94+M94</f>
        <v>40</v>
      </c>
      <c r="O94" s="160" t="s">
        <v>171</v>
      </c>
      <c r="P94" s="163" t="s">
        <v>146</v>
      </c>
      <c r="Q94" s="164" t="s">
        <v>220</v>
      </c>
    </row>
    <row r="95" spans="1:17" s="36" customFormat="1" ht="15">
      <c r="A95" s="137"/>
      <c r="B95" s="32" t="s">
        <v>17</v>
      </c>
      <c r="C95" s="116"/>
      <c r="D95" s="39"/>
      <c r="E95" s="34"/>
      <c r="F95" s="35"/>
      <c r="G95" s="35"/>
      <c r="H95" s="35"/>
      <c r="I95" s="34"/>
      <c r="J95" s="34">
        <f>SUM(E95:I95)</f>
        <v>0</v>
      </c>
      <c r="K95" s="31"/>
      <c r="L95" s="31"/>
      <c r="M95" s="31"/>
      <c r="N95" s="31">
        <f>D95+J95+K95+L95+M95</f>
        <v>0</v>
      </c>
      <c r="O95" s="160"/>
      <c r="P95" s="163"/>
      <c r="Q95" s="164"/>
    </row>
    <row r="96" spans="1:17" s="27" customFormat="1" ht="150" customHeight="1">
      <c r="A96" s="130">
        <v>9</v>
      </c>
      <c r="B96" s="30" t="s">
        <v>48</v>
      </c>
      <c r="C96" s="106">
        <v>2</v>
      </c>
      <c r="D96" s="51">
        <v>1482</v>
      </c>
      <c r="E96" s="52"/>
      <c r="F96" s="52"/>
      <c r="G96" s="52">
        <v>9331</v>
      </c>
      <c r="H96" s="52"/>
      <c r="I96" s="52">
        <v>346</v>
      </c>
      <c r="J96" s="25">
        <f t="shared" si="12"/>
        <v>9677</v>
      </c>
      <c r="K96" s="51">
        <v>9554</v>
      </c>
      <c r="L96" s="51"/>
      <c r="M96" s="51"/>
      <c r="N96" s="41">
        <f t="shared" si="14"/>
        <v>20713</v>
      </c>
      <c r="O96" s="160" t="s">
        <v>170</v>
      </c>
      <c r="P96" s="151" t="s">
        <v>241</v>
      </c>
      <c r="Q96" s="129" t="s">
        <v>222</v>
      </c>
    </row>
    <row r="97" spans="1:17" s="27" customFormat="1" ht="12.75">
      <c r="A97" s="130"/>
      <c r="B97" s="32" t="s">
        <v>17</v>
      </c>
      <c r="C97" s="43"/>
      <c r="D97" s="41">
        <v>637</v>
      </c>
      <c r="E97" s="29"/>
      <c r="F97" s="29"/>
      <c r="G97" s="29"/>
      <c r="H97" s="29"/>
      <c r="I97" s="29"/>
      <c r="J97" s="25">
        <f t="shared" si="12"/>
        <v>0</v>
      </c>
      <c r="K97" s="42"/>
      <c r="L97" s="42"/>
      <c r="M97" s="42"/>
      <c r="N97" s="41">
        <f t="shared" si="14"/>
        <v>637</v>
      </c>
      <c r="O97" s="160"/>
      <c r="P97" s="151"/>
      <c r="Q97" s="129"/>
    </row>
    <row r="98" spans="1:19" s="28" customFormat="1" ht="40.5" customHeight="1">
      <c r="A98" s="130">
        <v>10</v>
      </c>
      <c r="B98" s="30" t="s">
        <v>49</v>
      </c>
      <c r="C98" s="106">
        <v>2</v>
      </c>
      <c r="D98" s="42"/>
      <c r="E98" s="25">
        <v>440</v>
      </c>
      <c r="F98" s="25"/>
      <c r="G98" s="25"/>
      <c r="H98" s="25"/>
      <c r="I98" s="25">
        <v>50</v>
      </c>
      <c r="J98" s="25">
        <f t="shared" si="12"/>
        <v>490</v>
      </c>
      <c r="K98" s="41">
        <v>150</v>
      </c>
      <c r="L98" s="41">
        <v>150</v>
      </c>
      <c r="M98" s="41">
        <f>150*5</f>
        <v>750</v>
      </c>
      <c r="N98" s="41">
        <f t="shared" si="14"/>
        <v>1540</v>
      </c>
      <c r="O98" s="160" t="s">
        <v>258</v>
      </c>
      <c r="P98" s="151" t="s">
        <v>167</v>
      </c>
      <c r="Q98" s="129" t="s">
        <v>222</v>
      </c>
      <c r="R98" s="27"/>
      <c r="S98" s="27"/>
    </row>
    <row r="99" spans="1:19" s="28" customFormat="1" ht="12.75">
      <c r="A99" s="130"/>
      <c r="B99" s="50" t="s">
        <v>17</v>
      </c>
      <c r="C99" s="43"/>
      <c r="D99" s="42"/>
      <c r="E99" s="25">
        <v>6</v>
      </c>
      <c r="F99" s="25"/>
      <c r="G99" s="25"/>
      <c r="H99" s="25"/>
      <c r="I99" s="25"/>
      <c r="J99" s="25">
        <f t="shared" si="12"/>
        <v>6</v>
      </c>
      <c r="K99" s="42"/>
      <c r="L99" s="42"/>
      <c r="M99" s="42"/>
      <c r="N99" s="41">
        <f t="shared" si="14"/>
        <v>6</v>
      </c>
      <c r="O99" s="160"/>
      <c r="P99" s="151"/>
      <c r="Q99" s="129"/>
      <c r="R99" s="27"/>
      <c r="S99" s="27"/>
    </row>
    <row r="100" spans="1:17" s="36" customFormat="1" ht="36" customHeight="1">
      <c r="A100" s="133">
        <v>11</v>
      </c>
      <c r="B100" s="58" t="s">
        <v>51</v>
      </c>
      <c r="C100" s="106">
        <v>2</v>
      </c>
      <c r="D100" s="83"/>
      <c r="E100" s="34"/>
      <c r="F100" s="34"/>
      <c r="G100" s="34"/>
      <c r="H100" s="34"/>
      <c r="I100" s="34"/>
      <c r="J100" s="34">
        <f>SUM(E100:I100)</f>
        <v>0</v>
      </c>
      <c r="K100" s="83"/>
      <c r="L100" s="83"/>
      <c r="M100" s="83">
        <v>420</v>
      </c>
      <c r="N100" s="83">
        <f>D100+J100+K100+L100+M100</f>
        <v>420</v>
      </c>
      <c r="O100" s="161" t="s">
        <v>51</v>
      </c>
      <c r="P100" s="151" t="s">
        <v>278</v>
      </c>
      <c r="Q100" s="129" t="s">
        <v>220</v>
      </c>
    </row>
    <row r="101" spans="1:17" s="36" customFormat="1" ht="15">
      <c r="A101" s="133"/>
      <c r="B101" s="37" t="s">
        <v>17</v>
      </c>
      <c r="C101" s="84"/>
      <c r="D101" s="83"/>
      <c r="E101" s="34"/>
      <c r="F101" s="34"/>
      <c r="G101" s="34"/>
      <c r="H101" s="34"/>
      <c r="I101" s="34"/>
      <c r="J101" s="34">
        <f>SUM(E101:I101)</f>
        <v>0</v>
      </c>
      <c r="K101" s="83"/>
      <c r="L101" s="83"/>
      <c r="M101" s="83">
        <v>80</v>
      </c>
      <c r="N101" s="83">
        <f>D101+J101+K101+L101+M101</f>
        <v>80</v>
      </c>
      <c r="O101" s="161"/>
      <c r="P101" s="151"/>
      <c r="Q101" s="129"/>
    </row>
    <row r="102" spans="1:17" s="7" customFormat="1" ht="25.5">
      <c r="A102" s="16" t="s">
        <v>55</v>
      </c>
      <c r="B102" s="17" t="s">
        <v>56</v>
      </c>
      <c r="C102" s="18"/>
      <c r="D102" s="19">
        <f>D104+D106+D108+D110+D122+D124+D126+D128+D144+D146+D112+D114+D116+D118+D120+D140+D142+D134+D136+D138+D130+D132</f>
        <v>1180.76</v>
      </c>
      <c r="E102" s="19">
        <f>E104+E106+E108+E110+E112+E114+E116+E118+E120+E122+E124+E126+E128+E130+E132+E134+E136+E138+E140+E142+E144+E146</f>
        <v>590.1</v>
      </c>
      <c r="F102" s="19">
        <f aca="true" t="shared" si="15" ref="F102:M102">F104+F106+F108+F110+F112+F114+F116+F118+F120+F122+F124+F126+F128+F130+F132+F134+F136+F138+F140+F142+F144+F146</f>
        <v>6239.651</v>
      </c>
      <c r="G102" s="19">
        <f t="shared" si="15"/>
        <v>286.45</v>
      </c>
      <c r="H102" s="19">
        <f t="shared" si="15"/>
        <v>0</v>
      </c>
      <c r="I102" s="19">
        <f t="shared" si="15"/>
        <v>423.5</v>
      </c>
      <c r="J102" s="19">
        <f>E102+F102+G102+H102+I102</f>
        <v>7539.701</v>
      </c>
      <c r="K102" s="19">
        <f t="shared" si="15"/>
        <v>1735</v>
      </c>
      <c r="L102" s="19">
        <f t="shared" si="15"/>
        <v>1072.7</v>
      </c>
      <c r="M102" s="19">
        <f t="shared" si="15"/>
        <v>8000</v>
      </c>
      <c r="N102" s="19">
        <f>D102+J102+K102+L102+M102</f>
        <v>19528.161</v>
      </c>
      <c r="O102" s="62"/>
      <c r="P102" s="87"/>
      <c r="Q102" s="90"/>
    </row>
    <row r="103" spans="1:17" s="7" customFormat="1" ht="12.75">
      <c r="A103" s="20"/>
      <c r="B103" s="21" t="s">
        <v>15</v>
      </c>
      <c r="C103" s="22"/>
      <c r="D103" s="23">
        <f>(D102/D10)*100</f>
        <v>9.480488865508029</v>
      </c>
      <c r="E103" s="23">
        <f>(E102/E10)*100</f>
        <v>9.76922058141845</v>
      </c>
      <c r="F103" s="23">
        <f>(F102/F10)*100</f>
        <v>31.84132559586668</v>
      </c>
      <c r="G103" s="23">
        <f>(G102/G10)*100</f>
        <v>2.3385017392019916</v>
      </c>
      <c r="H103" s="23">
        <v>0</v>
      </c>
      <c r="I103" s="23">
        <f aca="true" t="shared" si="16" ref="I103:N103">(I102/I10)*100</f>
        <v>38.27383642114776</v>
      </c>
      <c r="J103" s="23">
        <f t="shared" si="16"/>
        <v>19.32915977835086</v>
      </c>
      <c r="K103" s="23">
        <f t="shared" si="16"/>
        <v>5.655972152405467</v>
      </c>
      <c r="L103" s="23">
        <f t="shared" si="16"/>
        <v>4.121614326480882</v>
      </c>
      <c r="M103" s="23">
        <f t="shared" si="16"/>
        <v>7.451877174434472</v>
      </c>
      <c r="N103" s="23">
        <f t="shared" si="16"/>
        <v>9.061003024720502</v>
      </c>
      <c r="O103" s="121"/>
      <c r="P103" s="88"/>
      <c r="Q103" s="91"/>
    </row>
    <row r="104" spans="1:19" s="28" customFormat="1" ht="32.25" customHeight="1">
      <c r="A104" s="134">
        <v>1</v>
      </c>
      <c r="B104" s="30" t="s">
        <v>133</v>
      </c>
      <c r="C104" s="106">
        <v>2</v>
      </c>
      <c r="D104" s="26">
        <v>23</v>
      </c>
      <c r="E104" s="25"/>
      <c r="F104" s="25"/>
      <c r="G104" s="25"/>
      <c r="H104" s="25"/>
      <c r="I104" s="25"/>
      <c r="J104" s="25">
        <f>E104+F104+G104+H104+I104</f>
        <v>0</v>
      </c>
      <c r="K104" s="26">
        <v>36</v>
      </c>
      <c r="L104" s="26">
        <v>20</v>
      </c>
      <c r="M104" s="24">
        <f>20*5</f>
        <v>100</v>
      </c>
      <c r="N104" s="26">
        <f>D104+J104+K104+L104+M104</f>
        <v>179</v>
      </c>
      <c r="O104" s="160" t="s">
        <v>285</v>
      </c>
      <c r="P104" s="151" t="s">
        <v>167</v>
      </c>
      <c r="Q104" s="129" t="s">
        <v>215</v>
      </c>
      <c r="R104" s="27"/>
      <c r="S104" s="27"/>
    </row>
    <row r="105" spans="1:19" s="28" customFormat="1" ht="12.75">
      <c r="A105" s="134"/>
      <c r="B105" s="50" t="s">
        <v>17</v>
      </c>
      <c r="C105" s="43"/>
      <c r="D105" s="41"/>
      <c r="E105" s="25"/>
      <c r="F105" s="25"/>
      <c r="G105" s="25"/>
      <c r="H105" s="25"/>
      <c r="I105" s="25"/>
      <c r="J105" s="25">
        <f>E105+F105+G105+H105+I105</f>
        <v>0</v>
      </c>
      <c r="K105" s="26"/>
      <c r="L105" s="26"/>
      <c r="M105" s="24"/>
      <c r="N105" s="26">
        <f>D105+J105+K105+L105+M105</f>
        <v>0</v>
      </c>
      <c r="O105" s="160"/>
      <c r="P105" s="151"/>
      <c r="Q105" s="129"/>
      <c r="R105" s="27"/>
      <c r="S105" s="27"/>
    </row>
    <row r="106" spans="1:19" s="28" customFormat="1" ht="38.25" customHeight="1">
      <c r="A106" s="134">
        <v>2</v>
      </c>
      <c r="B106" s="30" t="s">
        <v>134</v>
      </c>
      <c r="C106" s="106">
        <v>2</v>
      </c>
      <c r="D106" s="41"/>
      <c r="E106" s="25">
        <v>17</v>
      </c>
      <c r="F106" s="25"/>
      <c r="G106" s="25"/>
      <c r="H106" s="25"/>
      <c r="I106" s="25"/>
      <c r="J106" s="25">
        <f>E106+F106+G106+H106+I106</f>
        <v>17</v>
      </c>
      <c r="K106" s="26">
        <v>15</v>
      </c>
      <c r="L106" s="26">
        <v>15</v>
      </c>
      <c r="M106" s="26">
        <f>15*5</f>
        <v>75</v>
      </c>
      <c r="N106" s="26">
        <f>D106+J106+K106+L106+M106</f>
        <v>122</v>
      </c>
      <c r="O106" s="160" t="s">
        <v>174</v>
      </c>
      <c r="P106" s="151" t="s">
        <v>167</v>
      </c>
      <c r="Q106" s="129" t="s">
        <v>215</v>
      </c>
      <c r="R106" s="27"/>
      <c r="S106" s="27"/>
    </row>
    <row r="107" spans="1:19" s="28" customFormat="1" ht="12.75">
      <c r="A107" s="134"/>
      <c r="B107" s="50" t="s">
        <v>17</v>
      </c>
      <c r="C107" s="43"/>
      <c r="D107" s="41"/>
      <c r="E107" s="25"/>
      <c r="F107" s="25"/>
      <c r="G107" s="25"/>
      <c r="H107" s="25"/>
      <c r="I107" s="25"/>
      <c r="J107" s="25">
        <f>E107+F107+G107+H107+I107</f>
        <v>0</v>
      </c>
      <c r="K107" s="26"/>
      <c r="L107" s="26"/>
      <c r="M107" s="24"/>
      <c r="N107" s="26">
        <f>D107+J107+K107+L107+M107</f>
        <v>0</v>
      </c>
      <c r="O107" s="160"/>
      <c r="P107" s="151"/>
      <c r="Q107" s="129"/>
      <c r="R107" s="27"/>
      <c r="S107" s="27"/>
    </row>
    <row r="108" spans="1:17" s="27" customFormat="1" ht="55.5" customHeight="1">
      <c r="A108" s="134">
        <v>3</v>
      </c>
      <c r="B108" s="30" t="s">
        <v>57</v>
      </c>
      <c r="C108" s="43">
        <v>1</v>
      </c>
      <c r="D108" s="41">
        <v>34</v>
      </c>
      <c r="E108" s="25">
        <v>40</v>
      </c>
      <c r="F108" s="25"/>
      <c r="G108" s="25"/>
      <c r="H108" s="25"/>
      <c r="I108" s="25"/>
      <c r="J108" s="25">
        <f>E108+F108+G108+H108+I108</f>
        <v>40</v>
      </c>
      <c r="K108" s="41">
        <v>80</v>
      </c>
      <c r="L108" s="41">
        <v>80</v>
      </c>
      <c r="M108" s="41">
        <f>50*5</f>
        <v>250</v>
      </c>
      <c r="N108" s="41">
        <f>D108+J108+K108+L108+M108</f>
        <v>484</v>
      </c>
      <c r="O108" s="160" t="s">
        <v>315</v>
      </c>
      <c r="P108" s="151" t="s">
        <v>167</v>
      </c>
      <c r="Q108" s="129" t="s">
        <v>215</v>
      </c>
    </row>
    <row r="109" spans="1:17" s="27" customFormat="1" ht="12.75">
      <c r="A109" s="134"/>
      <c r="B109" s="50" t="s">
        <v>17</v>
      </c>
      <c r="C109" s="43"/>
      <c r="D109" s="41"/>
      <c r="E109" s="25"/>
      <c r="F109" s="25"/>
      <c r="G109" s="25"/>
      <c r="H109" s="25"/>
      <c r="I109" s="25"/>
      <c r="J109" s="25">
        <f>E109+F109+G109+H109+I109</f>
        <v>0</v>
      </c>
      <c r="K109" s="41"/>
      <c r="L109" s="41"/>
      <c r="M109" s="42"/>
      <c r="N109" s="41">
        <f>D109+J109+K109+L109+M109</f>
        <v>0</v>
      </c>
      <c r="O109" s="160"/>
      <c r="P109" s="151"/>
      <c r="Q109" s="129"/>
    </row>
    <row r="110" spans="1:19" s="28" customFormat="1" ht="56.25" customHeight="1">
      <c r="A110" s="134">
        <v>4</v>
      </c>
      <c r="B110" s="30" t="s">
        <v>58</v>
      </c>
      <c r="C110" s="43">
        <v>1</v>
      </c>
      <c r="D110" s="41">
        <v>25</v>
      </c>
      <c r="E110" s="25">
        <v>20</v>
      </c>
      <c r="F110" s="25"/>
      <c r="G110" s="25"/>
      <c r="H110" s="25"/>
      <c r="I110" s="25"/>
      <c r="J110" s="25">
        <f>E110+F110+G110+H110+I110</f>
        <v>20</v>
      </c>
      <c r="K110" s="41">
        <v>35</v>
      </c>
      <c r="L110" s="41">
        <v>35</v>
      </c>
      <c r="M110" s="41">
        <f>35*5</f>
        <v>175</v>
      </c>
      <c r="N110" s="41">
        <f>D110+J110+K110+L110+M110</f>
        <v>290</v>
      </c>
      <c r="O110" s="160" t="s">
        <v>175</v>
      </c>
      <c r="P110" s="151" t="s">
        <v>167</v>
      </c>
      <c r="Q110" s="129" t="s">
        <v>215</v>
      </c>
      <c r="R110" s="27"/>
      <c r="S110" s="27"/>
    </row>
    <row r="111" spans="1:19" s="28" customFormat="1" ht="12.75">
      <c r="A111" s="134"/>
      <c r="B111" s="50" t="s">
        <v>17</v>
      </c>
      <c r="C111" s="43"/>
      <c r="D111" s="41"/>
      <c r="E111" s="25"/>
      <c r="F111" s="25"/>
      <c r="G111" s="25"/>
      <c r="H111" s="25"/>
      <c r="I111" s="25"/>
      <c r="J111" s="25">
        <f>E111+F111+G111+H111+I111</f>
        <v>0</v>
      </c>
      <c r="K111" s="41"/>
      <c r="L111" s="41"/>
      <c r="M111" s="42"/>
      <c r="N111" s="41">
        <f>D111+J111+K111+L111+M111</f>
        <v>0</v>
      </c>
      <c r="O111" s="160"/>
      <c r="P111" s="151"/>
      <c r="Q111" s="129"/>
      <c r="R111" s="27"/>
      <c r="S111" s="27"/>
    </row>
    <row r="112" spans="1:17" s="36" customFormat="1" ht="41.25" customHeight="1">
      <c r="A112" s="133">
        <v>5</v>
      </c>
      <c r="B112" s="33" t="s">
        <v>181</v>
      </c>
      <c r="C112" s="43">
        <v>1</v>
      </c>
      <c r="D112" s="83"/>
      <c r="E112" s="34"/>
      <c r="F112" s="34"/>
      <c r="G112" s="34"/>
      <c r="H112" s="34"/>
      <c r="I112" s="34"/>
      <c r="J112" s="34">
        <f aca="true" t="shared" si="17" ref="J112:J121">SUM(E112:I112)</f>
        <v>0</v>
      </c>
      <c r="K112" s="83"/>
      <c r="L112" s="83"/>
      <c r="M112" s="83">
        <v>800</v>
      </c>
      <c r="N112" s="83">
        <f aca="true" t="shared" si="18" ref="N112:N121">D112+J112+K112+L112+M112</f>
        <v>800</v>
      </c>
      <c r="O112" s="160" t="s">
        <v>182</v>
      </c>
      <c r="P112" s="151" t="s">
        <v>278</v>
      </c>
      <c r="Q112" s="129" t="s">
        <v>215</v>
      </c>
    </row>
    <row r="113" spans="1:17" s="36" customFormat="1" ht="15">
      <c r="A113" s="133"/>
      <c r="B113" s="37" t="s">
        <v>17</v>
      </c>
      <c r="C113" s="84"/>
      <c r="D113" s="83"/>
      <c r="E113" s="34"/>
      <c r="F113" s="34"/>
      <c r="G113" s="34"/>
      <c r="H113" s="34"/>
      <c r="I113" s="34"/>
      <c r="J113" s="34">
        <f t="shared" si="17"/>
        <v>0</v>
      </c>
      <c r="K113" s="83"/>
      <c r="L113" s="83"/>
      <c r="M113" s="85"/>
      <c r="N113" s="83">
        <f t="shared" si="18"/>
        <v>0</v>
      </c>
      <c r="O113" s="160"/>
      <c r="P113" s="151"/>
      <c r="Q113" s="129"/>
    </row>
    <row r="114" spans="1:17" s="48" customFormat="1" ht="27" customHeight="1">
      <c r="A114" s="130">
        <v>6</v>
      </c>
      <c r="B114" s="30" t="s">
        <v>259</v>
      </c>
      <c r="C114" s="43">
        <v>1</v>
      </c>
      <c r="D114" s="53"/>
      <c r="E114" s="46">
        <v>50</v>
      </c>
      <c r="F114" s="47"/>
      <c r="G114" s="47"/>
      <c r="H114" s="47"/>
      <c r="I114" s="46"/>
      <c r="J114" s="34">
        <f t="shared" si="17"/>
        <v>50</v>
      </c>
      <c r="K114" s="54"/>
      <c r="L114" s="54"/>
      <c r="M114" s="53"/>
      <c r="N114" s="83">
        <f t="shared" si="18"/>
        <v>50</v>
      </c>
      <c r="O114" s="160" t="s">
        <v>273</v>
      </c>
      <c r="P114" s="151">
        <v>2013</v>
      </c>
      <c r="Q114" s="129" t="s">
        <v>215</v>
      </c>
    </row>
    <row r="115" spans="1:17" s="48" customFormat="1" ht="12.75">
      <c r="A115" s="130"/>
      <c r="B115" s="50" t="s">
        <v>17</v>
      </c>
      <c r="C115" s="43"/>
      <c r="D115" s="53"/>
      <c r="E115" s="46"/>
      <c r="F115" s="47"/>
      <c r="G115" s="47"/>
      <c r="H115" s="47"/>
      <c r="I115" s="46"/>
      <c r="J115" s="34">
        <f t="shared" si="17"/>
        <v>0</v>
      </c>
      <c r="K115" s="54"/>
      <c r="L115" s="54"/>
      <c r="M115" s="53"/>
      <c r="N115" s="83">
        <f t="shared" si="18"/>
        <v>0</v>
      </c>
      <c r="O115" s="160"/>
      <c r="P115" s="151"/>
      <c r="Q115" s="129"/>
    </row>
    <row r="116" spans="1:17" s="36" customFormat="1" ht="38.25" customHeight="1">
      <c r="A116" s="133">
        <v>7</v>
      </c>
      <c r="B116" s="30" t="s">
        <v>62</v>
      </c>
      <c r="C116" s="106">
        <v>2</v>
      </c>
      <c r="D116" s="83">
        <v>5</v>
      </c>
      <c r="E116" s="34">
        <v>23</v>
      </c>
      <c r="F116" s="35"/>
      <c r="G116" s="34"/>
      <c r="H116" s="35"/>
      <c r="I116" s="34"/>
      <c r="J116" s="34">
        <f t="shared" si="17"/>
        <v>23</v>
      </c>
      <c r="K116" s="83">
        <v>23</v>
      </c>
      <c r="L116" s="83">
        <v>23</v>
      </c>
      <c r="M116" s="83">
        <f>20*5</f>
        <v>100</v>
      </c>
      <c r="N116" s="83">
        <f t="shared" si="18"/>
        <v>174</v>
      </c>
      <c r="O116" s="160" t="s">
        <v>183</v>
      </c>
      <c r="P116" s="151" t="s">
        <v>167</v>
      </c>
      <c r="Q116" s="129" t="s">
        <v>215</v>
      </c>
    </row>
    <row r="117" spans="1:17" s="36" customFormat="1" ht="15">
      <c r="A117" s="133"/>
      <c r="B117" s="37" t="s">
        <v>17</v>
      </c>
      <c r="C117" s="84"/>
      <c r="D117" s="85"/>
      <c r="E117" s="34"/>
      <c r="F117" s="35"/>
      <c r="G117" s="34"/>
      <c r="H117" s="35"/>
      <c r="I117" s="34"/>
      <c r="J117" s="34">
        <f t="shared" si="17"/>
        <v>0</v>
      </c>
      <c r="K117" s="83"/>
      <c r="L117" s="83"/>
      <c r="M117" s="83"/>
      <c r="N117" s="83">
        <f t="shared" si="18"/>
        <v>0</v>
      </c>
      <c r="O117" s="160"/>
      <c r="P117" s="151"/>
      <c r="Q117" s="129"/>
    </row>
    <row r="118" spans="1:17" s="36" customFormat="1" ht="24" customHeight="1">
      <c r="A118" s="133">
        <v>8</v>
      </c>
      <c r="B118" s="33" t="s">
        <v>63</v>
      </c>
      <c r="C118" s="106">
        <v>2</v>
      </c>
      <c r="D118" s="83"/>
      <c r="E118" s="34">
        <v>13</v>
      </c>
      <c r="F118" s="35"/>
      <c r="G118" s="34"/>
      <c r="H118" s="35"/>
      <c r="I118" s="34"/>
      <c r="J118" s="34">
        <f t="shared" si="17"/>
        <v>13</v>
      </c>
      <c r="K118" s="83"/>
      <c r="L118" s="83"/>
      <c r="M118" s="83"/>
      <c r="N118" s="83">
        <f t="shared" si="18"/>
        <v>13</v>
      </c>
      <c r="O118" s="160" t="s">
        <v>184</v>
      </c>
      <c r="P118" s="151">
        <v>2013</v>
      </c>
      <c r="Q118" s="129" t="s">
        <v>215</v>
      </c>
    </row>
    <row r="119" spans="1:17" s="36" customFormat="1" ht="15">
      <c r="A119" s="133"/>
      <c r="B119" s="32" t="s">
        <v>17</v>
      </c>
      <c r="C119" s="84"/>
      <c r="D119" s="85"/>
      <c r="E119" s="34"/>
      <c r="F119" s="35"/>
      <c r="G119" s="34"/>
      <c r="H119" s="35"/>
      <c r="I119" s="34"/>
      <c r="J119" s="34">
        <f t="shared" si="17"/>
        <v>0</v>
      </c>
      <c r="K119" s="83"/>
      <c r="L119" s="83"/>
      <c r="M119" s="83"/>
      <c r="N119" s="83">
        <f t="shared" si="18"/>
        <v>0</v>
      </c>
      <c r="O119" s="160"/>
      <c r="P119" s="151"/>
      <c r="Q119" s="129"/>
    </row>
    <row r="120" spans="1:17" s="36" customFormat="1" ht="34.5" customHeight="1">
      <c r="A120" s="133">
        <v>9</v>
      </c>
      <c r="B120" s="30" t="s">
        <v>286</v>
      </c>
      <c r="C120" s="106">
        <v>2</v>
      </c>
      <c r="D120" s="83"/>
      <c r="E120" s="34">
        <v>7</v>
      </c>
      <c r="F120" s="35"/>
      <c r="G120" s="34"/>
      <c r="H120" s="35"/>
      <c r="I120" s="34"/>
      <c r="J120" s="34">
        <f t="shared" si="17"/>
        <v>7</v>
      </c>
      <c r="K120" s="83">
        <v>10</v>
      </c>
      <c r="L120" s="83">
        <v>10</v>
      </c>
      <c r="M120" s="83">
        <f>10*5</f>
        <v>50</v>
      </c>
      <c r="N120" s="83">
        <f t="shared" si="18"/>
        <v>77</v>
      </c>
      <c r="O120" s="160" t="s">
        <v>274</v>
      </c>
      <c r="P120" s="151" t="s">
        <v>167</v>
      </c>
      <c r="Q120" s="129" t="s">
        <v>215</v>
      </c>
    </row>
    <row r="121" spans="1:17" s="36" customFormat="1" ht="15">
      <c r="A121" s="133"/>
      <c r="B121" s="32" t="s">
        <v>17</v>
      </c>
      <c r="C121" s="84"/>
      <c r="D121" s="85"/>
      <c r="E121" s="34"/>
      <c r="F121" s="35"/>
      <c r="G121" s="34"/>
      <c r="H121" s="35"/>
      <c r="I121" s="34"/>
      <c r="J121" s="34">
        <f t="shared" si="17"/>
        <v>0</v>
      </c>
      <c r="K121" s="83"/>
      <c r="L121" s="83"/>
      <c r="M121" s="83"/>
      <c r="N121" s="83">
        <f t="shared" si="18"/>
        <v>0</v>
      </c>
      <c r="O121" s="160"/>
      <c r="P121" s="151"/>
      <c r="Q121" s="129"/>
    </row>
    <row r="122" spans="1:17" s="27" customFormat="1" ht="25.5" customHeight="1">
      <c r="A122" s="134">
        <v>10</v>
      </c>
      <c r="B122" s="30" t="s">
        <v>59</v>
      </c>
      <c r="C122" s="106">
        <v>2</v>
      </c>
      <c r="D122" s="41">
        <v>115</v>
      </c>
      <c r="E122" s="25">
        <v>100</v>
      </c>
      <c r="F122" s="25"/>
      <c r="G122" s="25"/>
      <c r="H122" s="25"/>
      <c r="I122" s="25"/>
      <c r="J122" s="25">
        <f>E122+F122+G122+H122+I122</f>
        <v>100</v>
      </c>
      <c r="K122" s="41">
        <v>100</v>
      </c>
      <c r="L122" s="41">
        <v>100</v>
      </c>
      <c r="M122" s="41">
        <v>500</v>
      </c>
      <c r="N122" s="41">
        <f>D122+J122+K122+L122+M122</f>
        <v>915</v>
      </c>
      <c r="O122" s="160" t="s">
        <v>176</v>
      </c>
      <c r="P122" s="151" t="s">
        <v>167</v>
      </c>
      <c r="Q122" s="129" t="s">
        <v>218</v>
      </c>
    </row>
    <row r="123" spans="1:17" s="27" customFormat="1" ht="12.75">
      <c r="A123" s="134"/>
      <c r="B123" s="50" t="s">
        <v>17</v>
      </c>
      <c r="C123" s="43"/>
      <c r="D123" s="42"/>
      <c r="E123" s="25"/>
      <c r="F123" s="25"/>
      <c r="G123" s="25"/>
      <c r="H123" s="25"/>
      <c r="I123" s="25"/>
      <c r="J123" s="25">
        <f>E123+F123+G123+H123+I123</f>
        <v>0</v>
      </c>
      <c r="K123" s="42"/>
      <c r="L123" s="42"/>
      <c r="M123" s="42"/>
      <c r="N123" s="41">
        <f>D123+J123+K123+L123+M123</f>
        <v>0</v>
      </c>
      <c r="O123" s="160"/>
      <c r="P123" s="151"/>
      <c r="Q123" s="129"/>
    </row>
    <row r="124" spans="1:19" s="28" customFormat="1" ht="40.5" customHeight="1">
      <c r="A124" s="134">
        <v>11</v>
      </c>
      <c r="B124" s="30" t="s">
        <v>60</v>
      </c>
      <c r="C124" s="106">
        <v>2</v>
      </c>
      <c r="D124" s="41">
        <v>144</v>
      </c>
      <c r="E124" s="25"/>
      <c r="F124" s="25">
        <v>6239.651</v>
      </c>
      <c r="G124" s="25"/>
      <c r="H124" s="25"/>
      <c r="I124" s="25"/>
      <c r="J124" s="25">
        <f>E124+F124+G124+H124+I124</f>
        <v>6239.651</v>
      </c>
      <c r="K124" s="41"/>
      <c r="L124" s="41"/>
      <c r="M124" s="41">
        <v>4000</v>
      </c>
      <c r="N124" s="41">
        <f>D124+J124+K124+L124+M124</f>
        <v>10383.651</v>
      </c>
      <c r="O124" s="160" t="s">
        <v>177</v>
      </c>
      <c r="P124" s="151" t="s">
        <v>167</v>
      </c>
      <c r="Q124" s="129" t="s">
        <v>224</v>
      </c>
      <c r="R124" s="27"/>
      <c r="S124" s="27"/>
    </row>
    <row r="125" spans="1:19" s="28" customFormat="1" ht="12.75">
      <c r="A125" s="134"/>
      <c r="B125" s="50" t="s">
        <v>17</v>
      </c>
      <c r="C125" s="43"/>
      <c r="D125" s="41">
        <v>144</v>
      </c>
      <c r="E125" s="25"/>
      <c r="F125" s="25"/>
      <c r="G125" s="25"/>
      <c r="H125" s="25"/>
      <c r="I125" s="25"/>
      <c r="J125" s="25">
        <f>E125+F125+G125+H125+I125</f>
        <v>0</v>
      </c>
      <c r="K125" s="41"/>
      <c r="L125" s="41"/>
      <c r="M125" s="42"/>
      <c r="N125" s="41">
        <f>D125+J125+K125+L125+M125</f>
        <v>144</v>
      </c>
      <c r="O125" s="160"/>
      <c r="P125" s="151"/>
      <c r="Q125" s="129"/>
      <c r="R125" s="27"/>
      <c r="S125" s="27"/>
    </row>
    <row r="126" spans="1:17" s="27" customFormat="1" ht="36.75" customHeight="1">
      <c r="A126" s="134">
        <v>12</v>
      </c>
      <c r="B126" s="30" t="s">
        <v>260</v>
      </c>
      <c r="C126" s="106">
        <v>2</v>
      </c>
      <c r="D126" s="53">
        <f>101.3+6.2</f>
        <v>107.5</v>
      </c>
      <c r="E126" s="46">
        <v>62.6</v>
      </c>
      <c r="F126" s="47"/>
      <c r="G126" s="47"/>
      <c r="H126" s="47"/>
      <c r="I126" s="47"/>
      <c r="J126" s="46">
        <f>E126+F126+G126+H126+I126</f>
        <v>62.6</v>
      </c>
      <c r="K126" s="54">
        <v>201.5</v>
      </c>
      <c r="L126" s="54">
        <v>133.7</v>
      </c>
      <c r="M126" s="54">
        <f>100*5</f>
        <v>500</v>
      </c>
      <c r="N126" s="54">
        <f>D126+J126+K126+L126+M126</f>
        <v>1005.3</v>
      </c>
      <c r="O126" s="160" t="s">
        <v>178</v>
      </c>
      <c r="P126" s="151" t="s">
        <v>167</v>
      </c>
      <c r="Q126" s="129" t="s">
        <v>225</v>
      </c>
    </row>
    <row r="127" spans="1:17" s="27" customFormat="1" ht="12.75">
      <c r="A127" s="134"/>
      <c r="B127" s="50" t="s">
        <v>17</v>
      </c>
      <c r="C127" s="43"/>
      <c r="D127" s="42">
        <v>8.7</v>
      </c>
      <c r="E127" s="29"/>
      <c r="F127" s="29"/>
      <c r="G127" s="29"/>
      <c r="H127" s="29"/>
      <c r="I127" s="29"/>
      <c r="J127" s="25">
        <f>E127+F127+G127+H127+I127</f>
        <v>0</v>
      </c>
      <c r="K127" s="42">
        <f>11.7+2.6</f>
        <v>14.299999999999999</v>
      </c>
      <c r="L127" s="41">
        <v>12</v>
      </c>
      <c r="M127" s="42"/>
      <c r="N127" s="41">
        <f>D127+J127+K127+L127+M127</f>
        <v>35</v>
      </c>
      <c r="O127" s="160"/>
      <c r="P127" s="151"/>
      <c r="Q127" s="129"/>
    </row>
    <row r="128" spans="1:19" s="28" customFormat="1" ht="57" customHeight="1">
      <c r="A128" s="130">
        <v>13</v>
      </c>
      <c r="B128" s="30" t="s">
        <v>261</v>
      </c>
      <c r="C128" s="106">
        <v>2</v>
      </c>
      <c r="D128" s="41">
        <v>63.7</v>
      </c>
      <c r="E128" s="25">
        <v>30</v>
      </c>
      <c r="F128" s="25"/>
      <c r="G128" s="25"/>
      <c r="H128" s="25"/>
      <c r="I128" s="25"/>
      <c r="J128" s="25">
        <f>E128+F128+G128+H128+I128</f>
        <v>30</v>
      </c>
      <c r="K128" s="41">
        <v>50</v>
      </c>
      <c r="L128" s="41">
        <v>40</v>
      </c>
      <c r="M128" s="41">
        <f>40*5</f>
        <v>200</v>
      </c>
      <c r="N128" s="41">
        <f>D128+J128+K128+L128+M128</f>
        <v>383.7</v>
      </c>
      <c r="O128" s="160" t="s">
        <v>179</v>
      </c>
      <c r="P128" s="151" t="s">
        <v>167</v>
      </c>
      <c r="Q128" s="129" t="s">
        <v>225</v>
      </c>
      <c r="R128" s="27"/>
      <c r="S128" s="27"/>
    </row>
    <row r="129" spans="1:19" s="28" customFormat="1" ht="12.75">
      <c r="A129" s="130"/>
      <c r="B129" s="50" t="s">
        <v>17</v>
      </c>
      <c r="C129" s="43"/>
      <c r="D129" s="41">
        <v>2.8</v>
      </c>
      <c r="E129" s="25">
        <v>2.8</v>
      </c>
      <c r="F129" s="25"/>
      <c r="G129" s="25"/>
      <c r="H129" s="25"/>
      <c r="I129" s="25"/>
      <c r="J129" s="25">
        <f>E129+F129+G129+H129+I129</f>
        <v>2.8</v>
      </c>
      <c r="K129" s="42">
        <v>3.2</v>
      </c>
      <c r="L129" s="42">
        <v>3.2</v>
      </c>
      <c r="M129" s="42"/>
      <c r="N129" s="41">
        <f>D129+J129+K129+L129+M129</f>
        <v>12</v>
      </c>
      <c r="O129" s="160"/>
      <c r="P129" s="151"/>
      <c r="Q129" s="129"/>
      <c r="R129" s="27"/>
      <c r="S129" s="27"/>
    </row>
    <row r="130" spans="1:17" s="36" customFormat="1" ht="15">
      <c r="A130" s="133">
        <v>14</v>
      </c>
      <c r="B130" s="57" t="s">
        <v>262</v>
      </c>
      <c r="C130" s="106">
        <v>2</v>
      </c>
      <c r="D130" s="83">
        <v>47.7</v>
      </c>
      <c r="E130" s="34">
        <v>8.5</v>
      </c>
      <c r="F130" s="35"/>
      <c r="G130" s="34"/>
      <c r="H130" s="35"/>
      <c r="I130" s="34"/>
      <c r="J130" s="34">
        <f aca="true" t="shared" si="19" ref="J130:J143">SUM(E130:I130)</f>
        <v>8.5</v>
      </c>
      <c r="K130" s="83">
        <f>83.2+7.1</f>
        <v>90.3</v>
      </c>
      <c r="L130" s="83">
        <v>254</v>
      </c>
      <c r="M130" s="83">
        <f>70*5</f>
        <v>350</v>
      </c>
      <c r="N130" s="83">
        <f aca="true" t="shared" si="20" ref="N130:N143">D130+J130+K130+L130+M130</f>
        <v>750.5</v>
      </c>
      <c r="O130" s="161" t="s">
        <v>188</v>
      </c>
      <c r="P130" s="151" t="s">
        <v>280</v>
      </c>
      <c r="Q130" s="129" t="s">
        <v>225</v>
      </c>
    </row>
    <row r="131" spans="1:17" s="36" customFormat="1" ht="15">
      <c r="A131" s="133"/>
      <c r="B131" s="37" t="s">
        <v>17</v>
      </c>
      <c r="C131" s="84"/>
      <c r="D131" s="85">
        <v>0.4</v>
      </c>
      <c r="E131" s="34">
        <v>8.5</v>
      </c>
      <c r="F131" s="35"/>
      <c r="G131" s="34"/>
      <c r="H131" s="35"/>
      <c r="I131" s="34"/>
      <c r="J131" s="34">
        <f t="shared" si="19"/>
        <v>8.5</v>
      </c>
      <c r="K131" s="83">
        <f>20+7.1</f>
        <v>27.1</v>
      </c>
      <c r="L131" s="83">
        <v>8.2</v>
      </c>
      <c r="M131" s="83"/>
      <c r="N131" s="83">
        <f t="shared" si="20"/>
        <v>44.2</v>
      </c>
      <c r="O131" s="161"/>
      <c r="P131" s="151"/>
      <c r="Q131" s="129"/>
    </row>
    <row r="132" spans="1:17" s="36" customFormat="1" ht="26.25" customHeight="1">
      <c r="A132" s="133">
        <v>15</v>
      </c>
      <c r="B132" s="58" t="s">
        <v>263</v>
      </c>
      <c r="C132" s="106">
        <v>2</v>
      </c>
      <c r="D132" s="83">
        <v>16.8</v>
      </c>
      <c r="E132" s="34"/>
      <c r="F132" s="35"/>
      <c r="G132" s="34"/>
      <c r="H132" s="35"/>
      <c r="I132" s="34"/>
      <c r="J132" s="34">
        <f t="shared" si="19"/>
        <v>0</v>
      </c>
      <c r="K132" s="83">
        <v>25.2</v>
      </c>
      <c r="L132" s="83"/>
      <c r="M132" s="83"/>
      <c r="N132" s="83">
        <f t="shared" si="20"/>
        <v>42</v>
      </c>
      <c r="O132" s="161" t="s">
        <v>195</v>
      </c>
      <c r="P132" s="151">
        <v>2014</v>
      </c>
      <c r="Q132" s="129" t="s">
        <v>225</v>
      </c>
    </row>
    <row r="133" spans="1:17" s="36" customFormat="1" ht="15">
      <c r="A133" s="133"/>
      <c r="B133" s="37" t="s">
        <v>17</v>
      </c>
      <c r="C133" s="84"/>
      <c r="D133" s="85">
        <v>1.2</v>
      </c>
      <c r="E133" s="34"/>
      <c r="F133" s="35"/>
      <c r="G133" s="34"/>
      <c r="H133" s="35"/>
      <c r="I133" s="34"/>
      <c r="J133" s="34">
        <f t="shared" si="19"/>
        <v>0</v>
      </c>
      <c r="K133" s="83">
        <v>1.8</v>
      </c>
      <c r="L133" s="83"/>
      <c r="M133" s="83"/>
      <c r="N133" s="83">
        <f t="shared" si="20"/>
        <v>3</v>
      </c>
      <c r="O133" s="161"/>
      <c r="P133" s="151"/>
      <c r="Q133" s="129"/>
    </row>
    <row r="134" spans="1:17" s="36" customFormat="1" ht="30.75" customHeight="1">
      <c r="A134" s="133">
        <v>16</v>
      </c>
      <c r="B134" s="33" t="s">
        <v>66</v>
      </c>
      <c r="C134" s="106">
        <v>2</v>
      </c>
      <c r="D134" s="83"/>
      <c r="E134" s="78"/>
      <c r="F134" s="35"/>
      <c r="G134" s="34"/>
      <c r="H134" s="35"/>
      <c r="I134" s="78">
        <v>13</v>
      </c>
      <c r="J134" s="34">
        <f t="shared" si="19"/>
        <v>13</v>
      </c>
      <c r="K134" s="109">
        <v>15</v>
      </c>
      <c r="L134" s="109">
        <v>15</v>
      </c>
      <c r="M134" s="110"/>
      <c r="N134" s="83">
        <f t="shared" si="20"/>
        <v>43</v>
      </c>
      <c r="O134" s="160" t="s">
        <v>186</v>
      </c>
      <c r="P134" s="151" t="s">
        <v>147</v>
      </c>
      <c r="Q134" s="129" t="s">
        <v>236</v>
      </c>
    </row>
    <row r="135" spans="1:17" s="36" customFormat="1" ht="15">
      <c r="A135" s="133"/>
      <c r="B135" s="32" t="s">
        <v>17</v>
      </c>
      <c r="C135" s="84"/>
      <c r="D135" s="85"/>
      <c r="E135" s="78"/>
      <c r="F135" s="35"/>
      <c r="G135" s="34"/>
      <c r="H135" s="35"/>
      <c r="I135" s="78"/>
      <c r="J135" s="34">
        <f t="shared" si="19"/>
        <v>0</v>
      </c>
      <c r="K135" s="111"/>
      <c r="L135" s="111"/>
      <c r="M135" s="83"/>
      <c r="N135" s="83">
        <f t="shared" si="20"/>
        <v>0</v>
      </c>
      <c r="O135" s="160"/>
      <c r="P135" s="151"/>
      <c r="Q135" s="129"/>
    </row>
    <row r="136" spans="1:17" s="36" customFormat="1" ht="39" customHeight="1">
      <c r="A136" s="133">
        <v>17</v>
      </c>
      <c r="B136" s="33" t="s">
        <v>287</v>
      </c>
      <c r="C136" s="106">
        <v>2</v>
      </c>
      <c r="D136" s="83"/>
      <c r="E136" s="78"/>
      <c r="F136" s="35"/>
      <c r="G136" s="34"/>
      <c r="H136" s="35"/>
      <c r="I136" s="78">
        <v>65</v>
      </c>
      <c r="J136" s="34">
        <f t="shared" si="19"/>
        <v>65</v>
      </c>
      <c r="K136" s="109">
        <v>50</v>
      </c>
      <c r="L136" s="109">
        <v>50</v>
      </c>
      <c r="M136" s="83"/>
      <c r="N136" s="83">
        <f t="shared" si="20"/>
        <v>165</v>
      </c>
      <c r="O136" s="160" t="s">
        <v>187</v>
      </c>
      <c r="P136" s="151" t="s">
        <v>147</v>
      </c>
      <c r="Q136" s="129" t="s">
        <v>236</v>
      </c>
    </row>
    <row r="137" spans="1:17" s="36" customFormat="1" ht="15">
      <c r="A137" s="133"/>
      <c r="B137" s="32" t="s">
        <v>17</v>
      </c>
      <c r="C137" s="84"/>
      <c r="D137" s="85"/>
      <c r="E137" s="78"/>
      <c r="F137" s="35"/>
      <c r="G137" s="34"/>
      <c r="H137" s="35"/>
      <c r="I137" s="78"/>
      <c r="J137" s="34">
        <f t="shared" si="19"/>
        <v>0</v>
      </c>
      <c r="K137" s="111"/>
      <c r="L137" s="111"/>
      <c r="M137" s="83"/>
      <c r="N137" s="83">
        <f t="shared" si="20"/>
        <v>0</v>
      </c>
      <c r="O137" s="160"/>
      <c r="P137" s="151"/>
      <c r="Q137" s="129"/>
    </row>
    <row r="138" spans="1:17" s="36" customFormat="1" ht="61.5" customHeight="1">
      <c r="A138" s="133">
        <v>18</v>
      </c>
      <c r="B138" s="33" t="s">
        <v>67</v>
      </c>
      <c r="C138" s="106">
        <v>2</v>
      </c>
      <c r="D138" s="83"/>
      <c r="E138" s="78"/>
      <c r="F138" s="35"/>
      <c r="G138" s="34"/>
      <c r="H138" s="35"/>
      <c r="I138" s="78">
        <v>14</v>
      </c>
      <c r="J138" s="34">
        <f t="shared" si="19"/>
        <v>14</v>
      </c>
      <c r="K138" s="109">
        <v>350</v>
      </c>
      <c r="L138" s="109">
        <v>150</v>
      </c>
      <c r="M138" s="83"/>
      <c r="N138" s="83">
        <f t="shared" si="20"/>
        <v>514</v>
      </c>
      <c r="O138" s="160" t="s">
        <v>68</v>
      </c>
      <c r="P138" s="151" t="s">
        <v>147</v>
      </c>
      <c r="Q138" s="129" t="s">
        <v>236</v>
      </c>
    </row>
    <row r="139" spans="1:17" s="36" customFormat="1" ht="10.5" customHeight="1">
      <c r="A139" s="133"/>
      <c r="B139" s="37" t="s">
        <v>17</v>
      </c>
      <c r="C139" s="84"/>
      <c r="D139" s="85"/>
      <c r="E139" s="34"/>
      <c r="F139" s="35"/>
      <c r="G139" s="34"/>
      <c r="H139" s="35"/>
      <c r="I139" s="34"/>
      <c r="J139" s="34">
        <f t="shared" si="19"/>
        <v>0</v>
      </c>
      <c r="K139" s="83"/>
      <c r="L139" s="83"/>
      <c r="M139" s="83"/>
      <c r="N139" s="83">
        <f t="shared" si="20"/>
        <v>0</v>
      </c>
      <c r="O139" s="160"/>
      <c r="P139" s="151"/>
      <c r="Q139" s="129"/>
    </row>
    <row r="140" spans="1:17" s="36" customFormat="1" ht="15">
      <c r="A140" s="133">
        <v>19</v>
      </c>
      <c r="B140" s="33" t="s">
        <v>64</v>
      </c>
      <c r="C140" s="106">
        <v>2</v>
      </c>
      <c r="D140" s="83"/>
      <c r="E140" s="34"/>
      <c r="F140" s="35"/>
      <c r="G140" s="55">
        <v>90.2</v>
      </c>
      <c r="H140" s="55"/>
      <c r="I140" s="55">
        <v>135.2</v>
      </c>
      <c r="J140" s="34">
        <f t="shared" si="19"/>
        <v>225.39999999999998</v>
      </c>
      <c r="K140" s="83"/>
      <c r="L140" s="83"/>
      <c r="M140" s="83"/>
      <c r="N140" s="83">
        <f t="shared" si="20"/>
        <v>225.39999999999998</v>
      </c>
      <c r="O140" s="160" t="s">
        <v>185</v>
      </c>
      <c r="P140" s="151">
        <v>2013</v>
      </c>
      <c r="Q140" s="129" t="s">
        <v>235</v>
      </c>
    </row>
    <row r="141" spans="1:17" s="36" customFormat="1" ht="15">
      <c r="A141" s="133"/>
      <c r="B141" s="32" t="s">
        <v>17</v>
      </c>
      <c r="C141" s="84"/>
      <c r="D141" s="85"/>
      <c r="E141" s="34"/>
      <c r="F141" s="35"/>
      <c r="G141" s="55"/>
      <c r="H141" s="55"/>
      <c r="I141" s="55"/>
      <c r="J141" s="34">
        <f t="shared" si="19"/>
        <v>0</v>
      </c>
      <c r="K141" s="83"/>
      <c r="L141" s="83"/>
      <c r="M141" s="83"/>
      <c r="N141" s="83">
        <f t="shared" si="20"/>
        <v>0</v>
      </c>
      <c r="O141" s="160"/>
      <c r="P141" s="151"/>
      <c r="Q141" s="129"/>
    </row>
    <row r="142" spans="1:17" s="36" customFormat="1" ht="25.5">
      <c r="A142" s="133">
        <v>20</v>
      </c>
      <c r="B142" s="33" t="s">
        <v>65</v>
      </c>
      <c r="C142" s="106">
        <v>2</v>
      </c>
      <c r="D142" s="83"/>
      <c r="E142" s="34"/>
      <c r="F142" s="35"/>
      <c r="G142" s="56">
        <v>196.25</v>
      </c>
      <c r="H142" s="55"/>
      <c r="I142" s="55">
        <v>196.3</v>
      </c>
      <c r="J142" s="34">
        <f t="shared" si="19"/>
        <v>392.55</v>
      </c>
      <c r="K142" s="83"/>
      <c r="L142" s="83"/>
      <c r="M142" s="83"/>
      <c r="N142" s="83">
        <f t="shared" si="20"/>
        <v>392.55</v>
      </c>
      <c r="O142" s="160" t="s">
        <v>185</v>
      </c>
      <c r="P142" s="151">
        <v>2013</v>
      </c>
      <c r="Q142" s="129" t="s">
        <v>235</v>
      </c>
    </row>
    <row r="143" spans="1:17" s="36" customFormat="1" ht="15">
      <c r="A143" s="133"/>
      <c r="B143" s="32" t="s">
        <v>17</v>
      </c>
      <c r="C143" s="84"/>
      <c r="D143" s="85"/>
      <c r="E143" s="34"/>
      <c r="F143" s="35"/>
      <c r="G143" s="55"/>
      <c r="H143" s="55"/>
      <c r="I143" s="55"/>
      <c r="J143" s="34">
        <f t="shared" si="19"/>
        <v>0</v>
      </c>
      <c r="K143" s="83"/>
      <c r="L143" s="83"/>
      <c r="M143" s="83"/>
      <c r="N143" s="83">
        <f t="shared" si="20"/>
        <v>0</v>
      </c>
      <c r="O143" s="160"/>
      <c r="P143" s="151"/>
      <c r="Q143" s="129"/>
    </row>
    <row r="144" spans="1:17" s="27" customFormat="1" ht="48" customHeight="1">
      <c r="A144" s="130">
        <v>21</v>
      </c>
      <c r="B144" s="30" t="s">
        <v>264</v>
      </c>
      <c r="C144" s="106">
        <v>2</v>
      </c>
      <c r="D144" s="41">
        <v>599.06</v>
      </c>
      <c r="E144" s="25">
        <v>200</v>
      </c>
      <c r="F144" s="25"/>
      <c r="G144" s="25"/>
      <c r="H144" s="25"/>
      <c r="I144" s="25"/>
      <c r="J144" s="25">
        <f>E144+F144+G144+H144+I144</f>
        <v>200</v>
      </c>
      <c r="K144" s="41">
        <v>600</v>
      </c>
      <c r="L144" s="41">
        <v>120</v>
      </c>
      <c r="M144" s="41">
        <v>800</v>
      </c>
      <c r="N144" s="41">
        <f>D144+J144+K144+L144+M144</f>
        <v>2319.06</v>
      </c>
      <c r="O144" s="160" t="s">
        <v>180</v>
      </c>
      <c r="P144" s="151" t="s">
        <v>167</v>
      </c>
      <c r="Q144" s="129" t="s">
        <v>218</v>
      </c>
    </row>
    <row r="145" spans="1:17" s="27" customFormat="1" ht="12.75">
      <c r="A145" s="130"/>
      <c r="B145" s="50" t="s">
        <v>17</v>
      </c>
      <c r="C145" s="43"/>
      <c r="D145" s="41">
        <v>15.5</v>
      </c>
      <c r="E145" s="25"/>
      <c r="F145" s="25"/>
      <c r="G145" s="25"/>
      <c r="H145" s="25"/>
      <c r="I145" s="25"/>
      <c r="J145" s="25">
        <f>E145+F145+G145+H145+I145</f>
        <v>0</v>
      </c>
      <c r="K145" s="42"/>
      <c r="L145" s="41">
        <v>20</v>
      </c>
      <c r="M145" s="42"/>
      <c r="N145" s="41">
        <f>D145+J145+K145+L145+M145</f>
        <v>35.5</v>
      </c>
      <c r="O145" s="160"/>
      <c r="P145" s="151"/>
      <c r="Q145" s="129"/>
    </row>
    <row r="146" spans="1:17" s="27" customFormat="1" ht="111.75" customHeight="1">
      <c r="A146" s="130">
        <v>22</v>
      </c>
      <c r="B146" s="30" t="s">
        <v>306</v>
      </c>
      <c r="C146" s="106">
        <v>2</v>
      </c>
      <c r="D146" s="41"/>
      <c r="E146" s="25">
        <v>19</v>
      </c>
      <c r="F146" s="25"/>
      <c r="G146" s="25"/>
      <c r="H146" s="25"/>
      <c r="I146" s="25"/>
      <c r="J146" s="25">
        <f>E146+F146+G146+H146+I146</f>
        <v>19</v>
      </c>
      <c r="K146" s="41">
        <v>54</v>
      </c>
      <c r="L146" s="41">
        <v>27</v>
      </c>
      <c r="M146" s="41">
        <f>20*5</f>
        <v>100</v>
      </c>
      <c r="N146" s="41">
        <f>D146+J146+K146+L146+M146</f>
        <v>200</v>
      </c>
      <c r="O146" s="160" t="s">
        <v>61</v>
      </c>
      <c r="P146" s="151" t="s">
        <v>167</v>
      </c>
      <c r="Q146" s="129" t="s">
        <v>226</v>
      </c>
    </row>
    <row r="147" spans="1:17" s="27" customFormat="1" ht="18.75" customHeight="1">
      <c r="A147" s="130"/>
      <c r="B147" s="50" t="s">
        <v>17</v>
      </c>
      <c r="C147" s="43"/>
      <c r="D147" s="41"/>
      <c r="E147" s="25"/>
      <c r="F147" s="25"/>
      <c r="G147" s="25"/>
      <c r="H147" s="25"/>
      <c r="I147" s="25"/>
      <c r="J147" s="25">
        <f>E147+F147+G147+H147+I147</f>
        <v>0</v>
      </c>
      <c r="K147" s="42"/>
      <c r="L147" s="42"/>
      <c r="M147" s="42"/>
      <c r="N147" s="41">
        <f>D147+J147+K147+L147+M147</f>
        <v>0</v>
      </c>
      <c r="O147" s="160"/>
      <c r="P147" s="151"/>
      <c r="Q147" s="129"/>
    </row>
    <row r="148" spans="1:17" s="15" customFormat="1" ht="12.75">
      <c r="A148" s="16" t="s">
        <v>69</v>
      </c>
      <c r="B148" s="17" t="s">
        <v>70</v>
      </c>
      <c r="C148" s="18"/>
      <c r="D148" s="59">
        <f>D150+D152+D154+D156+D158+D160+D162</f>
        <v>0</v>
      </c>
      <c r="E148" s="59">
        <f>E150+E152+E154+E156+E158+E160+E162</f>
        <v>272</v>
      </c>
      <c r="F148" s="59">
        <f aca="true" t="shared" si="21" ref="F148:M148">F150+F152+F154+F156+F158+F160+F162</f>
        <v>0</v>
      </c>
      <c r="G148" s="59">
        <f t="shared" si="21"/>
        <v>0</v>
      </c>
      <c r="H148" s="59">
        <f t="shared" si="21"/>
        <v>0</v>
      </c>
      <c r="I148" s="59">
        <f t="shared" si="21"/>
        <v>246</v>
      </c>
      <c r="J148" s="59">
        <f>E148+F148+G148+H148+I148</f>
        <v>518</v>
      </c>
      <c r="K148" s="59">
        <f t="shared" si="21"/>
        <v>175</v>
      </c>
      <c r="L148" s="59">
        <f t="shared" si="21"/>
        <v>0</v>
      </c>
      <c r="M148" s="59">
        <f t="shared" si="21"/>
        <v>7253</v>
      </c>
      <c r="N148" s="59">
        <f>D148+J148+K148+L148+M148</f>
        <v>7946</v>
      </c>
      <c r="O148" s="62"/>
      <c r="P148" s="62"/>
      <c r="Q148" s="92"/>
    </row>
    <row r="149" spans="1:17" s="15" customFormat="1" ht="12.75">
      <c r="A149" s="60"/>
      <c r="B149" s="21" t="s">
        <v>15</v>
      </c>
      <c r="C149" s="22"/>
      <c r="D149" s="61">
        <f>(D148/D10)*100</f>
        <v>0</v>
      </c>
      <c r="E149" s="61">
        <f>(E148/E10)*100</f>
        <v>4.5030130454936765</v>
      </c>
      <c r="F149" s="61">
        <f>(F148/F10)*100</f>
        <v>0</v>
      </c>
      <c r="G149" s="61">
        <f>(G148/G10)*100</f>
        <v>0</v>
      </c>
      <c r="H149" s="61">
        <v>0</v>
      </c>
      <c r="I149" s="61">
        <f aca="true" t="shared" si="22" ref="I149:N149">(I148/I10)*100</f>
        <v>22.232263895164934</v>
      </c>
      <c r="J149" s="61">
        <f t="shared" si="22"/>
        <v>1.3279710647923235</v>
      </c>
      <c r="K149" s="61">
        <f t="shared" si="22"/>
        <v>0.5704871047094852</v>
      </c>
      <c r="L149" s="61">
        <f t="shared" si="22"/>
        <v>0</v>
      </c>
      <c r="M149" s="61">
        <f t="shared" si="22"/>
        <v>6.7560581432716535</v>
      </c>
      <c r="N149" s="61">
        <f t="shared" si="22"/>
        <v>3.686918088929578</v>
      </c>
      <c r="O149" s="121"/>
      <c r="P149" s="89"/>
      <c r="Q149" s="93"/>
    </row>
    <row r="150" spans="1:19" s="28" customFormat="1" ht="43.5" customHeight="1">
      <c r="A150" s="130">
        <v>2</v>
      </c>
      <c r="B150" s="30" t="s">
        <v>71</v>
      </c>
      <c r="C150" s="43">
        <v>3</v>
      </c>
      <c r="D150" s="42"/>
      <c r="E150" s="25"/>
      <c r="F150" s="25"/>
      <c r="G150" s="25"/>
      <c r="H150" s="25"/>
      <c r="I150" s="25"/>
      <c r="J150" s="25">
        <f aca="true" t="shared" si="23" ref="J150:J164">E150+F150+G150+H150+I150</f>
        <v>0</v>
      </c>
      <c r="K150" s="41"/>
      <c r="L150" s="41"/>
      <c r="M150" s="41">
        <v>3334</v>
      </c>
      <c r="N150" s="41">
        <f aca="true" t="shared" si="24" ref="N150:N164">D150+J150+K150+L150+M150</f>
        <v>3334</v>
      </c>
      <c r="O150" s="160" t="s">
        <v>189</v>
      </c>
      <c r="P150" s="151" t="s">
        <v>278</v>
      </c>
      <c r="Q150" s="129" t="s">
        <v>229</v>
      </c>
      <c r="R150" s="27"/>
      <c r="S150" s="27"/>
    </row>
    <row r="151" spans="1:19" s="28" customFormat="1" ht="12.75">
      <c r="A151" s="130"/>
      <c r="B151" s="50" t="s">
        <v>17</v>
      </c>
      <c r="C151" s="43"/>
      <c r="D151" s="42"/>
      <c r="E151" s="25"/>
      <c r="F151" s="25"/>
      <c r="G151" s="25"/>
      <c r="H151" s="25"/>
      <c r="I151" s="25"/>
      <c r="J151" s="25">
        <f t="shared" si="23"/>
        <v>0</v>
      </c>
      <c r="K151" s="41"/>
      <c r="L151" s="41"/>
      <c r="M151" s="41">
        <v>132</v>
      </c>
      <c r="N151" s="41">
        <f t="shared" si="24"/>
        <v>132</v>
      </c>
      <c r="O151" s="160"/>
      <c r="P151" s="151"/>
      <c r="Q151" s="129"/>
      <c r="R151" s="27"/>
      <c r="S151" s="27"/>
    </row>
    <row r="152" spans="1:17" s="27" customFormat="1" ht="57" customHeight="1">
      <c r="A152" s="130">
        <v>3</v>
      </c>
      <c r="B152" s="30" t="s">
        <v>72</v>
      </c>
      <c r="C152" s="43">
        <v>3</v>
      </c>
      <c r="D152" s="42"/>
      <c r="E152" s="25"/>
      <c r="F152" s="25"/>
      <c r="G152" s="25"/>
      <c r="H152" s="25"/>
      <c r="I152" s="25"/>
      <c r="J152" s="25">
        <f t="shared" si="23"/>
        <v>0</v>
      </c>
      <c r="K152" s="41"/>
      <c r="L152" s="41"/>
      <c r="M152" s="41">
        <v>189</v>
      </c>
      <c r="N152" s="41">
        <f t="shared" si="24"/>
        <v>189</v>
      </c>
      <c r="O152" s="160" t="s">
        <v>190</v>
      </c>
      <c r="P152" s="151" t="s">
        <v>278</v>
      </c>
      <c r="Q152" s="129" t="s">
        <v>229</v>
      </c>
    </row>
    <row r="153" spans="1:17" s="27" customFormat="1" ht="12.75">
      <c r="A153" s="130"/>
      <c r="B153" s="50" t="s">
        <v>17</v>
      </c>
      <c r="C153" s="43"/>
      <c r="D153" s="42"/>
      <c r="E153" s="25"/>
      <c r="F153" s="25"/>
      <c r="G153" s="25"/>
      <c r="H153" s="25"/>
      <c r="I153" s="25"/>
      <c r="J153" s="25">
        <f t="shared" si="23"/>
        <v>0</v>
      </c>
      <c r="K153" s="41"/>
      <c r="L153" s="42"/>
      <c r="M153" s="42">
        <v>12.4</v>
      </c>
      <c r="N153" s="41">
        <f t="shared" si="24"/>
        <v>12.4</v>
      </c>
      <c r="O153" s="160"/>
      <c r="P153" s="151"/>
      <c r="Q153" s="129"/>
    </row>
    <row r="154" spans="1:19" s="28" customFormat="1" ht="63.75">
      <c r="A154" s="130">
        <v>4</v>
      </c>
      <c r="B154" s="30" t="s">
        <v>73</v>
      </c>
      <c r="C154" s="43">
        <v>3</v>
      </c>
      <c r="D154" s="42"/>
      <c r="E154" s="25">
        <f>114+55</f>
        <v>169</v>
      </c>
      <c r="F154" s="25"/>
      <c r="G154" s="25"/>
      <c r="H154" s="25"/>
      <c r="I154" s="25">
        <v>31</v>
      </c>
      <c r="J154" s="25">
        <f t="shared" si="23"/>
        <v>200</v>
      </c>
      <c r="K154" s="41"/>
      <c r="L154" s="41"/>
      <c r="M154" s="42"/>
      <c r="N154" s="41">
        <f t="shared" si="24"/>
        <v>200</v>
      </c>
      <c r="O154" s="33" t="s">
        <v>135</v>
      </c>
      <c r="P154" s="106">
        <v>2013</v>
      </c>
      <c r="Q154" s="75" t="s">
        <v>228</v>
      </c>
      <c r="R154" s="27"/>
      <c r="S154" s="27"/>
    </row>
    <row r="155" spans="1:19" s="28" customFormat="1" ht="12.75">
      <c r="A155" s="130"/>
      <c r="B155" s="50" t="s">
        <v>17</v>
      </c>
      <c r="C155" s="43"/>
      <c r="D155" s="42"/>
      <c r="E155" s="25"/>
      <c r="F155" s="25"/>
      <c r="G155" s="25"/>
      <c r="H155" s="25"/>
      <c r="I155" s="25"/>
      <c r="J155" s="25">
        <f t="shared" si="23"/>
        <v>0</v>
      </c>
      <c r="K155" s="42"/>
      <c r="L155" s="41"/>
      <c r="M155" s="42"/>
      <c r="N155" s="41">
        <f t="shared" si="24"/>
        <v>0</v>
      </c>
      <c r="O155" s="33"/>
      <c r="P155" s="33"/>
      <c r="Q155" s="75"/>
      <c r="R155" s="27"/>
      <c r="S155" s="27"/>
    </row>
    <row r="156" spans="1:19" s="45" customFormat="1" ht="116.25" customHeight="1">
      <c r="A156" s="130">
        <v>6</v>
      </c>
      <c r="B156" s="30" t="s">
        <v>74</v>
      </c>
      <c r="C156" s="43">
        <v>3</v>
      </c>
      <c r="D156" s="42"/>
      <c r="E156" s="25">
        <v>103</v>
      </c>
      <c r="F156" s="25"/>
      <c r="G156" s="25"/>
      <c r="H156" s="25"/>
      <c r="I156" s="25">
        <v>180</v>
      </c>
      <c r="J156" s="25">
        <f t="shared" si="23"/>
        <v>283</v>
      </c>
      <c r="K156" s="41">
        <v>160</v>
      </c>
      <c r="L156" s="41"/>
      <c r="M156" s="42"/>
      <c r="N156" s="41">
        <f t="shared" si="24"/>
        <v>443</v>
      </c>
      <c r="O156" s="160" t="s">
        <v>136</v>
      </c>
      <c r="P156" s="151" t="s">
        <v>146</v>
      </c>
      <c r="Q156" s="129" t="s">
        <v>230</v>
      </c>
      <c r="R156" s="44"/>
      <c r="S156" s="44"/>
    </row>
    <row r="157" spans="1:19" s="45" customFormat="1" ht="12.75">
      <c r="A157" s="130"/>
      <c r="B157" s="50" t="s">
        <v>17</v>
      </c>
      <c r="C157" s="43"/>
      <c r="D157" s="24"/>
      <c r="E157" s="25"/>
      <c r="F157" s="25"/>
      <c r="G157" s="25"/>
      <c r="H157" s="25"/>
      <c r="I157" s="25"/>
      <c r="J157" s="25">
        <f t="shared" si="23"/>
        <v>0</v>
      </c>
      <c r="K157" s="41">
        <v>5</v>
      </c>
      <c r="L157" s="42"/>
      <c r="M157" s="42"/>
      <c r="N157" s="41">
        <f t="shared" si="24"/>
        <v>5</v>
      </c>
      <c r="O157" s="160"/>
      <c r="P157" s="151"/>
      <c r="Q157" s="129"/>
      <c r="R157" s="44"/>
      <c r="S157" s="44"/>
    </row>
    <row r="158" spans="1:19" s="28" customFormat="1" ht="56.25" customHeight="1">
      <c r="A158" s="130">
        <v>7</v>
      </c>
      <c r="B158" s="30" t="s">
        <v>75</v>
      </c>
      <c r="C158" s="43">
        <v>3</v>
      </c>
      <c r="D158" s="24"/>
      <c r="E158" s="25"/>
      <c r="F158" s="25"/>
      <c r="G158" s="25"/>
      <c r="H158" s="25"/>
      <c r="I158" s="25">
        <v>25</v>
      </c>
      <c r="J158" s="25">
        <f t="shared" si="23"/>
        <v>25</v>
      </c>
      <c r="K158" s="42"/>
      <c r="L158" s="42"/>
      <c r="M158" s="42"/>
      <c r="N158" s="41">
        <f t="shared" si="24"/>
        <v>25</v>
      </c>
      <c r="O158" s="160" t="s">
        <v>307</v>
      </c>
      <c r="P158" s="151">
        <v>2013</v>
      </c>
      <c r="Q158" s="129" t="s">
        <v>230</v>
      </c>
      <c r="R158" s="27"/>
      <c r="S158" s="27"/>
    </row>
    <row r="159" spans="1:19" s="28" customFormat="1" ht="12.75">
      <c r="A159" s="130"/>
      <c r="B159" s="50" t="s">
        <v>17</v>
      </c>
      <c r="C159" s="43"/>
      <c r="D159" s="24"/>
      <c r="E159" s="25"/>
      <c r="F159" s="25"/>
      <c r="G159" s="25"/>
      <c r="H159" s="25"/>
      <c r="I159" s="25"/>
      <c r="J159" s="25">
        <f t="shared" si="23"/>
        <v>0</v>
      </c>
      <c r="K159" s="42"/>
      <c r="L159" s="42"/>
      <c r="M159" s="42"/>
      <c r="N159" s="41">
        <f t="shared" si="24"/>
        <v>0</v>
      </c>
      <c r="O159" s="160"/>
      <c r="P159" s="151"/>
      <c r="Q159" s="129"/>
      <c r="R159" s="27"/>
      <c r="S159" s="27"/>
    </row>
    <row r="160" spans="1:19" s="45" customFormat="1" ht="42.75" customHeight="1">
      <c r="A160" s="130">
        <v>8</v>
      </c>
      <c r="B160" s="30" t="s">
        <v>76</v>
      </c>
      <c r="C160" s="43">
        <v>3</v>
      </c>
      <c r="D160" s="42"/>
      <c r="E160" s="25"/>
      <c r="F160" s="25"/>
      <c r="G160" s="25"/>
      <c r="H160" s="25"/>
      <c r="I160" s="25">
        <v>10</v>
      </c>
      <c r="J160" s="25">
        <f t="shared" si="23"/>
        <v>10</v>
      </c>
      <c r="K160" s="41">
        <v>15</v>
      </c>
      <c r="L160" s="41"/>
      <c r="M160" s="42"/>
      <c r="N160" s="41">
        <f t="shared" si="24"/>
        <v>25</v>
      </c>
      <c r="O160" s="160" t="s">
        <v>77</v>
      </c>
      <c r="P160" s="151" t="s">
        <v>146</v>
      </c>
      <c r="Q160" s="129" t="s">
        <v>230</v>
      </c>
      <c r="R160" s="44"/>
      <c r="S160" s="44"/>
    </row>
    <row r="161" spans="1:19" s="45" customFormat="1" ht="12.75">
      <c r="A161" s="130"/>
      <c r="B161" s="50" t="s">
        <v>17</v>
      </c>
      <c r="C161" s="43"/>
      <c r="D161" s="42"/>
      <c r="E161" s="25"/>
      <c r="F161" s="25"/>
      <c r="G161" s="25"/>
      <c r="H161" s="25"/>
      <c r="I161" s="25"/>
      <c r="J161" s="25">
        <f t="shared" si="23"/>
        <v>0</v>
      </c>
      <c r="K161" s="42"/>
      <c r="L161" s="42"/>
      <c r="M161" s="42"/>
      <c r="N161" s="41">
        <f t="shared" si="24"/>
        <v>0</v>
      </c>
      <c r="O161" s="160"/>
      <c r="P161" s="151"/>
      <c r="Q161" s="129"/>
      <c r="R161" s="44"/>
      <c r="S161" s="44"/>
    </row>
    <row r="162" spans="1:19" s="28" customFormat="1" ht="30" customHeight="1">
      <c r="A162" s="130">
        <v>9</v>
      </c>
      <c r="B162" s="30" t="s">
        <v>78</v>
      </c>
      <c r="C162" s="43">
        <v>3</v>
      </c>
      <c r="D162" s="42"/>
      <c r="E162" s="25"/>
      <c r="F162" s="25"/>
      <c r="G162" s="25"/>
      <c r="H162" s="25"/>
      <c r="I162" s="25"/>
      <c r="J162" s="25">
        <f t="shared" si="23"/>
        <v>0</v>
      </c>
      <c r="K162" s="41"/>
      <c r="L162" s="41"/>
      <c r="M162" s="41">
        <v>3730</v>
      </c>
      <c r="N162" s="41">
        <f t="shared" si="24"/>
        <v>3730</v>
      </c>
      <c r="O162" s="160" t="s">
        <v>79</v>
      </c>
      <c r="P162" s="151" t="s">
        <v>278</v>
      </c>
      <c r="Q162" s="129" t="s">
        <v>230</v>
      </c>
      <c r="R162" s="27"/>
      <c r="S162" s="27"/>
    </row>
    <row r="163" spans="1:19" s="28" customFormat="1" ht="12.75">
      <c r="A163" s="130"/>
      <c r="B163" s="50" t="s">
        <v>17</v>
      </c>
      <c r="C163" s="43"/>
      <c r="D163" s="42"/>
      <c r="E163" s="25"/>
      <c r="F163" s="25"/>
      <c r="G163" s="25"/>
      <c r="H163" s="25"/>
      <c r="I163" s="25"/>
      <c r="J163" s="25">
        <f t="shared" si="23"/>
        <v>0</v>
      </c>
      <c r="K163" s="41"/>
      <c r="L163" s="41"/>
      <c r="M163" s="41">
        <v>305</v>
      </c>
      <c r="N163" s="41">
        <f t="shared" si="24"/>
        <v>305</v>
      </c>
      <c r="O163" s="160"/>
      <c r="P163" s="151"/>
      <c r="Q163" s="129"/>
      <c r="R163" s="27"/>
      <c r="S163" s="27"/>
    </row>
    <row r="164" spans="1:17" s="7" customFormat="1" ht="12.75">
      <c r="A164" s="16" t="s">
        <v>80</v>
      </c>
      <c r="B164" s="17" t="s">
        <v>81</v>
      </c>
      <c r="C164" s="18"/>
      <c r="D164" s="19">
        <f>D166+D168+D170+D172+D174+D176+D178+D180+D182+D184+D186+D188+D190+D192+D194+D196+D198+D200+D202+D204+D208+D210+D212</f>
        <v>2815.9919999999997</v>
      </c>
      <c r="E164" s="19">
        <f aca="true" t="shared" si="25" ref="E164:M164">E166+E168+E170+E172+E174+E176+E178+E180+E182+E184+E186+E188+E190+E192+E194+E196+E198+E200+E202+E204+E208+E210+E212</f>
        <v>1902.6</v>
      </c>
      <c r="F164" s="19">
        <f t="shared" si="25"/>
        <v>5177.0070000000005</v>
      </c>
      <c r="G164" s="19">
        <f t="shared" si="25"/>
        <v>1402.166</v>
      </c>
      <c r="H164" s="19">
        <f t="shared" si="25"/>
        <v>0</v>
      </c>
      <c r="I164" s="19">
        <f t="shared" si="25"/>
        <v>16</v>
      </c>
      <c r="J164" s="19">
        <f t="shared" si="23"/>
        <v>8497.773</v>
      </c>
      <c r="K164" s="19">
        <f t="shared" si="25"/>
        <v>8610.259999999998</v>
      </c>
      <c r="L164" s="19">
        <f t="shared" si="25"/>
        <v>9726.17</v>
      </c>
      <c r="M164" s="19">
        <f t="shared" si="25"/>
        <v>33640</v>
      </c>
      <c r="N164" s="19">
        <f t="shared" si="24"/>
        <v>63290.195</v>
      </c>
      <c r="O164" s="62"/>
      <c r="P164" s="87"/>
      <c r="Q164" s="90"/>
    </row>
    <row r="165" spans="1:17" s="7" customFormat="1" ht="12" customHeight="1">
      <c r="A165" s="20"/>
      <c r="B165" s="21" t="s">
        <v>15</v>
      </c>
      <c r="C165" s="22"/>
      <c r="D165" s="23">
        <f>(D164/D10)*100</f>
        <v>22.609997629797487</v>
      </c>
      <c r="E165" s="23">
        <f>(E164/E10)*100</f>
        <v>31.497914045427457</v>
      </c>
      <c r="F165" s="23">
        <f>(F164/F10)*100</f>
        <v>26.418587433669128</v>
      </c>
      <c r="G165" s="23">
        <f>(G164/G10)*100</f>
        <v>11.446910908186071</v>
      </c>
      <c r="H165" s="23">
        <v>0</v>
      </c>
      <c r="I165" s="23">
        <f aca="true" t="shared" si="26" ref="I165:N165">(I164/I10)*100</f>
        <v>1.446000903750565</v>
      </c>
      <c r="J165" s="23">
        <f t="shared" si="26"/>
        <v>21.78532173585609</v>
      </c>
      <c r="K165" s="23">
        <f t="shared" si="26"/>
        <v>28.068813132547948</v>
      </c>
      <c r="L165" s="23">
        <f t="shared" si="26"/>
        <v>37.37067364014968</v>
      </c>
      <c r="M165" s="23">
        <f t="shared" si="26"/>
        <v>31.335143518496956</v>
      </c>
      <c r="N165" s="23">
        <f t="shared" si="26"/>
        <v>29.366444097329513</v>
      </c>
      <c r="O165" s="121"/>
      <c r="P165" s="88"/>
      <c r="Q165" s="91"/>
    </row>
    <row r="166" spans="1:19" s="28" customFormat="1" ht="53.25" customHeight="1">
      <c r="A166" s="130">
        <v>1</v>
      </c>
      <c r="B166" s="30" t="s">
        <v>82</v>
      </c>
      <c r="C166" s="43">
        <v>3</v>
      </c>
      <c r="D166" s="26">
        <v>19.3</v>
      </c>
      <c r="E166" s="25">
        <v>60</v>
      </c>
      <c r="F166" s="25">
        <v>800</v>
      </c>
      <c r="G166" s="29"/>
      <c r="H166" s="29"/>
      <c r="I166" s="29"/>
      <c r="J166" s="25">
        <f>E166+F166+G166+H166+I166</f>
        <v>860</v>
      </c>
      <c r="K166" s="41">
        <v>1500</v>
      </c>
      <c r="L166" s="41">
        <v>1000</v>
      </c>
      <c r="M166" s="41"/>
      <c r="N166" s="41">
        <f>D166+J166+K166+L166+M166</f>
        <v>3379.3</v>
      </c>
      <c r="O166" s="160" t="s">
        <v>83</v>
      </c>
      <c r="P166" s="151" t="s">
        <v>166</v>
      </c>
      <c r="Q166" s="129" t="s">
        <v>218</v>
      </c>
      <c r="R166" s="27"/>
      <c r="S166" s="27"/>
    </row>
    <row r="167" spans="1:19" s="28" customFormat="1" ht="12.75">
      <c r="A167" s="130"/>
      <c r="B167" s="50" t="s">
        <v>17</v>
      </c>
      <c r="C167" s="43"/>
      <c r="D167" s="26">
        <v>19.3</v>
      </c>
      <c r="E167" s="25">
        <v>60</v>
      </c>
      <c r="F167" s="25"/>
      <c r="G167" s="29"/>
      <c r="H167" s="29"/>
      <c r="I167" s="29"/>
      <c r="J167" s="25">
        <f>E167+F167+G167+H167+I167</f>
        <v>60</v>
      </c>
      <c r="K167" s="42"/>
      <c r="L167" s="42"/>
      <c r="M167" s="42"/>
      <c r="N167" s="41">
        <f>D167+J167+K167+L167+M167</f>
        <v>79.3</v>
      </c>
      <c r="O167" s="160"/>
      <c r="P167" s="151"/>
      <c r="Q167" s="129"/>
      <c r="R167" s="27"/>
      <c r="S167" s="27"/>
    </row>
    <row r="168" spans="1:19" s="28" customFormat="1" ht="25.5">
      <c r="A168" s="130">
        <v>2</v>
      </c>
      <c r="B168" s="30" t="s">
        <v>91</v>
      </c>
      <c r="C168" s="43">
        <v>1</v>
      </c>
      <c r="D168" s="42">
        <v>966.6</v>
      </c>
      <c r="E168" s="25"/>
      <c r="F168" s="25">
        <v>3550.67</v>
      </c>
      <c r="G168" s="25">
        <v>981.496</v>
      </c>
      <c r="H168" s="29"/>
      <c r="I168" s="29"/>
      <c r="J168" s="25">
        <f>E168+F168+G168+H168+I168</f>
        <v>4532.166</v>
      </c>
      <c r="K168" s="41">
        <v>3663.9</v>
      </c>
      <c r="L168" s="41">
        <v>472.8</v>
      </c>
      <c r="M168" s="42"/>
      <c r="N168" s="41">
        <f>D168+J168+K168+L168+M168</f>
        <v>9635.466</v>
      </c>
      <c r="O168" s="160" t="s">
        <v>194</v>
      </c>
      <c r="P168" s="151" t="s">
        <v>238</v>
      </c>
      <c r="Q168" s="129" t="s">
        <v>218</v>
      </c>
      <c r="R168" s="27"/>
      <c r="S168" s="27"/>
    </row>
    <row r="169" spans="1:19" s="28" customFormat="1" ht="13.5" customHeight="1">
      <c r="A169" s="130"/>
      <c r="B169" s="50" t="s">
        <v>17</v>
      </c>
      <c r="C169" s="43"/>
      <c r="D169" s="42">
        <v>243.6</v>
      </c>
      <c r="E169" s="25"/>
      <c r="F169" s="29"/>
      <c r="G169" s="29"/>
      <c r="H169" s="29"/>
      <c r="I169" s="29"/>
      <c r="J169" s="25">
        <f>E169+F169+G169+H169+I169</f>
        <v>0</v>
      </c>
      <c r="K169" s="42"/>
      <c r="L169" s="42"/>
      <c r="M169" s="42"/>
      <c r="N169" s="41">
        <f>D169+J169+K169+L169+M169</f>
        <v>243.6</v>
      </c>
      <c r="O169" s="160"/>
      <c r="P169" s="151"/>
      <c r="Q169" s="129"/>
      <c r="R169" s="27"/>
      <c r="S169" s="27"/>
    </row>
    <row r="170" spans="1:19" s="28" customFormat="1" ht="77.25" customHeight="1">
      <c r="A170" s="130">
        <v>3</v>
      </c>
      <c r="B170" s="30" t="s">
        <v>92</v>
      </c>
      <c r="C170" s="43">
        <v>1</v>
      </c>
      <c r="D170" s="26">
        <v>7</v>
      </c>
      <c r="E170" s="25">
        <v>50</v>
      </c>
      <c r="F170" s="29"/>
      <c r="G170" s="29"/>
      <c r="H170" s="29"/>
      <c r="I170" s="25">
        <v>16</v>
      </c>
      <c r="J170" s="25">
        <f>E170+F170+G170+H170+I170</f>
        <v>66</v>
      </c>
      <c r="K170" s="42"/>
      <c r="L170" s="42"/>
      <c r="M170" s="42"/>
      <c r="N170" s="41">
        <f>D170+J170+K170+L170+M170</f>
        <v>73</v>
      </c>
      <c r="O170" s="160" t="s">
        <v>93</v>
      </c>
      <c r="P170" s="151">
        <v>2013</v>
      </c>
      <c r="Q170" s="129" t="s">
        <v>231</v>
      </c>
      <c r="R170" s="27"/>
      <c r="S170" s="27"/>
    </row>
    <row r="171" spans="1:19" s="28" customFormat="1" ht="16.5" customHeight="1">
      <c r="A171" s="130"/>
      <c r="B171" s="50" t="s">
        <v>17</v>
      </c>
      <c r="C171" s="43"/>
      <c r="D171" s="24"/>
      <c r="E171" s="25"/>
      <c r="F171" s="29"/>
      <c r="G171" s="29"/>
      <c r="H171" s="29"/>
      <c r="I171" s="29"/>
      <c r="J171" s="25">
        <f>E171+F171+G171+H171+I171</f>
        <v>0</v>
      </c>
      <c r="K171" s="42"/>
      <c r="L171" s="42"/>
      <c r="M171" s="42"/>
      <c r="N171" s="41">
        <f>D171+J171+K171+L171+M171</f>
        <v>0</v>
      </c>
      <c r="O171" s="160"/>
      <c r="P171" s="151"/>
      <c r="Q171" s="129"/>
      <c r="R171" s="27"/>
      <c r="S171" s="27"/>
    </row>
    <row r="172" spans="1:19" s="28" customFormat="1" ht="69" customHeight="1">
      <c r="A172" s="130">
        <v>4</v>
      </c>
      <c r="B172" s="30" t="s">
        <v>84</v>
      </c>
      <c r="C172" s="43">
        <v>3</v>
      </c>
      <c r="D172" s="108">
        <f>150+12.292</f>
        <v>162.292</v>
      </c>
      <c r="E172" s="25">
        <f>600+140.9</f>
        <v>740.9</v>
      </c>
      <c r="F172" s="29"/>
      <c r="G172" s="29"/>
      <c r="H172" s="29"/>
      <c r="I172" s="25"/>
      <c r="J172" s="25">
        <f>E172+F172+G172+H172+I172</f>
        <v>740.9</v>
      </c>
      <c r="K172" s="42"/>
      <c r="L172" s="42"/>
      <c r="M172" s="42"/>
      <c r="N172" s="41">
        <f>D172+J172+K172+L172+M172</f>
        <v>903.192</v>
      </c>
      <c r="O172" s="160" t="s">
        <v>308</v>
      </c>
      <c r="P172" s="151" t="s">
        <v>237</v>
      </c>
      <c r="Q172" s="129" t="s">
        <v>218</v>
      </c>
      <c r="R172" s="27"/>
      <c r="S172" s="27"/>
    </row>
    <row r="173" spans="1:19" s="28" customFormat="1" ht="12.75">
      <c r="A173" s="130"/>
      <c r="B173" s="50" t="s">
        <v>17</v>
      </c>
      <c r="C173" s="43"/>
      <c r="D173" s="42">
        <v>6.3</v>
      </c>
      <c r="E173" s="25"/>
      <c r="F173" s="29"/>
      <c r="G173" s="29"/>
      <c r="H173" s="29"/>
      <c r="I173" s="29"/>
      <c r="J173" s="25">
        <f>E173+F173+G173+H173+I173</f>
        <v>0</v>
      </c>
      <c r="K173" s="42"/>
      <c r="L173" s="42"/>
      <c r="M173" s="42"/>
      <c r="N173" s="41">
        <f>D173+J173+K173+L173+M173</f>
        <v>6.3</v>
      </c>
      <c r="O173" s="160"/>
      <c r="P173" s="151"/>
      <c r="Q173" s="129"/>
      <c r="R173" s="27"/>
      <c r="S173" s="27"/>
    </row>
    <row r="174" spans="1:17" s="36" customFormat="1" ht="15">
      <c r="A174" s="133">
        <v>5</v>
      </c>
      <c r="B174" s="33" t="s">
        <v>129</v>
      </c>
      <c r="C174" s="43">
        <v>3</v>
      </c>
      <c r="D174" s="85"/>
      <c r="E174" s="34"/>
      <c r="F174" s="35"/>
      <c r="G174" s="34"/>
      <c r="H174" s="35"/>
      <c r="I174" s="34"/>
      <c r="J174" s="34">
        <f>SUM(E174:I174)</f>
        <v>0</v>
      </c>
      <c r="K174" s="112"/>
      <c r="L174" s="112"/>
      <c r="M174" s="112">
        <v>500</v>
      </c>
      <c r="N174" s="83">
        <f>D174+J174+K174+L174+M174</f>
        <v>500</v>
      </c>
      <c r="O174" s="160" t="s">
        <v>199</v>
      </c>
      <c r="P174" s="151" t="s">
        <v>278</v>
      </c>
      <c r="Q174" s="129" t="s">
        <v>218</v>
      </c>
    </row>
    <row r="175" spans="1:17" s="36" customFormat="1" ht="15">
      <c r="A175" s="133"/>
      <c r="B175" s="37" t="s">
        <v>17</v>
      </c>
      <c r="C175" s="84"/>
      <c r="D175" s="85"/>
      <c r="E175" s="34"/>
      <c r="F175" s="35"/>
      <c r="G175" s="34"/>
      <c r="H175" s="35"/>
      <c r="I175" s="34"/>
      <c r="J175" s="34">
        <f>SUM(E175:I175)</f>
        <v>0</v>
      </c>
      <c r="K175" s="112"/>
      <c r="L175" s="112"/>
      <c r="M175" s="112"/>
      <c r="N175" s="83">
        <f>D175+J175+K175+L175+M175</f>
        <v>0</v>
      </c>
      <c r="O175" s="160"/>
      <c r="P175" s="151"/>
      <c r="Q175" s="129"/>
    </row>
    <row r="176" spans="1:19" s="28" customFormat="1" ht="25.5">
      <c r="A176" s="130">
        <v>6</v>
      </c>
      <c r="B176" s="33" t="s">
        <v>87</v>
      </c>
      <c r="C176" s="43">
        <v>3</v>
      </c>
      <c r="D176" s="42">
        <v>166.3</v>
      </c>
      <c r="E176" s="25">
        <v>11.7</v>
      </c>
      <c r="F176" s="25">
        <v>473.487</v>
      </c>
      <c r="G176" s="29"/>
      <c r="H176" s="29"/>
      <c r="I176" s="25"/>
      <c r="J176" s="25">
        <f aca="true" t="shared" si="27" ref="J176:J183">E176+F176+G176+H176+I176</f>
        <v>485.187</v>
      </c>
      <c r="K176" s="41">
        <v>136.9</v>
      </c>
      <c r="L176" s="42"/>
      <c r="M176" s="42"/>
      <c r="N176" s="41">
        <f>D176+J176+K176+L176+M176</f>
        <v>788.3870000000001</v>
      </c>
      <c r="O176" s="160" t="s">
        <v>191</v>
      </c>
      <c r="P176" s="151" t="s">
        <v>234</v>
      </c>
      <c r="Q176" s="129" t="s">
        <v>218</v>
      </c>
      <c r="R176" s="27"/>
      <c r="S176" s="27"/>
    </row>
    <row r="177" spans="1:19" s="28" customFormat="1" ht="12.75">
      <c r="A177" s="130"/>
      <c r="B177" s="50" t="s">
        <v>17</v>
      </c>
      <c r="C177" s="43"/>
      <c r="D177" s="42">
        <v>19.4</v>
      </c>
      <c r="E177" s="29"/>
      <c r="F177" s="29"/>
      <c r="G177" s="29"/>
      <c r="H177" s="29"/>
      <c r="I177" s="29"/>
      <c r="J177" s="25">
        <f t="shared" si="27"/>
        <v>0</v>
      </c>
      <c r="K177" s="42"/>
      <c r="L177" s="42"/>
      <c r="M177" s="42"/>
      <c r="N177" s="41">
        <f>D177+J177+K177+L177+M177</f>
        <v>19.4</v>
      </c>
      <c r="O177" s="160"/>
      <c r="P177" s="151"/>
      <c r="Q177" s="129"/>
      <c r="R177" s="27"/>
      <c r="S177" s="27"/>
    </row>
    <row r="178" spans="1:19" s="28" customFormat="1" ht="27.75" customHeight="1">
      <c r="A178" s="130">
        <v>7</v>
      </c>
      <c r="B178" s="30" t="s">
        <v>90</v>
      </c>
      <c r="C178" s="43">
        <v>3</v>
      </c>
      <c r="D178" s="42">
        <v>3.6</v>
      </c>
      <c r="E178" s="25">
        <v>12</v>
      </c>
      <c r="F178" s="25"/>
      <c r="G178" s="25"/>
      <c r="H178" s="25"/>
      <c r="I178" s="25"/>
      <c r="J178" s="25">
        <f t="shared" si="27"/>
        <v>12</v>
      </c>
      <c r="K178" s="41">
        <v>350</v>
      </c>
      <c r="L178" s="41"/>
      <c r="M178" s="41"/>
      <c r="N178" s="41"/>
      <c r="O178" s="160" t="s">
        <v>193</v>
      </c>
      <c r="P178" s="151" t="s">
        <v>234</v>
      </c>
      <c r="Q178" s="129" t="s">
        <v>218</v>
      </c>
      <c r="R178" s="27"/>
      <c r="S178" s="27"/>
    </row>
    <row r="179" spans="1:19" s="28" customFormat="1" ht="12" customHeight="1">
      <c r="A179" s="130"/>
      <c r="B179" s="50" t="s">
        <v>17</v>
      </c>
      <c r="C179" s="43"/>
      <c r="D179" s="42">
        <v>3.6</v>
      </c>
      <c r="E179" s="25">
        <v>12</v>
      </c>
      <c r="F179" s="25"/>
      <c r="G179" s="25"/>
      <c r="H179" s="25"/>
      <c r="I179" s="25"/>
      <c r="J179" s="25">
        <f t="shared" si="27"/>
        <v>12</v>
      </c>
      <c r="K179" s="41"/>
      <c r="L179" s="41"/>
      <c r="M179" s="41"/>
      <c r="N179" s="41"/>
      <c r="O179" s="160"/>
      <c r="P179" s="151"/>
      <c r="Q179" s="129"/>
      <c r="R179" s="27"/>
      <c r="S179" s="27"/>
    </row>
    <row r="180" spans="1:19" s="45" customFormat="1" ht="30.75" customHeight="1">
      <c r="A180" s="130">
        <v>8</v>
      </c>
      <c r="B180" s="30" t="s">
        <v>89</v>
      </c>
      <c r="C180" s="43">
        <v>1</v>
      </c>
      <c r="D180" s="42">
        <v>6.5</v>
      </c>
      <c r="E180" s="25">
        <f>40+152</f>
        <v>192</v>
      </c>
      <c r="F180" s="29"/>
      <c r="G180" s="29"/>
      <c r="H180" s="29"/>
      <c r="I180" s="29"/>
      <c r="J180" s="25">
        <f t="shared" si="27"/>
        <v>192</v>
      </c>
      <c r="K180" s="41">
        <v>240</v>
      </c>
      <c r="L180" s="51"/>
      <c r="M180" s="51">
        <v>8000</v>
      </c>
      <c r="N180" s="41">
        <f aca="true" t="shared" si="28" ref="N180:N193">D180+J180+K180+L180+M180</f>
        <v>8438.5</v>
      </c>
      <c r="O180" s="160" t="s">
        <v>89</v>
      </c>
      <c r="P180" s="151" t="s">
        <v>167</v>
      </c>
      <c r="Q180" s="129" t="s">
        <v>216</v>
      </c>
      <c r="R180" s="44"/>
      <c r="S180" s="44"/>
    </row>
    <row r="181" spans="1:19" s="45" customFormat="1" ht="12.75">
      <c r="A181" s="130"/>
      <c r="B181" s="32" t="s">
        <v>17</v>
      </c>
      <c r="C181" s="43"/>
      <c r="D181" s="42"/>
      <c r="E181" s="25"/>
      <c r="F181" s="29"/>
      <c r="G181" s="29"/>
      <c r="H181" s="29"/>
      <c r="I181" s="29"/>
      <c r="J181" s="25">
        <f t="shared" si="27"/>
        <v>0</v>
      </c>
      <c r="K181" s="41"/>
      <c r="L181" s="42"/>
      <c r="M181" s="42"/>
      <c r="N181" s="41">
        <f t="shared" si="28"/>
        <v>0</v>
      </c>
      <c r="O181" s="160"/>
      <c r="P181" s="151"/>
      <c r="Q181" s="129"/>
      <c r="R181" s="44"/>
      <c r="S181" s="44"/>
    </row>
    <row r="182" spans="1:17" s="27" customFormat="1" ht="29.25" customHeight="1">
      <c r="A182" s="130">
        <v>9</v>
      </c>
      <c r="B182" s="33" t="s">
        <v>88</v>
      </c>
      <c r="C182" s="43">
        <v>1</v>
      </c>
      <c r="D182" s="41">
        <v>74</v>
      </c>
      <c r="E182" s="25"/>
      <c r="F182" s="25">
        <v>352.85</v>
      </c>
      <c r="G182" s="25">
        <v>420.67</v>
      </c>
      <c r="H182" s="29"/>
      <c r="I182" s="25"/>
      <c r="J182" s="25">
        <f t="shared" si="27"/>
        <v>773.52</v>
      </c>
      <c r="K182" s="41">
        <v>754.46</v>
      </c>
      <c r="L182" s="41">
        <v>575.37</v>
      </c>
      <c r="M182" s="41"/>
      <c r="N182" s="41">
        <f t="shared" si="28"/>
        <v>2177.35</v>
      </c>
      <c r="O182" s="160" t="s">
        <v>192</v>
      </c>
      <c r="P182" s="151" t="s">
        <v>147</v>
      </c>
      <c r="Q182" s="129" t="s">
        <v>218</v>
      </c>
    </row>
    <row r="183" spans="1:17" s="27" customFormat="1" ht="12.75">
      <c r="A183" s="130"/>
      <c r="B183" s="50" t="s">
        <v>17</v>
      </c>
      <c r="C183" s="43"/>
      <c r="D183" s="42">
        <v>57.9</v>
      </c>
      <c r="E183" s="25"/>
      <c r="F183" s="29"/>
      <c r="G183" s="29"/>
      <c r="H183" s="29"/>
      <c r="I183" s="29"/>
      <c r="J183" s="25">
        <f t="shared" si="27"/>
        <v>0</v>
      </c>
      <c r="K183" s="42"/>
      <c r="L183" s="42"/>
      <c r="M183" s="42"/>
      <c r="N183" s="41">
        <f t="shared" si="28"/>
        <v>57.9</v>
      </c>
      <c r="O183" s="160"/>
      <c r="P183" s="151"/>
      <c r="Q183" s="129"/>
    </row>
    <row r="184" spans="1:17" s="36" customFormat="1" ht="20.25" customHeight="1">
      <c r="A184" s="133">
        <v>10</v>
      </c>
      <c r="B184" s="94" t="s">
        <v>97</v>
      </c>
      <c r="C184" s="43">
        <v>1</v>
      </c>
      <c r="D184" s="83"/>
      <c r="E184" s="34"/>
      <c r="F184" s="35"/>
      <c r="G184" s="34"/>
      <c r="H184" s="35"/>
      <c r="I184" s="34"/>
      <c r="J184" s="34">
        <f>SUM(E184:I184)</f>
        <v>0</v>
      </c>
      <c r="K184" s="83"/>
      <c r="L184" s="83"/>
      <c r="M184" s="83">
        <v>12000</v>
      </c>
      <c r="N184" s="83">
        <f t="shared" si="28"/>
        <v>12000</v>
      </c>
      <c r="O184" s="162" t="s">
        <v>198</v>
      </c>
      <c r="P184" s="151" t="s">
        <v>278</v>
      </c>
      <c r="Q184" s="129" t="s">
        <v>218</v>
      </c>
    </row>
    <row r="185" spans="1:17" s="36" customFormat="1" ht="15">
      <c r="A185" s="133"/>
      <c r="B185" s="37" t="s">
        <v>17</v>
      </c>
      <c r="C185" s="84"/>
      <c r="D185" s="85"/>
      <c r="E185" s="34"/>
      <c r="F185" s="35"/>
      <c r="G185" s="34"/>
      <c r="H185" s="35"/>
      <c r="I185" s="34"/>
      <c r="J185" s="34">
        <f>SUM(E185:I185)</f>
        <v>0</v>
      </c>
      <c r="K185" s="83"/>
      <c r="L185" s="83"/>
      <c r="M185" s="83"/>
      <c r="N185" s="83">
        <f t="shared" si="28"/>
        <v>0</v>
      </c>
      <c r="O185" s="162"/>
      <c r="P185" s="151"/>
      <c r="Q185" s="129"/>
    </row>
    <row r="186" spans="1:17" s="27" customFormat="1" ht="27" customHeight="1">
      <c r="A186" s="130">
        <v>11</v>
      </c>
      <c r="B186" s="30" t="s">
        <v>240</v>
      </c>
      <c r="C186" s="43">
        <v>1</v>
      </c>
      <c r="D186" s="42">
        <v>167.5</v>
      </c>
      <c r="E186" s="25">
        <v>100</v>
      </c>
      <c r="F186" s="29"/>
      <c r="G186" s="29"/>
      <c r="H186" s="29"/>
      <c r="I186" s="29"/>
      <c r="J186" s="25">
        <f>E186+F186+G186+H186+I186</f>
        <v>100</v>
      </c>
      <c r="K186" s="42"/>
      <c r="L186" s="42"/>
      <c r="M186" s="42"/>
      <c r="N186" s="41">
        <f t="shared" si="28"/>
        <v>267.5</v>
      </c>
      <c r="O186" s="160" t="s">
        <v>309</v>
      </c>
      <c r="P186" s="151">
        <v>2013</v>
      </c>
      <c r="Q186" s="129" t="s">
        <v>218</v>
      </c>
    </row>
    <row r="187" spans="1:19" s="28" customFormat="1" ht="12.75">
      <c r="A187" s="130"/>
      <c r="B187" s="50" t="s">
        <v>17</v>
      </c>
      <c r="C187" s="43"/>
      <c r="D187" s="42">
        <v>4.2</v>
      </c>
      <c r="E187" s="25"/>
      <c r="F187" s="29"/>
      <c r="G187" s="29"/>
      <c r="H187" s="29"/>
      <c r="I187" s="29"/>
      <c r="J187" s="25">
        <f>E187+F187+G187+H187+I187</f>
        <v>0</v>
      </c>
      <c r="K187" s="42"/>
      <c r="L187" s="42"/>
      <c r="M187" s="42"/>
      <c r="N187" s="41">
        <f t="shared" si="28"/>
        <v>4.2</v>
      </c>
      <c r="O187" s="160"/>
      <c r="P187" s="151"/>
      <c r="Q187" s="129"/>
      <c r="R187" s="27"/>
      <c r="S187" s="27"/>
    </row>
    <row r="188" spans="1:19" s="28" customFormat="1" ht="16.5" customHeight="1">
      <c r="A188" s="130">
        <v>12</v>
      </c>
      <c r="B188" s="30" t="s">
        <v>265</v>
      </c>
      <c r="C188" s="43">
        <v>3</v>
      </c>
      <c r="D188" s="42"/>
      <c r="E188" s="25">
        <v>20</v>
      </c>
      <c r="F188" s="29"/>
      <c r="G188" s="29"/>
      <c r="H188" s="29"/>
      <c r="I188" s="29"/>
      <c r="J188" s="25">
        <f>E188+F188+G188+H188+I188</f>
        <v>20</v>
      </c>
      <c r="K188" s="41">
        <v>200</v>
      </c>
      <c r="L188" s="42"/>
      <c r="M188" s="42"/>
      <c r="N188" s="41">
        <f t="shared" si="28"/>
        <v>220</v>
      </c>
      <c r="O188" s="160" t="s">
        <v>310</v>
      </c>
      <c r="P188" s="151" t="s">
        <v>146</v>
      </c>
      <c r="Q188" s="129" t="s">
        <v>218</v>
      </c>
      <c r="R188" s="27"/>
      <c r="S188" s="27"/>
    </row>
    <row r="189" spans="1:19" s="28" customFormat="1" ht="12.75">
      <c r="A189" s="130"/>
      <c r="B189" s="50" t="s">
        <v>17</v>
      </c>
      <c r="C189" s="43"/>
      <c r="D189" s="42"/>
      <c r="E189" s="25">
        <v>20</v>
      </c>
      <c r="F189" s="29"/>
      <c r="G189" s="29"/>
      <c r="H189" s="29"/>
      <c r="I189" s="29"/>
      <c r="J189" s="25">
        <f>E189+F189+G189+H189+I189</f>
        <v>20</v>
      </c>
      <c r="K189" s="42"/>
      <c r="L189" s="42"/>
      <c r="M189" s="42"/>
      <c r="N189" s="41">
        <f t="shared" si="28"/>
        <v>20</v>
      </c>
      <c r="O189" s="160"/>
      <c r="P189" s="151"/>
      <c r="Q189" s="129"/>
      <c r="R189" s="27"/>
      <c r="S189" s="27"/>
    </row>
    <row r="190" spans="1:17" s="36" customFormat="1" ht="17.25" customHeight="1">
      <c r="A190" s="133">
        <v>13</v>
      </c>
      <c r="B190" s="30" t="s">
        <v>276</v>
      </c>
      <c r="C190" s="106">
        <v>2</v>
      </c>
      <c r="D190" s="83"/>
      <c r="E190" s="34">
        <v>160</v>
      </c>
      <c r="F190" s="35"/>
      <c r="G190" s="34"/>
      <c r="H190" s="35"/>
      <c r="I190" s="34"/>
      <c r="J190" s="34">
        <f>SUM(E190:I190)</f>
        <v>160</v>
      </c>
      <c r="K190" s="83">
        <v>1000</v>
      </c>
      <c r="L190" s="83"/>
      <c r="M190" s="83"/>
      <c r="N190" s="83">
        <f t="shared" si="28"/>
        <v>1160</v>
      </c>
      <c r="O190" s="160" t="s">
        <v>98</v>
      </c>
      <c r="P190" s="151" t="s">
        <v>146</v>
      </c>
      <c r="Q190" s="129" t="s">
        <v>215</v>
      </c>
    </row>
    <row r="191" spans="1:17" s="36" customFormat="1" ht="15">
      <c r="A191" s="133"/>
      <c r="B191" s="37" t="s">
        <v>17</v>
      </c>
      <c r="C191" s="82"/>
      <c r="D191" s="83"/>
      <c r="E191" s="34">
        <v>40</v>
      </c>
      <c r="F191" s="35"/>
      <c r="G191" s="34"/>
      <c r="H191" s="35"/>
      <c r="I191" s="34"/>
      <c r="J191" s="34">
        <f>SUM(E191:I191)</f>
        <v>40</v>
      </c>
      <c r="K191" s="83"/>
      <c r="L191" s="83"/>
      <c r="M191" s="83"/>
      <c r="N191" s="83">
        <f t="shared" si="28"/>
        <v>40</v>
      </c>
      <c r="O191" s="160"/>
      <c r="P191" s="151"/>
      <c r="Q191" s="129"/>
    </row>
    <row r="192" spans="1:17" s="36" customFormat="1" ht="94.5" customHeight="1">
      <c r="A192" s="133">
        <v>14</v>
      </c>
      <c r="B192" s="30" t="s">
        <v>99</v>
      </c>
      <c r="C192" s="43">
        <v>3</v>
      </c>
      <c r="D192" s="83"/>
      <c r="E192" s="34">
        <v>3</v>
      </c>
      <c r="F192" s="35"/>
      <c r="G192" s="34"/>
      <c r="H192" s="35"/>
      <c r="I192" s="34"/>
      <c r="J192" s="34">
        <f>SUM(E192:I192)</f>
        <v>3</v>
      </c>
      <c r="K192" s="83">
        <v>215</v>
      </c>
      <c r="L192" s="83">
        <v>25</v>
      </c>
      <c r="M192" s="83"/>
      <c r="N192" s="83">
        <f t="shared" si="28"/>
        <v>243</v>
      </c>
      <c r="O192" s="160" t="s">
        <v>266</v>
      </c>
      <c r="P192" s="151" t="s">
        <v>166</v>
      </c>
      <c r="Q192" s="129" t="s">
        <v>218</v>
      </c>
    </row>
    <row r="193" spans="1:17" s="36" customFormat="1" ht="15">
      <c r="A193" s="133"/>
      <c r="B193" s="37" t="s">
        <v>17</v>
      </c>
      <c r="C193" s="84"/>
      <c r="D193" s="85"/>
      <c r="E193" s="34">
        <v>3</v>
      </c>
      <c r="F193" s="35"/>
      <c r="G193" s="34"/>
      <c r="H193" s="35"/>
      <c r="I193" s="34"/>
      <c r="J193" s="34">
        <f>SUM(E193:I193)</f>
        <v>3</v>
      </c>
      <c r="K193" s="83"/>
      <c r="L193" s="83"/>
      <c r="M193" s="83"/>
      <c r="N193" s="83">
        <f t="shared" si="28"/>
        <v>3</v>
      </c>
      <c r="O193" s="160"/>
      <c r="P193" s="151"/>
      <c r="Q193" s="129"/>
    </row>
    <row r="194" spans="1:19" s="28" customFormat="1" ht="161.25" customHeight="1">
      <c r="A194" s="130">
        <v>15</v>
      </c>
      <c r="B194" s="30" t="s">
        <v>137</v>
      </c>
      <c r="C194" s="106">
        <v>2</v>
      </c>
      <c r="D194" s="41">
        <v>140</v>
      </c>
      <c r="E194" s="25">
        <f>235+5</f>
        <v>240</v>
      </c>
      <c r="F194" s="29"/>
      <c r="G194" s="29"/>
      <c r="H194" s="29"/>
      <c r="I194" s="29"/>
      <c r="J194" s="25">
        <f>E194+F194+G194+H194+I194</f>
        <v>240</v>
      </c>
      <c r="K194" s="41">
        <v>200</v>
      </c>
      <c r="L194" s="41">
        <v>200</v>
      </c>
      <c r="M194" s="41">
        <f>150*5</f>
        <v>750</v>
      </c>
      <c r="N194" s="41">
        <f>D194+J194+K194+L194+M194</f>
        <v>1530</v>
      </c>
      <c r="O194" s="160" t="s">
        <v>138</v>
      </c>
      <c r="P194" s="151" t="s">
        <v>167</v>
      </c>
      <c r="Q194" s="129" t="s">
        <v>294</v>
      </c>
      <c r="R194" s="27"/>
      <c r="S194" s="27"/>
    </row>
    <row r="195" spans="1:19" s="28" customFormat="1" ht="12.75">
      <c r="A195" s="130"/>
      <c r="B195" s="50" t="s">
        <v>17</v>
      </c>
      <c r="C195" s="43"/>
      <c r="D195" s="42"/>
      <c r="E195" s="29"/>
      <c r="F195" s="29"/>
      <c r="G195" s="29"/>
      <c r="H195" s="29"/>
      <c r="I195" s="29"/>
      <c r="J195" s="25">
        <f>E195+F195+G195+H195+I195</f>
        <v>0</v>
      </c>
      <c r="K195" s="42"/>
      <c r="L195" s="42"/>
      <c r="M195" s="42"/>
      <c r="N195" s="41">
        <f>D195+J195+K195+L195+M195</f>
        <v>0</v>
      </c>
      <c r="O195" s="160"/>
      <c r="P195" s="151"/>
      <c r="Q195" s="129"/>
      <c r="R195" s="27"/>
      <c r="S195" s="27"/>
    </row>
    <row r="196" spans="1:17" ht="127.5" customHeight="1">
      <c r="A196" s="130">
        <v>16</v>
      </c>
      <c r="B196" s="30" t="s">
        <v>282</v>
      </c>
      <c r="C196" s="43">
        <v>3</v>
      </c>
      <c r="D196" s="41">
        <v>844</v>
      </c>
      <c r="E196" s="25"/>
      <c r="F196" s="29"/>
      <c r="G196" s="29"/>
      <c r="H196" s="29"/>
      <c r="I196" s="29"/>
      <c r="J196" s="25">
        <f aca="true" t="shared" si="29" ref="J196:J201">E196+F196+G196+H196+I196</f>
        <v>0</v>
      </c>
      <c r="K196" s="41"/>
      <c r="L196" s="41">
        <v>320</v>
      </c>
      <c r="M196" s="41">
        <v>654</v>
      </c>
      <c r="N196" s="41">
        <f aca="true" t="shared" si="30" ref="N196:N201">D196+J196+K196+L196+M196</f>
        <v>1818</v>
      </c>
      <c r="O196" s="160" t="s">
        <v>283</v>
      </c>
      <c r="P196" s="151" t="s">
        <v>242</v>
      </c>
      <c r="Q196" s="129" t="s">
        <v>218</v>
      </c>
    </row>
    <row r="197" spans="1:17" ht="12.75">
      <c r="A197" s="130"/>
      <c r="B197" s="50" t="s">
        <v>17</v>
      </c>
      <c r="C197" s="43"/>
      <c r="D197" s="41">
        <v>43</v>
      </c>
      <c r="E197" s="25"/>
      <c r="F197" s="29"/>
      <c r="G197" s="29"/>
      <c r="H197" s="29"/>
      <c r="I197" s="29"/>
      <c r="J197" s="25">
        <f t="shared" si="29"/>
        <v>0</v>
      </c>
      <c r="K197" s="41"/>
      <c r="L197" s="41">
        <v>20</v>
      </c>
      <c r="M197" s="41">
        <v>20</v>
      </c>
      <c r="N197" s="41">
        <f t="shared" si="30"/>
        <v>83</v>
      </c>
      <c r="O197" s="160"/>
      <c r="P197" s="151"/>
      <c r="Q197" s="129"/>
    </row>
    <row r="198" spans="1:19" s="28" customFormat="1" ht="54" customHeight="1">
      <c r="A198" s="130">
        <v>17</v>
      </c>
      <c r="B198" s="30" t="s">
        <v>85</v>
      </c>
      <c r="C198" s="43">
        <v>3</v>
      </c>
      <c r="D198" s="41"/>
      <c r="E198" s="25">
        <v>10</v>
      </c>
      <c r="F198" s="29"/>
      <c r="G198" s="29"/>
      <c r="H198" s="29"/>
      <c r="I198" s="29"/>
      <c r="J198" s="25">
        <f t="shared" si="29"/>
        <v>10</v>
      </c>
      <c r="K198" s="41">
        <v>15</v>
      </c>
      <c r="L198" s="41">
        <v>15</v>
      </c>
      <c r="M198" s="41">
        <f>10*5</f>
        <v>50</v>
      </c>
      <c r="N198" s="41">
        <f t="shared" si="30"/>
        <v>90</v>
      </c>
      <c r="O198" s="160" t="s">
        <v>311</v>
      </c>
      <c r="P198" s="151" t="s">
        <v>167</v>
      </c>
      <c r="Q198" s="129" t="s">
        <v>218</v>
      </c>
      <c r="R198" s="27"/>
      <c r="S198" s="27"/>
    </row>
    <row r="199" spans="1:19" s="28" customFormat="1" ht="12.75">
      <c r="A199" s="130"/>
      <c r="B199" s="50" t="s">
        <v>17</v>
      </c>
      <c r="C199" s="43"/>
      <c r="D199" s="41"/>
      <c r="E199" s="25"/>
      <c r="F199" s="29"/>
      <c r="G199" s="29"/>
      <c r="H199" s="29"/>
      <c r="I199" s="29"/>
      <c r="J199" s="25">
        <f t="shared" si="29"/>
        <v>0</v>
      </c>
      <c r="K199" s="42"/>
      <c r="L199" s="42"/>
      <c r="M199" s="42"/>
      <c r="N199" s="41">
        <f t="shared" si="30"/>
        <v>0</v>
      </c>
      <c r="O199" s="160"/>
      <c r="P199" s="151"/>
      <c r="Q199" s="129"/>
      <c r="R199" s="27"/>
      <c r="S199" s="27"/>
    </row>
    <row r="200" spans="1:19" s="28" customFormat="1" ht="145.5" customHeight="1">
      <c r="A200" s="130">
        <v>18</v>
      </c>
      <c r="B200" s="33" t="s">
        <v>86</v>
      </c>
      <c r="C200" s="43">
        <v>3</v>
      </c>
      <c r="D200" s="41">
        <v>35</v>
      </c>
      <c r="E200" s="25">
        <v>73</v>
      </c>
      <c r="F200" s="29"/>
      <c r="G200" s="29"/>
      <c r="H200" s="29"/>
      <c r="I200" s="29"/>
      <c r="J200" s="25">
        <f t="shared" si="29"/>
        <v>73</v>
      </c>
      <c r="K200" s="41">
        <v>125</v>
      </c>
      <c r="L200" s="41">
        <v>50</v>
      </c>
      <c r="M200" s="41">
        <f>50*5</f>
        <v>250</v>
      </c>
      <c r="N200" s="41">
        <f t="shared" si="30"/>
        <v>533</v>
      </c>
      <c r="O200" s="160" t="s">
        <v>312</v>
      </c>
      <c r="P200" s="151" t="s">
        <v>167</v>
      </c>
      <c r="Q200" s="129" t="s">
        <v>218</v>
      </c>
      <c r="R200" s="27"/>
      <c r="S200" s="27"/>
    </row>
    <row r="201" spans="1:19" s="28" customFormat="1" ht="12.75">
      <c r="A201" s="130"/>
      <c r="B201" s="50" t="s">
        <v>17</v>
      </c>
      <c r="C201" s="43"/>
      <c r="D201" s="24"/>
      <c r="E201" s="29"/>
      <c r="F201" s="29"/>
      <c r="G201" s="29"/>
      <c r="H201" s="29"/>
      <c r="I201" s="29"/>
      <c r="J201" s="25">
        <f t="shared" si="29"/>
        <v>0</v>
      </c>
      <c r="K201" s="42"/>
      <c r="L201" s="42"/>
      <c r="M201" s="42"/>
      <c r="N201" s="41">
        <f t="shared" si="30"/>
        <v>0</v>
      </c>
      <c r="O201" s="160"/>
      <c r="P201" s="151"/>
      <c r="Q201" s="129"/>
      <c r="R201" s="27"/>
      <c r="S201" s="27"/>
    </row>
    <row r="202" spans="1:19" s="28" customFormat="1" ht="81" customHeight="1">
      <c r="A202" s="130">
        <v>19</v>
      </c>
      <c r="B202" s="33" t="s">
        <v>139</v>
      </c>
      <c r="C202" s="43">
        <v>3</v>
      </c>
      <c r="D202" s="24">
        <v>223.9</v>
      </c>
      <c r="E202" s="25">
        <f>30+9+35</f>
        <v>74</v>
      </c>
      <c r="F202" s="29"/>
      <c r="G202" s="29"/>
      <c r="H202" s="29"/>
      <c r="I202" s="25"/>
      <c r="J202" s="25">
        <f>E202+F202+G202+H202+I202</f>
        <v>74</v>
      </c>
      <c r="K202" s="26">
        <v>10</v>
      </c>
      <c r="L202" s="26">
        <v>7000</v>
      </c>
      <c r="M202" s="26">
        <v>7000</v>
      </c>
      <c r="N202" s="26">
        <f>D202+J202+K202+L202+M202</f>
        <v>14307.9</v>
      </c>
      <c r="O202" s="165" t="s">
        <v>313</v>
      </c>
      <c r="P202" s="151" t="s">
        <v>227</v>
      </c>
      <c r="Q202" s="129" t="s">
        <v>218</v>
      </c>
      <c r="R202" s="27"/>
      <c r="S202" s="27"/>
    </row>
    <row r="203" spans="1:19" s="28" customFormat="1" ht="12.75">
      <c r="A203" s="130"/>
      <c r="B203" s="50" t="s">
        <v>17</v>
      </c>
      <c r="C203" s="43"/>
      <c r="D203" s="24">
        <v>219.3</v>
      </c>
      <c r="E203" s="25"/>
      <c r="F203" s="29"/>
      <c r="G203" s="29"/>
      <c r="H203" s="29"/>
      <c r="I203" s="25"/>
      <c r="J203" s="25">
        <f>E203+F203+G203+H203+I203</f>
        <v>0</v>
      </c>
      <c r="K203" s="26">
        <v>10</v>
      </c>
      <c r="L203" s="26"/>
      <c r="M203" s="24"/>
      <c r="N203" s="26">
        <f>D203+J203+K203+L203+M203</f>
        <v>229.3</v>
      </c>
      <c r="O203" s="165"/>
      <c r="P203" s="151"/>
      <c r="Q203" s="129"/>
      <c r="R203" s="27"/>
      <c r="S203" s="27"/>
    </row>
    <row r="204" spans="1:17" s="36" customFormat="1" ht="83.25" customHeight="1">
      <c r="A204" s="133">
        <v>20</v>
      </c>
      <c r="B204" s="33" t="s">
        <v>101</v>
      </c>
      <c r="C204" s="43">
        <v>3</v>
      </c>
      <c r="D204" s="83"/>
      <c r="E204" s="34">
        <v>136</v>
      </c>
      <c r="F204" s="35"/>
      <c r="G204" s="34"/>
      <c r="H204" s="35"/>
      <c r="I204" s="34"/>
      <c r="J204" s="34">
        <f>SUM(E204:I204)</f>
        <v>136</v>
      </c>
      <c r="K204" s="112">
        <v>60</v>
      </c>
      <c r="L204" s="112"/>
      <c r="M204" s="112"/>
      <c r="N204" s="83">
        <f>D204+J204+K204+L204+M204</f>
        <v>196</v>
      </c>
      <c r="O204" s="160" t="s">
        <v>102</v>
      </c>
      <c r="P204" s="151">
        <v>2014</v>
      </c>
      <c r="Q204" s="129" t="s">
        <v>218</v>
      </c>
    </row>
    <row r="205" spans="1:17" s="36" customFormat="1" ht="15">
      <c r="A205" s="133"/>
      <c r="B205" s="37" t="s">
        <v>17</v>
      </c>
      <c r="C205" s="84"/>
      <c r="D205" s="85"/>
      <c r="E205" s="34">
        <v>6</v>
      </c>
      <c r="F205" s="35"/>
      <c r="G205" s="34"/>
      <c r="H205" s="35"/>
      <c r="I205" s="34"/>
      <c r="J205" s="34">
        <f>SUM(E205:I205)</f>
        <v>6</v>
      </c>
      <c r="K205" s="112"/>
      <c r="L205" s="112"/>
      <c r="M205" s="112"/>
      <c r="N205" s="83">
        <f>D205+J205+K205+L205+M205</f>
        <v>6</v>
      </c>
      <c r="O205" s="160"/>
      <c r="P205" s="151"/>
      <c r="Q205" s="129"/>
    </row>
    <row r="206" spans="1:17" s="36" customFormat="1" ht="51" customHeight="1" hidden="1">
      <c r="A206" s="133">
        <v>22</v>
      </c>
      <c r="B206" s="58" t="s">
        <v>96</v>
      </c>
      <c r="C206" s="84"/>
      <c r="D206" s="83"/>
      <c r="E206" s="34"/>
      <c r="F206" s="34"/>
      <c r="G206" s="34"/>
      <c r="H206" s="34"/>
      <c r="I206" s="34"/>
      <c r="J206" s="34">
        <f>SUM(E206:I206)</f>
        <v>0</v>
      </c>
      <c r="K206" s="83"/>
      <c r="L206" s="83"/>
      <c r="M206" s="83"/>
      <c r="N206" s="83">
        <f>D206+J206+K206+L206+M206</f>
        <v>0</v>
      </c>
      <c r="O206" s="58" t="s">
        <v>96</v>
      </c>
      <c r="P206" s="33"/>
      <c r="Q206" s="75"/>
    </row>
    <row r="207" spans="1:17" s="36" customFormat="1" ht="15" customHeight="1" hidden="1">
      <c r="A207" s="133"/>
      <c r="B207" s="37" t="s">
        <v>17</v>
      </c>
      <c r="C207" s="84"/>
      <c r="D207" s="83"/>
      <c r="E207" s="34"/>
      <c r="F207" s="34"/>
      <c r="G207" s="34"/>
      <c r="H207" s="34"/>
      <c r="I207" s="34"/>
      <c r="J207" s="34">
        <f>SUM(E207:I207)</f>
        <v>0</v>
      </c>
      <c r="K207" s="83"/>
      <c r="L207" s="83"/>
      <c r="M207" s="85"/>
      <c r="N207" s="83">
        <f>D207+J207+K207+L207+M207</f>
        <v>0</v>
      </c>
      <c r="O207" s="33" t="s">
        <v>17</v>
      </c>
      <c r="P207" s="33"/>
      <c r="Q207" s="75"/>
    </row>
    <row r="208" spans="1:17" s="36" customFormat="1" ht="106.5" customHeight="1">
      <c r="A208" s="133">
        <v>23</v>
      </c>
      <c r="B208" s="33" t="s">
        <v>100</v>
      </c>
      <c r="C208" s="43">
        <v>3</v>
      </c>
      <c r="D208" s="83"/>
      <c r="E208" s="34">
        <v>20</v>
      </c>
      <c r="F208" s="35"/>
      <c r="G208" s="34"/>
      <c r="H208" s="35"/>
      <c r="I208" s="34"/>
      <c r="J208" s="34">
        <f>SUM(E208:I208)</f>
        <v>20</v>
      </c>
      <c r="K208" s="83">
        <v>140</v>
      </c>
      <c r="L208" s="83">
        <v>68</v>
      </c>
      <c r="M208" s="83">
        <v>26</v>
      </c>
      <c r="N208" s="83">
        <f>D208+J208+K208+L208+M208</f>
        <v>254</v>
      </c>
      <c r="O208" s="160" t="s">
        <v>288</v>
      </c>
      <c r="P208" s="151" t="s">
        <v>214</v>
      </c>
      <c r="Q208" s="129" t="s">
        <v>218</v>
      </c>
    </row>
    <row r="209" spans="1:17" s="36" customFormat="1" ht="18" customHeight="1">
      <c r="A209" s="133"/>
      <c r="B209" s="37" t="s">
        <v>17</v>
      </c>
      <c r="C209" s="84"/>
      <c r="D209" s="85"/>
      <c r="E209" s="34">
        <v>20</v>
      </c>
      <c r="F209" s="35"/>
      <c r="G209" s="34"/>
      <c r="H209" s="35"/>
      <c r="I209" s="34"/>
      <c r="J209" s="34">
        <f>SUM(E209:I209)</f>
        <v>20</v>
      </c>
      <c r="K209" s="83"/>
      <c r="L209" s="83"/>
      <c r="M209" s="83"/>
      <c r="N209" s="83">
        <f>D209+J209+K209+L209+M209</f>
        <v>20</v>
      </c>
      <c r="O209" s="160"/>
      <c r="P209" s="151"/>
      <c r="Q209" s="129"/>
    </row>
    <row r="210" spans="1:19" s="28" customFormat="1" ht="38.25" customHeight="1">
      <c r="A210" s="130">
        <v>24</v>
      </c>
      <c r="B210" s="30" t="s">
        <v>94</v>
      </c>
      <c r="C210" s="43">
        <v>1</v>
      </c>
      <c r="D210" s="42"/>
      <c r="E210" s="25"/>
      <c r="F210" s="29"/>
      <c r="G210" s="29"/>
      <c r="H210" s="29"/>
      <c r="I210" s="29"/>
      <c r="J210" s="25">
        <f>E210+F210+G210+H210+I210</f>
        <v>0</v>
      </c>
      <c r="K210" s="42"/>
      <c r="L210" s="42"/>
      <c r="M210" s="41">
        <v>4000</v>
      </c>
      <c r="N210" s="41">
        <f>D210+J210+K210+L210+M210</f>
        <v>4000</v>
      </c>
      <c r="O210" s="160" t="s">
        <v>196</v>
      </c>
      <c r="P210" s="151" t="s">
        <v>278</v>
      </c>
      <c r="Q210" s="129" t="s">
        <v>232</v>
      </c>
      <c r="R210" s="27"/>
      <c r="S210" s="27"/>
    </row>
    <row r="211" spans="1:19" s="28" customFormat="1" ht="12.75">
      <c r="A211" s="130"/>
      <c r="B211" s="50" t="s">
        <v>17</v>
      </c>
      <c r="C211" s="43"/>
      <c r="D211" s="42"/>
      <c r="E211" s="25"/>
      <c r="F211" s="29"/>
      <c r="G211" s="29"/>
      <c r="H211" s="29"/>
      <c r="I211" s="29"/>
      <c r="J211" s="25">
        <f>E211+F211+G211+H211+I211</f>
        <v>0</v>
      </c>
      <c r="K211" s="42"/>
      <c r="L211" s="42"/>
      <c r="M211" s="42"/>
      <c r="N211" s="41">
        <f>D211+J211+K211+L211+M211</f>
        <v>0</v>
      </c>
      <c r="O211" s="160"/>
      <c r="P211" s="151"/>
      <c r="Q211" s="129"/>
      <c r="R211" s="27"/>
      <c r="S211" s="27"/>
    </row>
    <row r="212" spans="1:19" s="28" customFormat="1" ht="23.25" customHeight="1">
      <c r="A212" s="130">
        <v>25</v>
      </c>
      <c r="B212" s="30" t="s">
        <v>95</v>
      </c>
      <c r="C212" s="43">
        <v>3</v>
      </c>
      <c r="D212" s="42"/>
      <c r="E212" s="25"/>
      <c r="F212" s="29"/>
      <c r="G212" s="29"/>
      <c r="H212" s="29"/>
      <c r="I212" s="25"/>
      <c r="J212" s="25">
        <f>E212+F212+G212+H212+I212</f>
        <v>0</v>
      </c>
      <c r="K212" s="41"/>
      <c r="L212" s="42"/>
      <c r="M212" s="41">
        <v>410</v>
      </c>
      <c r="N212" s="41">
        <f>D212+J212+K212+L212+M212</f>
        <v>410</v>
      </c>
      <c r="O212" s="160" t="s">
        <v>197</v>
      </c>
      <c r="P212" s="151" t="s">
        <v>278</v>
      </c>
      <c r="Q212" s="129" t="s">
        <v>232</v>
      </c>
      <c r="R212" s="27"/>
      <c r="S212" s="27"/>
    </row>
    <row r="213" spans="1:19" s="28" customFormat="1" ht="12" customHeight="1">
      <c r="A213" s="130"/>
      <c r="B213" s="50" t="s">
        <v>17</v>
      </c>
      <c r="C213" s="43"/>
      <c r="D213" s="42"/>
      <c r="E213" s="29"/>
      <c r="F213" s="29"/>
      <c r="G213" s="29"/>
      <c r="H213" s="29"/>
      <c r="I213" s="29"/>
      <c r="J213" s="25">
        <f>E213+F213+G213+H213+I213</f>
        <v>0</v>
      </c>
      <c r="K213" s="42"/>
      <c r="L213" s="42"/>
      <c r="M213" s="42"/>
      <c r="N213" s="41">
        <f>D213+J213+K213+L213+M213</f>
        <v>0</v>
      </c>
      <c r="O213" s="160"/>
      <c r="P213" s="151"/>
      <c r="Q213" s="129"/>
      <c r="R213" s="27"/>
      <c r="S213" s="27"/>
    </row>
    <row r="214" spans="1:17" s="7" customFormat="1" ht="12.75">
      <c r="A214" s="16" t="s">
        <v>103</v>
      </c>
      <c r="B214" s="62" t="s">
        <v>104</v>
      </c>
      <c r="C214" s="63"/>
      <c r="D214" s="64">
        <f>D216+D218+D230+D222+D220+D232+D234+D226+D228+D240+D242++D224+D236</f>
        <v>1215</v>
      </c>
      <c r="E214" s="64">
        <f>E216+E218+E220+E222+E224+E226+E228+E230+E232+E234+E236+E238+E240+E242</f>
        <v>819.2</v>
      </c>
      <c r="F214" s="64">
        <f aca="true" t="shared" si="31" ref="F214:M214">F216+F218+F220+F222+F224+F226+F228+F230+F232+F234+F236+F238+F240+F242</f>
        <v>6267.42</v>
      </c>
      <c r="G214" s="64">
        <f t="shared" si="31"/>
        <v>600</v>
      </c>
      <c r="H214" s="64">
        <f t="shared" si="31"/>
        <v>0</v>
      </c>
      <c r="I214" s="64">
        <f t="shared" si="31"/>
        <v>0</v>
      </c>
      <c r="J214" s="64">
        <f>E214+F214+G214+H214+I214</f>
        <v>7686.62</v>
      </c>
      <c r="K214" s="64">
        <f t="shared" si="31"/>
        <v>4525</v>
      </c>
      <c r="L214" s="64">
        <f t="shared" si="31"/>
        <v>4545</v>
      </c>
      <c r="M214" s="64">
        <f t="shared" si="31"/>
        <v>12885</v>
      </c>
      <c r="N214" s="64">
        <f>D214+J214+K214+L214+M214</f>
        <v>30856.62</v>
      </c>
      <c r="O214" s="62"/>
      <c r="P214" s="87"/>
      <c r="Q214" s="90"/>
    </row>
    <row r="215" spans="1:17" s="7" customFormat="1" ht="12.75">
      <c r="A215" s="20"/>
      <c r="B215" s="21" t="s">
        <v>15</v>
      </c>
      <c r="C215" s="22"/>
      <c r="D215" s="23">
        <f>(D214/D10)*100</f>
        <v>9.755406663159537</v>
      </c>
      <c r="E215" s="23">
        <f>(E214/E10)*100</f>
        <v>13.562015760545663</v>
      </c>
      <c r="F215" s="23">
        <f>(F214/F10)*100</f>
        <v>31.983032523140597</v>
      </c>
      <c r="G215" s="23">
        <f>(G214/G10)*100</f>
        <v>4.898240682566574</v>
      </c>
      <c r="H215" s="23">
        <v>0</v>
      </c>
      <c r="I215" s="23">
        <f aca="true" t="shared" si="32" ref="I215:N215">(I214/I10)*100</f>
        <v>0</v>
      </c>
      <c r="J215" s="23">
        <f t="shared" si="32"/>
        <v>19.705808776165963</v>
      </c>
      <c r="K215" s="23">
        <f t="shared" si="32"/>
        <v>14.751166564630974</v>
      </c>
      <c r="L215" s="23">
        <f t="shared" si="32"/>
        <v>17.4631650171116</v>
      </c>
      <c r="M215" s="23">
        <f t="shared" si="32"/>
        <v>12.002179674073522</v>
      </c>
      <c r="N215" s="23">
        <f t="shared" si="32"/>
        <v>14.317371059806971</v>
      </c>
      <c r="O215" s="121"/>
      <c r="P215" s="88"/>
      <c r="Q215" s="91"/>
    </row>
    <row r="216" spans="1:19" s="28" customFormat="1" ht="26.25" customHeight="1">
      <c r="A216" s="130">
        <v>1</v>
      </c>
      <c r="B216" s="33" t="s">
        <v>201</v>
      </c>
      <c r="C216" s="43">
        <v>3</v>
      </c>
      <c r="D216" s="24">
        <v>761.6</v>
      </c>
      <c r="E216" s="25"/>
      <c r="F216" s="123">
        <v>1500.223</v>
      </c>
      <c r="G216" s="29"/>
      <c r="H216" s="29"/>
      <c r="I216" s="25"/>
      <c r="J216" s="25">
        <f aca="true" t="shared" si="33" ref="J216:J234">E216+F216+G216+H216+I216</f>
        <v>1500.223</v>
      </c>
      <c r="K216" s="41"/>
      <c r="L216" s="42"/>
      <c r="M216" s="42"/>
      <c r="N216" s="41">
        <f>D216+J216+K216+L216+M216</f>
        <v>2261.823</v>
      </c>
      <c r="O216" s="160" t="s">
        <v>200</v>
      </c>
      <c r="P216" s="151" t="s">
        <v>233</v>
      </c>
      <c r="Q216" s="129" t="s">
        <v>218</v>
      </c>
      <c r="R216" s="27"/>
      <c r="S216" s="27"/>
    </row>
    <row r="217" spans="1:19" s="28" customFormat="1" ht="10.5" customHeight="1">
      <c r="A217" s="130"/>
      <c r="B217" s="50" t="s">
        <v>17</v>
      </c>
      <c r="C217" s="43"/>
      <c r="D217" s="42">
        <v>61.6</v>
      </c>
      <c r="E217" s="25"/>
      <c r="F217" s="29"/>
      <c r="G217" s="29"/>
      <c r="H217" s="29"/>
      <c r="I217" s="29"/>
      <c r="J217" s="25">
        <f t="shared" si="33"/>
        <v>0</v>
      </c>
      <c r="K217" s="42"/>
      <c r="L217" s="42"/>
      <c r="M217" s="42"/>
      <c r="N217" s="41">
        <f>D217+J217+K217+L217+M217</f>
        <v>61.6</v>
      </c>
      <c r="O217" s="160"/>
      <c r="P217" s="151"/>
      <c r="Q217" s="129"/>
      <c r="R217" s="27"/>
      <c r="S217" s="27"/>
    </row>
    <row r="218" spans="1:19" s="28" customFormat="1" ht="23.25" customHeight="1">
      <c r="A218" s="130">
        <v>2</v>
      </c>
      <c r="B218" s="30" t="s">
        <v>202</v>
      </c>
      <c r="C218" s="43">
        <v>3</v>
      </c>
      <c r="D218" s="42">
        <v>33.5</v>
      </c>
      <c r="E218" s="25"/>
      <c r="F218" s="29"/>
      <c r="G218" s="29"/>
      <c r="H218" s="29"/>
      <c r="I218" s="29"/>
      <c r="J218" s="25">
        <f t="shared" si="33"/>
        <v>0</v>
      </c>
      <c r="K218" s="42"/>
      <c r="L218" s="42"/>
      <c r="M218" s="41">
        <v>3050</v>
      </c>
      <c r="N218" s="41">
        <f>D218+J218+K218+L218+M218</f>
        <v>3083.5</v>
      </c>
      <c r="O218" s="160" t="s">
        <v>314</v>
      </c>
      <c r="P218" s="151" t="s">
        <v>278</v>
      </c>
      <c r="Q218" s="129" t="s">
        <v>218</v>
      </c>
      <c r="R218" s="27"/>
      <c r="S218" s="27"/>
    </row>
    <row r="219" spans="1:19" s="28" customFormat="1" ht="12.75">
      <c r="A219" s="130"/>
      <c r="B219" s="50" t="s">
        <v>17</v>
      </c>
      <c r="C219" s="43"/>
      <c r="D219" s="42">
        <v>33.5</v>
      </c>
      <c r="E219" s="25"/>
      <c r="F219" s="29"/>
      <c r="G219" s="29"/>
      <c r="H219" s="29"/>
      <c r="I219" s="29"/>
      <c r="J219" s="25">
        <f t="shared" si="33"/>
        <v>0</v>
      </c>
      <c r="K219" s="42"/>
      <c r="L219" s="42"/>
      <c r="M219" s="41">
        <v>50</v>
      </c>
      <c r="N219" s="41">
        <f>D219+J219+K219+L219+M219</f>
        <v>83.5</v>
      </c>
      <c r="O219" s="160"/>
      <c r="P219" s="151"/>
      <c r="Q219" s="129"/>
      <c r="R219" s="27"/>
      <c r="S219" s="27"/>
    </row>
    <row r="220" spans="1:19" s="28" customFormat="1" ht="30" customHeight="1">
      <c r="A220" s="130">
        <v>3</v>
      </c>
      <c r="B220" s="33" t="s">
        <v>204</v>
      </c>
      <c r="C220" s="43">
        <v>3</v>
      </c>
      <c r="D220" s="42">
        <v>86.5</v>
      </c>
      <c r="E220" s="25"/>
      <c r="F220" s="25">
        <v>3300</v>
      </c>
      <c r="G220" s="29"/>
      <c r="H220" s="29"/>
      <c r="I220" s="25"/>
      <c r="J220" s="25">
        <f>E220+F220+G220+H220+I220</f>
        <v>3300</v>
      </c>
      <c r="K220" s="41">
        <v>2700</v>
      </c>
      <c r="L220" s="41"/>
      <c r="M220" s="41"/>
      <c r="N220" s="41">
        <f aca="true" t="shared" si="34" ref="N220:N229">D220+J220+K220+L220+M220</f>
        <v>6086.5</v>
      </c>
      <c r="O220" s="160" t="s">
        <v>203</v>
      </c>
      <c r="P220" s="151" t="s">
        <v>234</v>
      </c>
      <c r="Q220" s="129" t="s">
        <v>218</v>
      </c>
      <c r="R220" s="27"/>
      <c r="S220" s="27"/>
    </row>
    <row r="221" spans="1:19" s="28" customFormat="1" ht="12.75">
      <c r="A221" s="130"/>
      <c r="B221" s="50" t="s">
        <v>17</v>
      </c>
      <c r="C221" s="43"/>
      <c r="D221" s="42">
        <v>86.5</v>
      </c>
      <c r="E221" s="25"/>
      <c r="F221" s="29"/>
      <c r="G221" s="29"/>
      <c r="H221" s="29"/>
      <c r="I221" s="29"/>
      <c r="J221" s="25">
        <f>E221+F221+G221+H221+I221</f>
        <v>0</v>
      </c>
      <c r="K221" s="41"/>
      <c r="L221" s="41"/>
      <c r="M221" s="41"/>
      <c r="N221" s="41">
        <f t="shared" si="34"/>
        <v>86.5</v>
      </c>
      <c r="O221" s="160"/>
      <c r="P221" s="151"/>
      <c r="Q221" s="129"/>
      <c r="R221" s="27"/>
      <c r="S221" s="27"/>
    </row>
    <row r="222" spans="1:19" s="28" customFormat="1" ht="50.25" customHeight="1">
      <c r="A222" s="130">
        <v>4</v>
      </c>
      <c r="B222" s="33" t="s">
        <v>267</v>
      </c>
      <c r="C222" s="43">
        <v>3</v>
      </c>
      <c r="D222" s="42">
        <f>32.8+69.1</f>
        <v>101.89999999999999</v>
      </c>
      <c r="E222" s="25">
        <f>16+23+15</f>
        <v>54</v>
      </c>
      <c r="F222" s="29"/>
      <c r="G222" s="29"/>
      <c r="H222" s="29"/>
      <c r="I222" s="29"/>
      <c r="J222" s="25">
        <f>E222+F222+G222+H222+I222</f>
        <v>54</v>
      </c>
      <c r="K222" s="41"/>
      <c r="L222" s="41">
        <v>1920</v>
      </c>
      <c r="M222" s="41">
        <v>1280</v>
      </c>
      <c r="N222" s="41">
        <f t="shared" si="34"/>
        <v>3355.9</v>
      </c>
      <c r="O222" s="160" t="s">
        <v>289</v>
      </c>
      <c r="P222" s="151" t="s">
        <v>167</v>
      </c>
      <c r="Q222" s="129" t="s">
        <v>218</v>
      </c>
      <c r="R222" s="27"/>
      <c r="S222" s="27"/>
    </row>
    <row r="223" spans="1:19" s="28" customFormat="1" ht="12.75">
      <c r="A223" s="130"/>
      <c r="B223" s="50" t="s">
        <v>17</v>
      </c>
      <c r="C223" s="43"/>
      <c r="D223" s="42">
        <v>32.8</v>
      </c>
      <c r="E223" s="25"/>
      <c r="F223" s="29"/>
      <c r="G223" s="29"/>
      <c r="H223" s="29"/>
      <c r="I223" s="29"/>
      <c r="J223" s="25">
        <f>E223+F223+G223+H223+I223</f>
        <v>0</v>
      </c>
      <c r="K223" s="41"/>
      <c r="L223" s="41">
        <v>5</v>
      </c>
      <c r="M223" s="41"/>
      <c r="N223" s="41">
        <f t="shared" si="34"/>
        <v>37.8</v>
      </c>
      <c r="O223" s="160"/>
      <c r="P223" s="151"/>
      <c r="Q223" s="129"/>
      <c r="R223" s="27"/>
      <c r="S223" s="27"/>
    </row>
    <row r="224" spans="1:17" s="36" customFormat="1" ht="29.25" customHeight="1">
      <c r="A224" s="133">
        <v>5</v>
      </c>
      <c r="B224" s="33" t="s">
        <v>140</v>
      </c>
      <c r="C224" s="43">
        <v>3</v>
      </c>
      <c r="D224" s="83"/>
      <c r="E224" s="34">
        <f>40+40</f>
        <v>80</v>
      </c>
      <c r="F224" s="35"/>
      <c r="G224" s="34"/>
      <c r="H224" s="35"/>
      <c r="I224" s="34"/>
      <c r="J224" s="34">
        <f>SUM(E224:I224)</f>
        <v>80</v>
      </c>
      <c r="K224" s="83"/>
      <c r="L224" s="83"/>
      <c r="M224" s="83"/>
      <c r="N224" s="83">
        <f t="shared" si="34"/>
        <v>80</v>
      </c>
      <c r="O224" s="160" t="s">
        <v>268</v>
      </c>
      <c r="P224" s="151">
        <v>2013</v>
      </c>
      <c r="Q224" s="129" t="s">
        <v>218</v>
      </c>
    </row>
    <row r="225" spans="1:17" s="36" customFormat="1" ht="15">
      <c r="A225" s="133"/>
      <c r="B225" s="37" t="s">
        <v>17</v>
      </c>
      <c r="C225" s="84"/>
      <c r="D225" s="85"/>
      <c r="E225" s="34"/>
      <c r="F225" s="35"/>
      <c r="G225" s="34"/>
      <c r="H225" s="35"/>
      <c r="I225" s="34"/>
      <c r="J225" s="34">
        <f>SUM(E225:I225)</f>
        <v>0</v>
      </c>
      <c r="K225" s="83"/>
      <c r="L225" s="83"/>
      <c r="M225" s="83"/>
      <c r="N225" s="83">
        <f t="shared" si="34"/>
        <v>0</v>
      </c>
      <c r="O225" s="160"/>
      <c r="P225" s="151"/>
      <c r="Q225" s="129"/>
    </row>
    <row r="226" spans="1:19" s="28" customFormat="1" ht="57" customHeight="1">
      <c r="A226" s="130">
        <v>6</v>
      </c>
      <c r="B226" s="30" t="s">
        <v>106</v>
      </c>
      <c r="C226" s="43">
        <v>3</v>
      </c>
      <c r="D226" s="42">
        <v>0.2</v>
      </c>
      <c r="E226" s="25">
        <v>40</v>
      </c>
      <c r="F226" s="25">
        <v>800</v>
      </c>
      <c r="G226" s="29"/>
      <c r="H226" s="29"/>
      <c r="I226" s="29"/>
      <c r="J226" s="25">
        <f>E226+F226+G226+H226+I226</f>
        <v>840</v>
      </c>
      <c r="K226" s="41">
        <v>1200</v>
      </c>
      <c r="L226" s="42"/>
      <c r="M226" s="41"/>
      <c r="N226" s="41">
        <f t="shared" si="34"/>
        <v>2040.2</v>
      </c>
      <c r="O226" s="160" t="s">
        <v>208</v>
      </c>
      <c r="P226" s="151" t="s">
        <v>146</v>
      </c>
      <c r="Q226" s="129" t="s">
        <v>218</v>
      </c>
      <c r="R226" s="27"/>
      <c r="S226" s="27"/>
    </row>
    <row r="227" spans="1:19" s="28" customFormat="1" ht="12.75">
      <c r="A227" s="130"/>
      <c r="B227" s="50" t="s">
        <v>17</v>
      </c>
      <c r="C227" s="43"/>
      <c r="D227" s="42">
        <v>0.2</v>
      </c>
      <c r="E227" s="25">
        <v>40</v>
      </c>
      <c r="F227" s="25"/>
      <c r="G227" s="29"/>
      <c r="H227" s="29"/>
      <c r="I227" s="29"/>
      <c r="J227" s="25">
        <f>E227+F227+G227+H227+I227</f>
        <v>40</v>
      </c>
      <c r="K227" s="42"/>
      <c r="L227" s="42"/>
      <c r="M227" s="41"/>
      <c r="N227" s="41">
        <f t="shared" si="34"/>
        <v>40.2</v>
      </c>
      <c r="O227" s="160"/>
      <c r="P227" s="151"/>
      <c r="Q227" s="129"/>
      <c r="R227" s="27"/>
      <c r="S227" s="27"/>
    </row>
    <row r="228" spans="1:19" s="28" customFormat="1" ht="69.75" customHeight="1">
      <c r="A228" s="130">
        <v>7</v>
      </c>
      <c r="B228" s="30" t="s">
        <v>298</v>
      </c>
      <c r="C228" s="43">
        <v>3</v>
      </c>
      <c r="D228" s="42"/>
      <c r="E228" s="25">
        <v>50</v>
      </c>
      <c r="F228" s="29"/>
      <c r="G228" s="29"/>
      <c r="H228" s="29"/>
      <c r="I228" s="25"/>
      <c r="J228" s="25">
        <f>E228+F228+G228+H228+I228</f>
        <v>50</v>
      </c>
      <c r="K228" s="41"/>
      <c r="L228" s="41">
        <v>2000</v>
      </c>
      <c r="M228" s="41"/>
      <c r="N228" s="41">
        <f t="shared" si="34"/>
        <v>2050</v>
      </c>
      <c r="O228" s="160" t="s">
        <v>209</v>
      </c>
      <c r="P228" s="151" t="s">
        <v>147</v>
      </c>
      <c r="Q228" s="129" t="s">
        <v>218</v>
      </c>
      <c r="R228" s="27"/>
      <c r="S228" s="27"/>
    </row>
    <row r="229" spans="1:19" s="28" customFormat="1" ht="12.75">
      <c r="A229" s="130"/>
      <c r="B229" s="50" t="s">
        <v>17</v>
      </c>
      <c r="C229" s="43"/>
      <c r="D229" s="42"/>
      <c r="E229" s="25">
        <v>50</v>
      </c>
      <c r="F229" s="29"/>
      <c r="G229" s="29"/>
      <c r="H229" s="29"/>
      <c r="I229" s="25"/>
      <c r="J229" s="25">
        <f>E229+F229+G229+H229+I229</f>
        <v>50</v>
      </c>
      <c r="K229" s="42"/>
      <c r="L229" s="42"/>
      <c r="M229" s="41"/>
      <c r="N229" s="41">
        <f t="shared" si="34"/>
        <v>50</v>
      </c>
      <c r="O229" s="160"/>
      <c r="P229" s="151"/>
      <c r="Q229" s="129"/>
      <c r="R229" s="27"/>
      <c r="S229" s="27"/>
    </row>
    <row r="230" spans="1:17" ht="20.25" customHeight="1">
      <c r="A230" s="130">
        <v>8</v>
      </c>
      <c r="B230" s="33" t="s">
        <v>105</v>
      </c>
      <c r="C230" s="43">
        <v>3</v>
      </c>
      <c r="D230" s="42"/>
      <c r="E230" s="25">
        <v>281</v>
      </c>
      <c r="F230" s="29"/>
      <c r="G230" s="29"/>
      <c r="H230" s="29"/>
      <c r="I230" s="29"/>
      <c r="J230" s="25">
        <f t="shared" si="33"/>
        <v>281</v>
      </c>
      <c r="K230" s="41">
        <v>500</v>
      </c>
      <c r="L230" s="41">
        <v>500</v>
      </c>
      <c r="M230" s="41">
        <f>400*5</f>
        <v>2000</v>
      </c>
      <c r="N230" s="41">
        <f>D230+J230+K230+L230+M230</f>
        <v>3281</v>
      </c>
      <c r="O230" s="160" t="s">
        <v>269</v>
      </c>
      <c r="P230" s="151" t="s">
        <v>167</v>
      </c>
      <c r="Q230" s="129" t="s">
        <v>218</v>
      </c>
    </row>
    <row r="231" spans="1:17" ht="12.75">
      <c r="A231" s="130"/>
      <c r="B231" s="50" t="s">
        <v>17</v>
      </c>
      <c r="C231" s="43"/>
      <c r="D231" s="42"/>
      <c r="E231" s="25"/>
      <c r="F231" s="29"/>
      <c r="G231" s="29"/>
      <c r="H231" s="29"/>
      <c r="I231" s="29"/>
      <c r="J231" s="25">
        <f t="shared" si="33"/>
        <v>0</v>
      </c>
      <c r="K231" s="42"/>
      <c r="L231" s="42"/>
      <c r="M231" s="42"/>
      <c r="N231" s="41">
        <f>D231+J231+K231+L231+M231</f>
        <v>0</v>
      </c>
      <c r="O231" s="160"/>
      <c r="P231" s="151"/>
      <c r="Q231" s="129"/>
    </row>
    <row r="232" spans="1:19" s="28" customFormat="1" ht="38.25" customHeight="1">
      <c r="A232" s="130">
        <v>9</v>
      </c>
      <c r="B232" s="33" t="s">
        <v>205</v>
      </c>
      <c r="C232" s="43">
        <v>3</v>
      </c>
      <c r="D232" s="42">
        <v>0.3</v>
      </c>
      <c r="E232" s="25"/>
      <c r="F232" s="29"/>
      <c r="G232" s="29"/>
      <c r="H232" s="29"/>
      <c r="I232" s="25"/>
      <c r="J232" s="25">
        <f t="shared" si="33"/>
        <v>0</v>
      </c>
      <c r="K232" s="41"/>
      <c r="L232" s="41"/>
      <c r="M232" s="41">
        <v>1930</v>
      </c>
      <c r="N232" s="41">
        <f>D232+J232+K232+L232+M232</f>
        <v>1930.3</v>
      </c>
      <c r="O232" s="160" t="s">
        <v>316</v>
      </c>
      <c r="P232" s="151" t="s">
        <v>278</v>
      </c>
      <c r="Q232" s="129" t="s">
        <v>218</v>
      </c>
      <c r="R232" s="27"/>
      <c r="S232" s="27"/>
    </row>
    <row r="233" spans="1:19" s="28" customFormat="1" ht="12" customHeight="1">
      <c r="A233" s="130"/>
      <c r="B233" s="50" t="s">
        <v>17</v>
      </c>
      <c r="C233" s="43"/>
      <c r="D233" s="42">
        <v>0.3</v>
      </c>
      <c r="E233" s="25"/>
      <c r="F233" s="29"/>
      <c r="G233" s="29"/>
      <c r="H233" s="29"/>
      <c r="I233" s="25"/>
      <c r="J233" s="25">
        <f t="shared" si="33"/>
        <v>0</v>
      </c>
      <c r="K233" s="41"/>
      <c r="L233" s="41"/>
      <c r="M233" s="41">
        <v>30</v>
      </c>
      <c r="N233" s="41">
        <f>D233+J233+K233+L233+M233</f>
        <v>30.3</v>
      </c>
      <c r="O233" s="160"/>
      <c r="P233" s="151"/>
      <c r="Q233" s="129"/>
      <c r="R233" s="27"/>
      <c r="S233" s="27"/>
    </row>
    <row r="234" spans="1:19" s="28" customFormat="1" ht="34.5" customHeight="1">
      <c r="A234" s="130">
        <v>10</v>
      </c>
      <c r="B234" s="30" t="s">
        <v>207</v>
      </c>
      <c r="C234" s="43">
        <v>3</v>
      </c>
      <c r="D234" s="42">
        <f>205+26</f>
        <v>231</v>
      </c>
      <c r="E234" s="25">
        <v>44.2</v>
      </c>
      <c r="F234" s="29"/>
      <c r="G234" s="29"/>
      <c r="H234" s="29"/>
      <c r="I234" s="29"/>
      <c r="J234" s="25">
        <f t="shared" si="33"/>
        <v>44.2</v>
      </c>
      <c r="K234" s="41">
        <v>25</v>
      </c>
      <c r="L234" s="41">
        <v>25</v>
      </c>
      <c r="M234" s="41">
        <f>25*5</f>
        <v>125</v>
      </c>
      <c r="N234" s="41">
        <f>D234+J234+K234+L234+M234</f>
        <v>450.2</v>
      </c>
      <c r="O234" s="160" t="s">
        <v>206</v>
      </c>
      <c r="P234" s="151" t="s">
        <v>167</v>
      </c>
      <c r="Q234" s="129" t="s">
        <v>221</v>
      </c>
      <c r="R234" s="27"/>
      <c r="S234" s="27"/>
    </row>
    <row r="235" spans="1:19" s="28" customFormat="1" ht="12.75">
      <c r="A235" s="130"/>
      <c r="B235" s="50" t="s">
        <v>17</v>
      </c>
      <c r="C235" s="43"/>
      <c r="D235" s="42"/>
      <c r="E235" s="25"/>
      <c r="F235" s="29"/>
      <c r="G235" s="29"/>
      <c r="H235" s="29"/>
      <c r="I235" s="29"/>
      <c r="J235" s="25"/>
      <c r="K235" s="41"/>
      <c r="L235" s="41"/>
      <c r="M235" s="41"/>
      <c r="N235" s="41"/>
      <c r="O235" s="160"/>
      <c r="P235" s="151"/>
      <c r="Q235" s="129"/>
      <c r="R235" s="27"/>
      <c r="S235" s="27"/>
    </row>
    <row r="236" spans="1:17" s="36" customFormat="1" ht="51.75" customHeight="1">
      <c r="A236" s="136">
        <v>12</v>
      </c>
      <c r="B236" s="79" t="s">
        <v>213</v>
      </c>
      <c r="C236" s="43">
        <v>3</v>
      </c>
      <c r="D236" s="81"/>
      <c r="E236" s="77"/>
      <c r="F236" s="34">
        <v>667.197</v>
      </c>
      <c r="G236" s="34">
        <v>600</v>
      </c>
      <c r="H236" s="34"/>
      <c r="I236" s="77"/>
      <c r="J236" s="34">
        <f>SUM(E236:I236)</f>
        <v>1267.1970000000001</v>
      </c>
      <c r="K236" s="113"/>
      <c r="L236" s="113"/>
      <c r="M236" s="113"/>
      <c r="N236" s="83">
        <f>D236+J236+K236+L236+M236</f>
        <v>1267.1970000000001</v>
      </c>
      <c r="O236" s="160" t="s">
        <v>212</v>
      </c>
      <c r="P236" s="151">
        <v>2013</v>
      </c>
      <c r="Q236" s="129" t="s">
        <v>216</v>
      </c>
    </row>
    <row r="237" spans="1:17" s="36" customFormat="1" ht="15">
      <c r="A237" s="136"/>
      <c r="B237" s="37" t="s">
        <v>17</v>
      </c>
      <c r="C237" s="80"/>
      <c r="D237" s="81"/>
      <c r="E237" s="77"/>
      <c r="F237" s="77"/>
      <c r="G237" s="77"/>
      <c r="H237" s="77"/>
      <c r="I237" s="77"/>
      <c r="J237" s="34">
        <f>SUM(E237:I237)</f>
        <v>0</v>
      </c>
      <c r="K237" s="113"/>
      <c r="L237" s="113"/>
      <c r="M237" s="113"/>
      <c r="N237" s="83">
        <f>D237+J237+K237+L237+M237</f>
        <v>0</v>
      </c>
      <c r="O237" s="160"/>
      <c r="P237" s="151"/>
      <c r="Q237" s="129"/>
    </row>
    <row r="238" spans="1:17" s="36" customFormat="1" ht="44.25" customHeight="1">
      <c r="A238" s="133">
        <v>13</v>
      </c>
      <c r="B238" s="58" t="s">
        <v>141</v>
      </c>
      <c r="C238" s="43">
        <v>3</v>
      </c>
      <c r="D238" s="83"/>
      <c r="E238" s="34">
        <f>170+100</f>
        <v>270</v>
      </c>
      <c r="F238" s="35"/>
      <c r="G238" s="34"/>
      <c r="H238" s="35"/>
      <c r="I238" s="34"/>
      <c r="J238" s="34">
        <f>SUM(E238:I238)</f>
        <v>270</v>
      </c>
      <c r="K238" s="83">
        <v>100</v>
      </c>
      <c r="L238" s="83">
        <v>100</v>
      </c>
      <c r="M238" s="83">
        <f>5*100</f>
        <v>500</v>
      </c>
      <c r="N238" s="83">
        <f>D238+J238+K238+L238+M238</f>
        <v>970</v>
      </c>
      <c r="O238" s="160" t="s">
        <v>317</v>
      </c>
      <c r="P238" s="151" t="s">
        <v>167</v>
      </c>
      <c r="Q238" s="129" t="s">
        <v>215</v>
      </c>
    </row>
    <row r="239" spans="1:17" s="36" customFormat="1" ht="15">
      <c r="A239" s="133"/>
      <c r="B239" s="32" t="s">
        <v>17</v>
      </c>
      <c r="C239" s="84"/>
      <c r="D239" s="85"/>
      <c r="E239" s="34"/>
      <c r="F239" s="35"/>
      <c r="G239" s="34"/>
      <c r="H239" s="35"/>
      <c r="I239" s="34"/>
      <c r="J239" s="34">
        <f>SUM(E239:I239)</f>
        <v>0</v>
      </c>
      <c r="K239" s="83"/>
      <c r="L239" s="83"/>
      <c r="M239" s="83"/>
      <c r="N239" s="83">
        <f>D239+J239+K239+L239+M239</f>
        <v>0</v>
      </c>
      <c r="O239" s="160"/>
      <c r="P239" s="151"/>
      <c r="Q239" s="129"/>
    </row>
    <row r="240" spans="1:19" s="28" customFormat="1" ht="17.25" customHeight="1">
      <c r="A240" s="130">
        <v>15</v>
      </c>
      <c r="B240" s="30" t="s">
        <v>107</v>
      </c>
      <c r="C240" s="43">
        <v>1</v>
      </c>
      <c r="D240" s="42"/>
      <c r="E240" s="25"/>
      <c r="F240" s="29"/>
      <c r="G240" s="29"/>
      <c r="H240" s="29"/>
      <c r="I240" s="29"/>
      <c r="J240" s="25">
        <f>E240+F240+G240+H240+I240</f>
        <v>0</v>
      </c>
      <c r="K240" s="42"/>
      <c r="L240" s="41"/>
      <c r="M240" s="41">
        <v>2000</v>
      </c>
      <c r="N240" s="41">
        <f>D240+J240+K240+L240+M240</f>
        <v>2000</v>
      </c>
      <c r="O240" s="160" t="s">
        <v>210</v>
      </c>
      <c r="P240" s="151" t="s">
        <v>278</v>
      </c>
      <c r="Q240" s="129" t="s">
        <v>232</v>
      </c>
      <c r="R240" s="27"/>
      <c r="S240" s="27"/>
    </row>
    <row r="241" spans="1:19" s="28" customFormat="1" ht="12.75">
      <c r="A241" s="130"/>
      <c r="B241" s="50" t="s">
        <v>17</v>
      </c>
      <c r="C241" s="43"/>
      <c r="D241" s="42"/>
      <c r="E241" s="25"/>
      <c r="F241" s="29"/>
      <c r="G241" s="29"/>
      <c r="H241" s="29"/>
      <c r="I241" s="29"/>
      <c r="J241" s="25">
        <f>E241+F241+G241+H241+I241</f>
        <v>0</v>
      </c>
      <c r="K241" s="42"/>
      <c r="L241" s="42"/>
      <c r="M241" s="41"/>
      <c r="N241" s="41">
        <f>D241+J241+K241+L241+M241</f>
        <v>0</v>
      </c>
      <c r="O241" s="160"/>
      <c r="P241" s="151"/>
      <c r="Q241" s="129"/>
      <c r="R241" s="27"/>
      <c r="S241" s="27"/>
    </row>
    <row r="242" spans="1:19" s="28" customFormat="1" ht="27" customHeight="1">
      <c r="A242" s="130">
        <v>16</v>
      </c>
      <c r="B242" s="30" t="s">
        <v>211</v>
      </c>
      <c r="C242" s="43">
        <v>1</v>
      </c>
      <c r="D242" s="42"/>
      <c r="E242" s="25"/>
      <c r="F242" s="29"/>
      <c r="G242" s="29"/>
      <c r="H242" s="29"/>
      <c r="I242" s="29"/>
      <c r="J242" s="25">
        <f>E242+F242+G242+H242+I242</f>
        <v>0</v>
      </c>
      <c r="K242" s="42"/>
      <c r="L242" s="41"/>
      <c r="M242" s="41">
        <v>2000</v>
      </c>
      <c r="N242" s="41">
        <f>D242+J242+K242+L242+M242</f>
        <v>2000</v>
      </c>
      <c r="O242" s="160" t="s">
        <v>318</v>
      </c>
      <c r="P242" s="151" t="s">
        <v>278</v>
      </c>
      <c r="Q242" s="129" t="s">
        <v>232</v>
      </c>
      <c r="R242" s="27"/>
      <c r="S242" s="27"/>
    </row>
    <row r="243" spans="1:19" s="28" customFormat="1" ht="12.75">
      <c r="A243" s="130"/>
      <c r="B243" s="50"/>
      <c r="C243" s="43"/>
      <c r="D243" s="42"/>
      <c r="E243" s="25"/>
      <c r="F243" s="29"/>
      <c r="G243" s="29"/>
      <c r="H243" s="29"/>
      <c r="I243" s="29"/>
      <c r="J243" s="25">
        <f>E243+F243+G243+H243+I243</f>
        <v>0</v>
      </c>
      <c r="K243" s="42"/>
      <c r="L243" s="42"/>
      <c r="M243" s="42"/>
      <c r="N243" s="41">
        <f>D243+J243+K243+L243+M243</f>
        <v>0</v>
      </c>
      <c r="O243" s="160"/>
      <c r="P243" s="151"/>
      <c r="Q243" s="129"/>
      <c r="R243" s="27"/>
      <c r="S243" s="27"/>
    </row>
    <row r="244" spans="1:17" s="7" customFormat="1" ht="12.75">
      <c r="A244" s="16" t="s">
        <v>108</v>
      </c>
      <c r="B244" s="62" t="s">
        <v>109</v>
      </c>
      <c r="C244" s="18"/>
      <c r="D244" s="19">
        <f>D267+D246+D248+D250</f>
        <v>1095.2</v>
      </c>
      <c r="E244" s="19">
        <f>E267+E246+E248+E250+E265</f>
        <v>50.3</v>
      </c>
      <c r="F244" s="19">
        <f aca="true" t="shared" si="35" ref="F244:M244">F267+F246+F248+F250+F265</f>
        <v>1758</v>
      </c>
      <c r="G244" s="19">
        <f t="shared" si="35"/>
        <v>0</v>
      </c>
      <c r="H244" s="19">
        <f t="shared" si="35"/>
        <v>0</v>
      </c>
      <c r="I244" s="19">
        <f t="shared" si="35"/>
        <v>0</v>
      </c>
      <c r="J244" s="19">
        <f>E244+F244+G244+H244+I244</f>
        <v>1808.3</v>
      </c>
      <c r="K244" s="19">
        <f t="shared" si="35"/>
        <v>462</v>
      </c>
      <c r="L244" s="19">
        <f t="shared" si="35"/>
        <v>50</v>
      </c>
      <c r="M244" s="19">
        <f t="shared" si="35"/>
        <v>50</v>
      </c>
      <c r="N244" s="19">
        <f>D244+J244+K244+L244+M244</f>
        <v>3465.5</v>
      </c>
      <c r="O244" s="62"/>
      <c r="P244" s="87"/>
      <c r="Q244" s="90"/>
    </row>
    <row r="245" spans="1:17" s="7" customFormat="1" ht="12.75">
      <c r="A245" s="20"/>
      <c r="B245" s="65" t="s">
        <v>110</v>
      </c>
      <c r="C245" s="22"/>
      <c r="D245" s="23">
        <f>(D244/D10)*100</f>
        <v>8.79351553703072</v>
      </c>
      <c r="E245" s="23">
        <f>(E244/E10)*100</f>
        <v>0.8327263095159261</v>
      </c>
      <c r="F245" s="23">
        <f>(F244/F10)*100</f>
        <v>8.97118290711029</v>
      </c>
      <c r="G245" s="23">
        <f>(G244/G10)*100</f>
        <v>0</v>
      </c>
      <c r="H245" s="23">
        <v>0</v>
      </c>
      <c r="I245" s="23">
        <f aca="true" t="shared" si="36" ref="I245:N245">(I244/I10)*100</f>
        <v>0</v>
      </c>
      <c r="J245" s="23">
        <f t="shared" si="36"/>
        <v>4.6358495684632395</v>
      </c>
      <c r="K245" s="23">
        <f t="shared" si="36"/>
        <v>1.5060859564330409</v>
      </c>
      <c r="L245" s="23">
        <f t="shared" si="36"/>
        <v>0.19211402659088667</v>
      </c>
      <c r="M245" s="23">
        <f t="shared" si="36"/>
        <v>0.04657423234021545</v>
      </c>
      <c r="N245" s="23">
        <f t="shared" si="36"/>
        <v>1.6079806993689216</v>
      </c>
      <c r="O245" s="88"/>
      <c r="P245" s="88"/>
      <c r="Q245" s="91"/>
    </row>
    <row r="246" spans="1:19" s="28" customFormat="1" ht="40.5" customHeight="1">
      <c r="A246" s="134">
        <v>1</v>
      </c>
      <c r="B246" s="33" t="s">
        <v>112</v>
      </c>
      <c r="C246" s="43">
        <v>3</v>
      </c>
      <c r="D246" s="26">
        <v>1084.7</v>
      </c>
      <c r="E246" s="25"/>
      <c r="F246" s="25">
        <v>408</v>
      </c>
      <c r="G246" s="25"/>
      <c r="H246" s="25"/>
      <c r="I246" s="25"/>
      <c r="J246" s="25">
        <f aca="true" t="shared" si="37" ref="J246:J251">E246+F246+G246+H246+I246</f>
        <v>408</v>
      </c>
      <c r="K246" s="26"/>
      <c r="L246" s="26"/>
      <c r="M246" s="24"/>
      <c r="N246" s="26">
        <f aca="true" t="shared" si="38" ref="N246:N251">D246+J246+K246+L246+M246</f>
        <v>1492.7</v>
      </c>
      <c r="O246" s="160" t="s">
        <v>319</v>
      </c>
      <c r="P246" s="151" t="s">
        <v>233</v>
      </c>
      <c r="Q246" s="129" t="s">
        <v>218</v>
      </c>
      <c r="R246" s="27"/>
      <c r="S246" s="27"/>
    </row>
    <row r="247" spans="1:19" s="28" customFormat="1" ht="12.75">
      <c r="A247" s="134"/>
      <c r="B247" s="50" t="s">
        <v>17</v>
      </c>
      <c r="C247" s="43"/>
      <c r="D247" s="26">
        <v>19.7</v>
      </c>
      <c r="E247" s="25"/>
      <c r="F247" s="25"/>
      <c r="G247" s="25"/>
      <c r="H247" s="25"/>
      <c r="I247" s="25"/>
      <c r="J247" s="25">
        <f t="shared" si="37"/>
        <v>0</v>
      </c>
      <c r="K247" s="26"/>
      <c r="L247" s="26"/>
      <c r="M247" s="24"/>
      <c r="N247" s="26">
        <f t="shared" si="38"/>
        <v>19.7</v>
      </c>
      <c r="O247" s="160"/>
      <c r="P247" s="151"/>
      <c r="Q247" s="129"/>
      <c r="R247" s="27"/>
      <c r="S247" s="27"/>
    </row>
    <row r="248" spans="1:19" s="28" customFormat="1" ht="19.5" customHeight="1">
      <c r="A248" s="130">
        <v>2</v>
      </c>
      <c r="B248" s="30" t="s">
        <v>113</v>
      </c>
      <c r="C248" s="43">
        <v>3</v>
      </c>
      <c r="D248" s="24">
        <v>4.6</v>
      </c>
      <c r="E248" s="25">
        <v>15.3</v>
      </c>
      <c r="F248" s="25">
        <v>600</v>
      </c>
      <c r="G248" s="29"/>
      <c r="H248" s="29"/>
      <c r="I248" s="29"/>
      <c r="J248" s="25">
        <f t="shared" si="37"/>
        <v>615.3</v>
      </c>
      <c r="K248" s="26">
        <v>400</v>
      </c>
      <c r="L248" s="26"/>
      <c r="M248" s="26"/>
      <c r="N248" s="26">
        <f t="shared" si="38"/>
        <v>1019.9</v>
      </c>
      <c r="O248" s="165" t="s">
        <v>113</v>
      </c>
      <c r="P248" s="151" t="s">
        <v>234</v>
      </c>
      <c r="Q248" s="129" t="s">
        <v>218</v>
      </c>
      <c r="R248" s="104"/>
      <c r="S248" s="27"/>
    </row>
    <row r="249" spans="1:19" s="28" customFormat="1" ht="12.75">
      <c r="A249" s="130"/>
      <c r="B249" s="50" t="s">
        <v>17</v>
      </c>
      <c r="C249" s="43"/>
      <c r="D249" s="24">
        <v>4.6</v>
      </c>
      <c r="E249" s="25">
        <v>15.3</v>
      </c>
      <c r="F249" s="29"/>
      <c r="G249" s="29"/>
      <c r="H249" s="29"/>
      <c r="I249" s="29"/>
      <c r="J249" s="25">
        <f t="shared" si="37"/>
        <v>15.3</v>
      </c>
      <c r="K249" s="26"/>
      <c r="L249" s="66"/>
      <c r="M249" s="26"/>
      <c r="N249" s="26">
        <f t="shared" si="38"/>
        <v>19.9</v>
      </c>
      <c r="O249" s="165"/>
      <c r="P249" s="151"/>
      <c r="Q249" s="129"/>
      <c r="R249" s="104"/>
      <c r="S249" s="27"/>
    </row>
    <row r="250" spans="1:19" s="28" customFormat="1" ht="60.75" customHeight="1">
      <c r="A250" s="130">
        <v>3</v>
      </c>
      <c r="B250" s="30" t="s">
        <v>244</v>
      </c>
      <c r="C250" s="43">
        <v>3</v>
      </c>
      <c r="D250" s="24">
        <v>5.9</v>
      </c>
      <c r="E250" s="25"/>
      <c r="F250" s="25">
        <v>750</v>
      </c>
      <c r="G250" s="29"/>
      <c r="H250" s="29"/>
      <c r="I250" s="29"/>
      <c r="J250" s="25">
        <f t="shared" si="37"/>
        <v>750</v>
      </c>
      <c r="K250" s="26"/>
      <c r="L250" s="26"/>
      <c r="M250" s="24"/>
      <c r="N250" s="26">
        <f t="shared" si="38"/>
        <v>755.9</v>
      </c>
      <c r="O250" s="171" t="s">
        <v>275</v>
      </c>
      <c r="P250" s="151">
        <v>2013</v>
      </c>
      <c r="Q250" s="129" t="s">
        <v>218</v>
      </c>
      <c r="R250" s="166"/>
      <c r="S250" s="27"/>
    </row>
    <row r="251" spans="1:19" s="28" customFormat="1" ht="12" customHeight="1">
      <c r="A251" s="130"/>
      <c r="B251" s="50" t="s">
        <v>17</v>
      </c>
      <c r="C251" s="43"/>
      <c r="D251" s="24">
        <v>5.9</v>
      </c>
      <c r="E251" s="25"/>
      <c r="F251" s="29"/>
      <c r="G251" s="29"/>
      <c r="H251" s="29"/>
      <c r="I251" s="29"/>
      <c r="J251" s="25">
        <f t="shared" si="37"/>
        <v>0</v>
      </c>
      <c r="K251" s="26"/>
      <c r="L251" s="24"/>
      <c r="M251" s="24"/>
      <c r="N251" s="26">
        <f t="shared" si="38"/>
        <v>5.9</v>
      </c>
      <c r="O251" s="171"/>
      <c r="P251" s="151"/>
      <c r="Q251" s="129"/>
      <c r="R251" s="166"/>
      <c r="S251" s="27"/>
    </row>
    <row r="252" spans="1:17" ht="12.75" customHeight="1" hidden="1">
      <c r="A252" s="107"/>
      <c r="B252" s="96" t="s">
        <v>114</v>
      </c>
      <c r="C252" s="116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33"/>
      <c r="P252" s="33"/>
      <c r="Q252" s="75"/>
    </row>
    <row r="253" spans="1:17" ht="15.75" customHeight="1" hidden="1">
      <c r="A253" s="107">
        <v>1</v>
      </c>
      <c r="B253" s="33" t="s">
        <v>115</v>
      </c>
      <c r="C253" s="116"/>
      <c r="D253" s="24"/>
      <c r="E253" s="29"/>
      <c r="F253" s="29"/>
      <c r="G253" s="29"/>
      <c r="H253" s="29"/>
      <c r="I253" s="29"/>
      <c r="J253" s="29"/>
      <c r="K253" s="24"/>
      <c r="L253" s="24"/>
      <c r="M253" s="24"/>
      <c r="N253" s="24"/>
      <c r="O253" s="33"/>
      <c r="P253" s="33"/>
      <c r="Q253" s="75"/>
    </row>
    <row r="254" spans="1:17" ht="15.75" customHeight="1" hidden="1">
      <c r="A254" s="107">
        <v>2</v>
      </c>
      <c r="B254" s="33" t="s">
        <v>116</v>
      </c>
      <c r="C254" s="116"/>
      <c r="D254" s="24"/>
      <c r="E254" s="29"/>
      <c r="F254" s="29"/>
      <c r="G254" s="29"/>
      <c r="H254" s="29"/>
      <c r="I254" s="29"/>
      <c r="J254" s="29"/>
      <c r="K254" s="24"/>
      <c r="L254" s="24"/>
      <c r="M254" s="24"/>
      <c r="N254" s="24"/>
      <c r="O254" s="33"/>
      <c r="P254" s="33"/>
      <c r="Q254" s="75"/>
    </row>
    <row r="255" spans="1:17" ht="15.75" customHeight="1" hidden="1">
      <c r="A255" s="107">
        <v>3</v>
      </c>
      <c r="B255" s="33" t="s">
        <v>117</v>
      </c>
      <c r="C255" s="116"/>
      <c r="D255" s="24"/>
      <c r="E255" s="29"/>
      <c r="F255" s="29"/>
      <c r="G255" s="29"/>
      <c r="H255" s="29"/>
      <c r="I255" s="29"/>
      <c r="J255" s="29"/>
      <c r="K255" s="24"/>
      <c r="L255" s="24"/>
      <c r="M255" s="24"/>
      <c r="N255" s="24"/>
      <c r="O255" s="33"/>
      <c r="P255" s="33"/>
      <c r="Q255" s="75"/>
    </row>
    <row r="256" spans="1:17" ht="15.75" customHeight="1" hidden="1">
      <c r="A256" s="107">
        <v>4</v>
      </c>
      <c r="B256" s="33" t="s">
        <v>118</v>
      </c>
      <c r="C256" s="116"/>
      <c r="D256" s="24"/>
      <c r="E256" s="29"/>
      <c r="F256" s="29"/>
      <c r="G256" s="29"/>
      <c r="H256" s="29"/>
      <c r="I256" s="29"/>
      <c r="J256" s="29"/>
      <c r="K256" s="24"/>
      <c r="L256" s="24"/>
      <c r="M256" s="24"/>
      <c r="N256" s="24"/>
      <c r="O256" s="33"/>
      <c r="P256" s="33"/>
      <c r="Q256" s="75"/>
    </row>
    <row r="257" spans="1:17" ht="15.75" customHeight="1" hidden="1">
      <c r="A257" s="107">
        <v>5</v>
      </c>
      <c r="B257" s="33" t="s">
        <v>119</v>
      </c>
      <c r="C257" s="116"/>
      <c r="D257" s="24"/>
      <c r="E257" s="29"/>
      <c r="F257" s="29"/>
      <c r="G257" s="29"/>
      <c r="H257" s="29"/>
      <c r="I257" s="29"/>
      <c r="J257" s="29"/>
      <c r="K257" s="24"/>
      <c r="L257" s="24"/>
      <c r="M257" s="24"/>
      <c r="N257" s="24"/>
      <c r="O257" s="33"/>
      <c r="P257" s="33"/>
      <c r="Q257" s="75"/>
    </row>
    <row r="258" spans="1:17" ht="15.75" customHeight="1" hidden="1">
      <c r="A258" s="107">
        <v>6</v>
      </c>
      <c r="B258" s="33" t="s">
        <v>120</v>
      </c>
      <c r="C258" s="116"/>
      <c r="D258" s="24"/>
      <c r="E258" s="29"/>
      <c r="F258" s="29"/>
      <c r="G258" s="29"/>
      <c r="H258" s="29"/>
      <c r="I258" s="29"/>
      <c r="J258" s="29"/>
      <c r="K258" s="24"/>
      <c r="L258" s="24"/>
      <c r="M258" s="24"/>
      <c r="N258" s="24"/>
      <c r="O258" s="33"/>
      <c r="P258" s="33"/>
      <c r="Q258" s="75"/>
    </row>
    <row r="259" spans="1:17" ht="15.75" customHeight="1" hidden="1">
      <c r="A259" s="107">
        <v>7</v>
      </c>
      <c r="B259" s="33" t="s">
        <v>121</v>
      </c>
      <c r="C259" s="116"/>
      <c r="D259" s="24"/>
      <c r="E259" s="29"/>
      <c r="F259" s="29"/>
      <c r="G259" s="29"/>
      <c r="H259" s="29"/>
      <c r="I259" s="29"/>
      <c r="J259" s="29"/>
      <c r="K259" s="24"/>
      <c r="L259" s="24"/>
      <c r="M259" s="24"/>
      <c r="N259" s="24"/>
      <c r="O259" s="33"/>
      <c r="P259" s="33"/>
      <c r="Q259" s="75"/>
    </row>
    <row r="260" spans="1:17" ht="15.75" customHeight="1" hidden="1">
      <c r="A260" s="107">
        <v>8</v>
      </c>
      <c r="B260" s="33" t="s">
        <v>122</v>
      </c>
      <c r="C260" s="116"/>
      <c r="D260" s="24"/>
      <c r="E260" s="29"/>
      <c r="F260" s="29"/>
      <c r="G260" s="29"/>
      <c r="H260" s="29"/>
      <c r="I260" s="29"/>
      <c r="J260" s="29"/>
      <c r="K260" s="24"/>
      <c r="L260" s="24"/>
      <c r="M260" s="24"/>
      <c r="N260" s="24"/>
      <c r="O260" s="33"/>
      <c r="P260" s="33"/>
      <c r="Q260" s="75"/>
    </row>
    <row r="261" spans="1:17" s="7" customFormat="1" ht="15.75" customHeight="1" hidden="1">
      <c r="A261" s="107">
        <v>9</v>
      </c>
      <c r="B261" s="33" t="s">
        <v>123</v>
      </c>
      <c r="C261" s="116"/>
      <c r="D261" s="24"/>
      <c r="E261" s="29"/>
      <c r="F261" s="29"/>
      <c r="G261" s="29"/>
      <c r="H261" s="29"/>
      <c r="I261" s="29"/>
      <c r="J261" s="29"/>
      <c r="K261" s="24"/>
      <c r="L261" s="24"/>
      <c r="M261" s="24"/>
      <c r="N261" s="24"/>
      <c r="O261" s="33"/>
      <c r="P261" s="33"/>
      <c r="Q261" s="75"/>
    </row>
    <row r="262" spans="1:17" s="7" customFormat="1" ht="15.75" customHeight="1" hidden="1">
      <c r="A262" s="107">
        <v>10</v>
      </c>
      <c r="B262" s="33" t="s">
        <v>124</v>
      </c>
      <c r="C262" s="116"/>
      <c r="D262" s="24"/>
      <c r="E262" s="29"/>
      <c r="F262" s="29"/>
      <c r="G262" s="29"/>
      <c r="H262" s="29"/>
      <c r="I262" s="29"/>
      <c r="J262" s="29"/>
      <c r="K262" s="24"/>
      <c r="L262" s="24"/>
      <c r="M262" s="24"/>
      <c r="N262" s="24"/>
      <c r="O262" s="33"/>
      <c r="P262" s="33"/>
      <c r="Q262" s="75"/>
    </row>
    <row r="263" spans="1:17" s="7" customFormat="1" ht="15.75" customHeight="1" hidden="1">
      <c r="A263" s="107">
        <v>12</v>
      </c>
      <c r="B263" s="33" t="s">
        <v>125</v>
      </c>
      <c r="C263" s="116"/>
      <c r="D263" s="24"/>
      <c r="E263" s="29"/>
      <c r="F263" s="29"/>
      <c r="G263" s="29"/>
      <c r="H263" s="29"/>
      <c r="I263" s="29"/>
      <c r="J263" s="29"/>
      <c r="K263" s="24"/>
      <c r="L263" s="24"/>
      <c r="M263" s="24"/>
      <c r="N263" s="24"/>
      <c r="O263" s="33"/>
      <c r="P263" s="33"/>
      <c r="Q263" s="75"/>
    </row>
    <row r="264" spans="1:17" s="7" customFormat="1" ht="15.75" customHeight="1" hidden="1">
      <c r="A264" s="107">
        <v>27</v>
      </c>
      <c r="B264" s="33" t="s">
        <v>126</v>
      </c>
      <c r="C264" s="116"/>
      <c r="D264" s="24"/>
      <c r="E264" s="29"/>
      <c r="F264" s="29"/>
      <c r="G264" s="29"/>
      <c r="H264" s="29"/>
      <c r="I264" s="29"/>
      <c r="J264" s="25"/>
      <c r="K264" s="24"/>
      <c r="L264" s="24"/>
      <c r="M264" s="24"/>
      <c r="N264" s="26"/>
      <c r="O264" s="33"/>
      <c r="P264" s="33"/>
      <c r="Q264" s="75"/>
    </row>
    <row r="265" spans="1:17" s="27" customFormat="1" ht="12.75">
      <c r="A265" s="130">
        <v>4</v>
      </c>
      <c r="B265" s="30" t="s">
        <v>290</v>
      </c>
      <c r="C265" s="43">
        <v>3</v>
      </c>
      <c r="D265" s="42"/>
      <c r="E265" s="25">
        <v>35</v>
      </c>
      <c r="F265" s="25"/>
      <c r="G265" s="25"/>
      <c r="H265" s="25"/>
      <c r="I265" s="25"/>
      <c r="J265" s="25">
        <f>E265+F265+G265+H265+I265</f>
        <v>35</v>
      </c>
      <c r="K265" s="41"/>
      <c r="L265" s="41"/>
      <c r="M265" s="41"/>
      <c r="N265" s="41">
        <f>D265+J265+K265+L265+M265</f>
        <v>35</v>
      </c>
      <c r="O265" s="160"/>
      <c r="P265" s="151">
        <v>2013</v>
      </c>
      <c r="Q265" s="129" t="s">
        <v>293</v>
      </c>
    </row>
    <row r="266" spans="1:17" s="27" customFormat="1" ht="12.75">
      <c r="A266" s="135"/>
      <c r="B266" s="124" t="s">
        <v>17</v>
      </c>
      <c r="C266" s="125"/>
      <c r="D266" s="126"/>
      <c r="E266" s="127"/>
      <c r="F266" s="127"/>
      <c r="G266" s="127"/>
      <c r="H266" s="127"/>
      <c r="I266" s="127"/>
      <c r="J266" s="127">
        <f>E266+F266+G266+H266+I266</f>
        <v>0</v>
      </c>
      <c r="K266" s="128"/>
      <c r="L266" s="128"/>
      <c r="M266" s="126"/>
      <c r="N266" s="128">
        <f>D266+J266+K266+L266+M266</f>
        <v>0</v>
      </c>
      <c r="O266" s="174"/>
      <c r="P266" s="175"/>
      <c r="Q266" s="176"/>
    </row>
    <row r="267" spans="1:17" s="27" customFormat="1" ht="12.75">
      <c r="A267" s="131">
        <v>5</v>
      </c>
      <c r="B267" s="30" t="s">
        <v>111</v>
      </c>
      <c r="C267" s="43">
        <v>3</v>
      </c>
      <c r="D267" s="42"/>
      <c r="E267" s="25"/>
      <c r="F267" s="25"/>
      <c r="G267" s="25"/>
      <c r="H267" s="25"/>
      <c r="I267" s="25"/>
      <c r="J267" s="25">
        <f>E267+F267+G267+H267+I267</f>
        <v>0</v>
      </c>
      <c r="K267" s="41">
        <v>62</v>
      </c>
      <c r="L267" s="41">
        <v>50</v>
      </c>
      <c r="M267" s="41">
        <v>50</v>
      </c>
      <c r="N267" s="41">
        <f>D267+J267+K267+L267+M267</f>
        <v>162</v>
      </c>
      <c r="O267" s="160" t="s">
        <v>270</v>
      </c>
      <c r="P267" s="151" t="s">
        <v>223</v>
      </c>
      <c r="Q267" s="129" t="s">
        <v>218</v>
      </c>
    </row>
    <row r="268" spans="1:17" s="27" customFormat="1" ht="13.5" thickBot="1">
      <c r="A268" s="132"/>
      <c r="B268" s="95" t="s">
        <v>17</v>
      </c>
      <c r="C268" s="67"/>
      <c r="D268" s="70"/>
      <c r="E268" s="69"/>
      <c r="F268" s="69"/>
      <c r="G268" s="69"/>
      <c r="H268" s="69"/>
      <c r="I268" s="69"/>
      <c r="J268" s="69">
        <f>E268+F268+G268+H268+I268</f>
        <v>0</v>
      </c>
      <c r="K268" s="68">
        <v>6</v>
      </c>
      <c r="L268" s="68"/>
      <c r="M268" s="70"/>
      <c r="N268" s="68">
        <f>D268+J268+K268+L268+M268</f>
        <v>6</v>
      </c>
      <c r="O268" s="168"/>
      <c r="P268" s="169"/>
      <c r="Q268" s="170"/>
    </row>
    <row r="269" spans="1:17" s="7" customFormat="1" ht="12.75" customHeight="1" hidden="1">
      <c r="A269" s="2"/>
      <c r="B269" s="8"/>
      <c r="C269" s="172"/>
      <c r="D269" s="173"/>
      <c r="E269" s="173"/>
      <c r="F269" s="173"/>
      <c r="G269" s="173"/>
      <c r="H269" s="173"/>
      <c r="I269" s="173"/>
      <c r="J269" s="2"/>
      <c r="K269" s="2"/>
      <c r="L269" s="2"/>
      <c r="M269" s="2"/>
      <c r="N269" s="2"/>
      <c r="O269" s="86"/>
      <c r="P269" s="86"/>
      <c r="Q269" s="86"/>
    </row>
    <row r="270" spans="1:17" s="7" customFormat="1" ht="12.75" hidden="1">
      <c r="A270" s="2"/>
      <c r="B270" s="71" t="s">
        <v>127</v>
      </c>
      <c r="C270" s="38">
        <v>2012</v>
      </c>
      <c r="D270" s="38">
        <v>2013</v>
      </c>
      <c r="E270" s="38">
        <v>2014</v>
      </c>
      <c r="F270" s="38" t="s">
        <v>128</v>
      </c>
      <c r="G270" s="2"/>
      <c r="H270" s="2"/>
      <c r="I270" s="2"/>
      <c r="J270" s="2"/>
      <c r="K270" s="2"/>
      <c r="L270" s="2"/>
      <c r="M270" s="2"/>
      <c r="N270" s="2"/>
      <c r="O270" s="86"/>
      <c r="P270" s="86"/>
      <c r="Q270" s="86"/>
    </row>
    <row r="271" spans="1:17" s="7" customFormat="1" ht="12.75" hidden="1">
      <c r="A271" s="2"/>
      <c r="B271" s="8"/>
      <c r="C271" s="72">
        <f>E9</f>
        <v>6040.4</v>
      </c>
      <c r="D271" s="73">
        <v>7150.4</v>
      </c>
      <c r="E271" s="73">
        <v>7960.7</v>
      </c>
      <c r="F271" s="73">
        <v>5645.2</v>
      </c>
      <c r="G271" s="2"/>
      <c r="H271" s="2"/>
      <c r="I271" s="2"/>
      <c r="J271" s="2"/>
      <c r="K271" s="2"/>
      <c r="L271" s="2"/>
      <c r="M271" s="2"/>
      <c r="N271" s="2"/>
      <c r="O271" s="86"/>
      <c r="P271" s="86"/>
      <c r="Q271" s="86"/>
    </row>
    <row r="272" spans="1:17" s="7" customFormat="1" ht="10.5" customHeight="1" hidden="1">
      <c r="A272" s="2"/>
      <c r="B272" s="8"/>
      <c r="C272" s="167"/>
      <c r="D272" s="167"/>
      <c r="E272" s="167"/>
      <c r="F272" s="167"/>
      <c r="G272" s="167"/>
      <c r="H272" s="167"/>
      <c r="J272" s="2"/>
      <c r="K272" s="2"/>
      <c r="L272" s="2"/>
      <c r="M272" s="2"/>
      <c r="N272" s="2"/>
      <c r="O272" s="86"/>
      <c r="P272" s="86"/>
      <c r="Q272" s="86"/>
    </row>
    <row r="273" ht="15.75">
      <c r="B273" s="74"/>
    </row>
    <row r="274" ht="15.75">
      <c r="B274" s="74"/>
    </row>
  </sheetData>
  <sheetProtection/>
  <mergeCells count="470">
    <mergeCell ref="O242:O243"/>
    <mergeCell ref="P242:P243"/>
    <mergeCell ref="N1:Q1"/>
    <mergeCell ref="O2:Q2"/>
    <mergeCell ref="O3:Q3"/>
    <mergeCell ref="O230:O231"/>
    <mergeCell ref="P230:P231"/>
    <mergeCell ref="R250:R251"/>
    <mergeCell ref="C272:H272"/>
    <mergeCell ref="O267:O268"/>
    <mergeCell ref="P267:P268"/>
    <mergeCell ref="Q267:Q268"/>
    <mergeCell ref="O246:O247"/>
    <mergeCell ref="P246:P247"/>
    <mergeCell ref="Q246:Q247"/>
    <mergeCell ref="O248:O249"/>
    <mergeCell ref="P248:P249"/>
    <mergeCell ref="Q248:Q249"/>
    <mergeCell ref="O250:O251"/>
    <mergeCell ref="Q250:Q251"/>
    <mergeCell ref="P250:P251"/>
    <mergeCell ref="C269:I269"/>
    <mergeCell ref="O265:O266"/>
    <mergeCell ref="P265:P266"/>
    <mergeCell ref="Q265:Q266"/>
    <mergeCell ref="O240:O241"/>
    <mergeCell ref="P240:P241"/>
    <mergeCell ref="Q240:Q241"/>
    <mergeCell ref="Q230:Q231"/>
    <mergeCell ref="O222:O223"/>
    <mergeCell ref="P222:P223"/>
    <mergeCell ref="Q222:Q223"/>
    <mergeCell ref="O220:O221"/>
    <mergeCell ref="P220:P221"/>
    <mergeCell ref="Q220:Q221"/>
    <mergeCell ref="Q242:Q243"/>
    <mergeCell ref="P224:P225"/>
    <mergeCell ref="Q224:Q225"/>
    <mergeCell ref="O224:O225"/>
    <mergeCell ref="O238:O239"/>
    <mergeCell ref="O236:O237"/>
    <mergeCell ref="P236:P237"/>
    <mergeCell ref="Q236:Q237"/>
    <mergeCell ref="P238:P239"/>
    <mergeCell ref="Q238:Q239"/>
    <mergeCell ref="O232:O233"/>
    <mergeCell ref="P232:P233"/>
    <mergeCell ref="Q232:Q233"/>
    <mergeCell ref="O234:O235"/>
    <mergeCell ref="P234:P235"/>
    <mergeCell ref="Q234:Q235"/>
    <mergeCell ref="O226:O227"/>
    <mergeCell ref="O210:O211"/>
    <mergeCell ref="P210:P211"/>
    <mergeCell ref="Q210:Q211"/>
    <mergeCell ref="O228:O229"/>
    <mergeCell ref="P228:P229"/>
    <mergeCell ref="Q228:Q229"/>
    <mergeCell ref="O216:O217"/>
    <mergeCell ref="P216:P217"/>
    <mergeCell ref="Q216:Q217"/>
    <mergeCell ref="O218:O219"/>
    <mergeCell ref="P218:P219"/>
    <mergeCell ref="Q218:Q219"/>
    <mergeCell ref="Q226:Q227"/>
    <mergeCell ref="P226:P227"/>
    <mergeCell ref="P186:P187"/>
    <mergeCell ref="O186:O187"/>
    <mergeCell ref="O188:O189"/>
    <mergeCell ref="P188:P189"/>
    <mergeCell ref="Q188:Q189"/>
    <mergeCell ref="P212:P213"/>
    <mergeCell ref="Q212:Q213"/>
    <mergeCell ref="Q184:Q185"/>
    <mergeCell ref="Q190:Q191"/>
    <mergeCell ref="P190:P191"/>
    <mergeCell ref="O190:O191"/>
    <mergeCell ref="O192:O193"/>
    <mergeCell ref="P192:P193"/>
    <mergeCell ref="Q192:Q193"/>
    <mergeCell ref="O212:O213"/>
    <mergeCell ref="P204:P205"/>
    <mergeCell ref="Q204:Q205"/>
    <mergeCell ref="O208:O209"/>
    <mergeCell ref="O184:O185"/>
    <mergeCell ref="P184:P185"/>
    <mergeCell ref="O202:O203"/>
    <mergeCell ref="P202:P203"/>
    <mergeCell ref="Q202:Q203"/>
    <mergeCell ref="Q186:Q187"/>
    <mergeCell ref="O200:O201"/>
    <mergeCell ref="P200:P201"/>
    <mergeCell ref="P208:P209"/>
    <mergeCell ref="Q208:Q209"/>
    <mergeCell ref="O204:O205"/>
    <mergeCell ref="Q200:Q201"/>
    <mergeCell ref="Q194:Q195"/>
    <mergeCell ref="P194:P195"/>
    <mergeCell ref="O194:O195"/>
    <mergeCell ref="O198:O199"/>
    <mergeCell ref="P198:P199"/>
    <mergeCell ref="Q198:Q199"/>
    <mergeCell ref="Q196:Q197"/>
    <mergeCell ref="O196:O197"/>
    <mergeCell ref="P196:P197"/>
    <mergeCell ref="O174:O175"/>
    <mergeCell ref="P174:P175"/>
    <mergeCell ref="Q174:Q175"/>
    <mergeCell ref="O180:O181"/>
    <mergeCell ref="P180:P181"/>
    <mergeCell ref="O176:O177"/>
    <mergeCell ref="O182:O183"/>
    <mergeCell ref="P182:P183"/>
    <mergeCell ref="P176:P177"/>
    <mergeCell ref="Q176:Q177"/>
    <mergeCell ref="Q182:Q183"/>
    <mergeCell ref="Q180:Q181"/>
    <mergeCell ref="Q178:Q179"/>
    <mergeCell ref="P178:P179"/>
    <mergeCell ref="O178:O179"/>
    <mergeCell ref="O170:O171"/>
    <mergeCell ref="P170:P171"/>
    <mergeCell ref="O162:O163"/>
    <mergeCell ref="P162:P163"/>
    <mergeCell ref="Q162:Q163"/>
    <mergeCell ref="O166:O167"/>
    <mergeCell ref="P166:P167"/>
    <mergeCell ref="Q166:Q167"/>
    <mergeCell ref="O172:O173"/>
    <mergeCell ref="P172:P173"/>
    <mergeCell ref="Q172:Q173"/>
    <mergeCell ref="O168:O169"/>
    <mergeCell ref="P168:P169"/>
    <mergeCell ref="Q168:Q169"/>
    <mergeCell ref="Q170:Q171"/>
    <mergeCell ref="O156:O157"/>
    <mergeCell ref="P156:P157"/>
    <mergeCell ref="Q156:Q157"/>
    <mergeCell ref="O158:O159"/>
    <mergeCell ref="P158:P159"/>
    <mergeCell ref="Q158:Q159"/>
    <mergeCell ref="P160:P161"/>
    <mergeCell ref="Q160:Q161"/>
    <mergeCell ref="O160:O161"/>
    <mergeCell ref="O150:O151"/>
    <mergeCell ref="O152:O153"/>
    <mergeCell ref="P152:P153"/>
    <mergeCell ref="Q152:Q153"/>
    <mergeCell ref="Q150:Q151"/>
    <mergeCell ref="P150:P151"/>
    <mergeCell ref="P136:P137"/>
    <mergeCell ref="P138:P139"/>
    <mergeCell ref="Q138:Q139"/>
    <mergeCell ref="O146:O147"/>
    <mergeCell ref="P146:P147"/>
    <mergeCell ref="Q146:Q147"/>
    <mergeCell ref="O144:O145"/>
    <mergeCell ref="P144:P145"/>
    <mergeCell ref="Q144:Q145"/>
    <mergeCell ref="Q134:Q135"/>
    <mergeCell ref="Q140:Q141"/>
    <mergeCell ref="Q142:Q143"/>
    <mergeCell ref="O130:O131"/>
    <mergeCell ref="P130:P131"/>
    <mergeCell ref="Q130:Q131"/>
    <mergeCell ref="O132:O133"/>
    <mergeCell ref="P132:P133"/>
    <mergeCell ref="Q132:Q133"/>
    <mergeCell ref="O138:O139"/>
    <mergeCell ref="O140:O141"/>
    <mergeCell ref="O142:O143"/>
    <mergeCell ref="O134:O135"/>
    <mergeCell ref="O136:O137"/>
    <mergeCell ref="Q136:Q137"/>
    <mergeCell ref="P140:P141"/>
    <mergeCell ref="P142:P143"/>
    <mergeCell ref="P134:P135"/>
    <mergeCell ref="O126:O127"/>
    <mergeCell ref="P126:P127"/>
    <mergeCell ref="Q126:Q127"/>
    <mergeCell ref="O128:O129"/>
    <mergeCell ref="P128:P129"/>
    <mergeCell ref="Q128:Q129"/>
    <mergeCell ref="O112:O113"/>
    <mergeCell ref="Q112:Q113"/>
    <mergeCell ref="O114:O115"/>
    <mergeCell ref="P114:P115"/>
    <mergeCell ref="Q114:Q115"/>
    <mergeCell ref="O116:O117"/>
    <mergeCell ref="P116:P117"/>
    <mergeCell ref="Q116:Q117"/>
    <mergeCell ref="O118:O119"/>
    <mergeCell ref="P118:P119"/>
    <mergeCell ref="Q118:Q119"/>
    <mergeCell ref="O110:O111"/>
    <mergeCell ref="P110:P111"/>
    <mergeCell ref="Q110:Q111"/>
    <mergeCell ref="O122:O123"/>
    <mergeCell ref="P122:P123"/>
    <mergeCell ref="Q122:Q123"/>
    <mergeCell ref="O124:O125"/>
    <mergeCell ref="P124:P125"/>
    <mergeCell ref="Q124:Q125"/>
    <mergeCell ref="P112:P113"/>
    <mergeCell ref="O120:O121"/>
    <mergeCell ref="P120:P121"/>
    <mergeCell ref="Q120:Q121"/>
    <mergeCell ref="O104:O105"/>
    <mergeCell ref="P104:P105"/>
    <mergeCell ref="Q104:Q105"/>
    <mergeCell ref="Q106:Q107"/>
    <mergeCell ref="O106:O107"/>
    <mergeCell ref="P106:P107"/>
    <mergeCell ref="O108:O109"/>
    <mergeCell ref="Q108:Q109"/>
    <mergeCell ref="P108:P109"/>
    <mergeCell ref="O98:O99"/>
    <mergeCell ref="P98:P99"/>
    <mergeCell ref="Q98:Q99"/>
    <mergeCell ref="O94:O95"/>
    <mergeCell ref="P94:P95"/>
    <mergeCell ref="Q94:Q95"/>
    <mergeCell ref="O100:O101"/>
    <mergeCell ref="P100:P101"/>
    <mergeCell ref="Q100:Q101"/>
    <mergeCell ref="O90:O91"/>
    <mergeCell ref="P90:P91"/>
    <mergeCell ref="Q90:Q91"/>
    <mergeCell ref="O92:O93"/>
    <mergeCell ref="P92:P93"/>
    <mergeCell ref="Q92:Q93"/>
    <mergeCell ref="O96:O97"/>
    <mergeCell ref="P96:P97"/>
    <mergeCell ref="Q96:Q97"/>
    <mergeCell ref="O80:O81"/>
    <mergeCell ref="P80:P81"/>
    <mergeCell ref="Q80:Q81"/>
    <mergeCell ref="O86:O87"/>
    <mergeCell ref="P86:P87"/>
    <mergeCell ref="Q86:Q87"/>
    <mergeCell ref="O88:O89"/>
    <mergeCell ref="P88:P89"/>
    <mergeCell ref="Q88:Q89"/>
    <mergeCell ref="O82:O83"/>
    <mergeCell ref="P82:P83"/>
    <mergeCell ref="Q82:Q83"/>
    <mergeCell ref="O84:O85"/>
    <mergeCell ref="P84:P85"/>
    <mergeCell ref="Q84:Q85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66:O67"/>
    <mergeCell ref="P66:P67"/>
    <mergeCell ref="Q66:Q67"/>
    <mergeCell ref="O68:O69"/>
    <mergeCell ref="P68:P69"/>
    <mergeCell ref="Q68:Q69"/>
    <mergeCell ref="O70:O71"/>
    <mergeCell ref="Q70:Q71"/>
    <mergeCell ref="P70:P71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52:O53"/>
    <mergeCell ref="P52:P53"/>
    <mergeCell ref="Q52:Q53"/>
    <mergeCell ref="Q54:Q55"/>
    <mergeCell ref="P54:P55"/>
    <mergeCell ref="O54:O55"/>
    <mergeCell ref="O58:O59"/>
    <mergeCell ref="P58:P59"/>
    <mergeCell ref="Q58:Q59"/>
    <mergeCell ref="O56:O57"/>
    <mergeCell ref="P56:P57"/>
    <mergeCell ref="Q56:Q57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Q41:Q42"/>
    <mergeCell ref="P41:P42"/>
    <mergeCell ref="O41:O42"/>
    <mergeCell ref="O43:O45"/>
    <mergeCell ref="P43:P45"/>
    <mergeCell ref="Q43:Q45"/>
    <mergeCell ref="O37:O38"/>
    <mergeCell ref="O35:O36"/>
    <mergeCell ref="P35:P36"/>
    <mergeCell ref="Q35:Q36"/>
    <mergeCell ref="Q37:Q38"/>
    <mergeCell ref="P37:P38"/>
    <mergeCell ref="O39:O40"/>
    <mergeCell ref="P39:P40"/>
    <mergeCell ref="Q39:Q40"/>
    <mergeCell ref="O19:O20"/>
    <mergeCell ref="Q19:Q20"/>
    <mergeCell ref="O13:O14"/>
    <mergeCell ref="P13:P14"/>
    <mergeCell ref="Q13:Q14"/>
    <mergeCell ref="O15:O16"/>
    <mergeCell ref="P15:P16"/>
    <mergeCell ref="Q15:Q16"/>
    <mergeCell ref="O17:O18"/>
    <mergeCell ref="P17:P18"/>
    <mergeCell ref="P19:P20"/>
    <mergeCell ref="Q17:Q18"/>
    <mergeCell ref="Q27:Q28"/>
    <mergeCell ref="O29:O30"/>
    <mergeCell ref="P29:P30"/>
    <mergeCell ref="Q29:Q30"/>
    <mergeCell ref="P21:P22"/>
    <mergeCell ref="O21:O22"/>
    <mergeCell ref="Q21:Q22"/>
    <mergeCell ref="O23:O24"/>
    <mergeCell ref="P23:P24"/>
    <mergeCell ref="Q23:Q24"/>
    <mergeCell ref="A3:B3"/>
    <mergeCell ref="A5:A8"/>
    <mergeCell ref="B5:B8"/>
    <mergeCell ref="C5:C8"/>
    <mergeCell ref="D5:D8"/>
    <mergeCell ref="E5:J5"/>
    <mergeCell ref="I7:I8"/>
    <mergeCell ref="J7:J8"/>
    <mergeCell ref="K5:K8"/>
    <mergeCell ref="P5:P10"/>
    <mergeCell ref="Q5:Q10"/>
    <mergeCell ref="A23:A24"/>
    <mergeCell ref="A19:A20"/>
    <mergeCell ref="A27:A28"/>
    <mergeCell ref="A29:A30"/>
    <mergeCell ref="A35:A36"/>
    <mergeCell ref="A37:A38"/>
    <mergeCell ref="A13:A14"/>
    <mergeCell ref="A15:A16"/>
    <mergeCell ref="A17:A18"/>
    <mergeCell ref="A21:A22"/>
    <mergeCell ref="A33:A34"/>
    <mergeCell ref="L5:L8"/>
    <mergeCell ref="M5:M8"/>
    <mergeCell ref="N5:N8"/>
    <mergeCell ref="E6:J6"/>
    <mergeCell ref="E7:E8"/>
    <mergeCell ref="F7:F8"/>
    <mergeCell ref="G7:G8"/>
    <mergeCell ref="H7:H8"/>
    <mergeCell ref="O5:O10"/>
    <mergeCell ref="O27:O28"/>
    <mergeCell ref="P27:P28"/>
    <mergeCell ref="A74:A75"/>
    <mergeCell ref="A76:A77"/>
    <mergeCell ref="A56:A57"/>
    <mergeCell ref="A80:A81"/>
    <mergeCell ref="A86:A87"/>
    <mergeCell ref="A64:A65"/>
    <mergeCell ref="A66:A67"/>
    <mergeCell ref="A68:A69"/>
    <mergeCell ref="A70:A71"/>
    <mergeCell ref="A72:A73"/>
    <mergeCell ref="A52:A53"/>
    <mergeCell ref="A54:A55"/>
    <mergeCell ref="A58:A59"/>
    <mergeCell ref="A60:A61"/>
    <mergeCell ref="A62:A63"/>
    <mergeCell ref="A39:A40"/>
    <mergeCell ref="A41:A42"/>
    <mergeCell ref="A43:A45"/>
    <mergeCell ref="A46:A47"/>
    <mergeCell ref="A48:A49"/>
    <mergeCell ref="A50:A51"/>
    <mergeCell ref="A88:A89"/>
    <mergeCell ref="A82:A83"/>
    <mergeCell ref="A84:A85"/>
    <mergeCell ref="A90:A91"/>
    <mergeCell ref="A92:A93"/>
    <mergeCell ref="A96:A97"/>
    <mergeCell ref="A98:A99"/>
    <mergeCell ref="A122:A123"/>
    <mergeCell ref="A124:A125"/>
    <mergeCell ref="A112:A113"/>
    <mergeCell ref="A114:A115"/>
    <mergeCell ref="A116:A117"/>
    <mergeCell ref="A94:A95"/>
    <mergeCell ref="A100:A101"/>
    <mergeCell ref="A126:A127"/>
    <mergeCell ref="A128:A129"/>
    <mergeCell ref="A104:A105"/>
    <mergeCell ref="A106:A107"/>
    <mergeCell ref="A108:A109"/>
    <mergeCell ref="A110:A111"/>
    <mergeCell ref="A118:A119"/>
    <mergeCell ref="A120:A121"/>
    <mergeCell ref="A152:A153"/>
    <mergeCell ref="A154:A155"/>
    <mergeCell ref="A156:A157"/>
    <mergeCell ref="A158:A159"/>
    <mergeCell ref="A160:A161"/>
    <mergeCell ref="A136:A137"/>
    <mergeCell ref="A138:A139"/>
    <mergeCell ref="A130:A131"/>
    <mergeCell ref="A132:A133"/>
    <mergeCell ref="A150:A151"/>
    <mergeCell ref="A140:A141"/>
    <mergeCell ref="A142:A143"/>
    <mergeCell ref="A134:A135"/>
    <mergeCell ref="A144:A145"/>
    <mergeCell ref="A146:A147"/>
    <mergeCell ref="A184:A185"/>
    <mergeCell ref="A190:A191"/>
    <mergeCell ref="A208:A209"/>
    <mergeCell ref="A204:A205"/>
    <mergeCell ref="A162:A163"/>
    <mergeCell ref="A166:A167"/>
    <mergeCell ref="A172:A173"/>
    <mergeCell ref="A194:A195"/>
    <mergeCell ref="A174:A175"/>
    <mergeCell ref="A192:A193"/>
    <mergeCell ref="A180:A181"/>
    <mergeCell ref="A178:A179"/>
    <mergeCell ref="A188:A189"/>
    <mergeCell ref="A168:A169"/>
    <mergeCell ref="A170:A171"/>
    <mergeCell ref="A186:A187"/>
    <mergeCell ref="A196:A197"/>
    <mergeCell ref="A198:A199"/>
    <mergeCell ref="A200:A201"/>
    <mergeCell ref="A176:A177"/>
    <mergeCell ref="A182:A183"/>
    <mergeCell ref="Q33:Q34"/>
    <mergeCell ref="A202:A203"/>
    <mergeCell ref="A267:A268"/>
    <mergeCell ref="A220:A221"/>
    <mergeCell ref="A232:A233"/>
    <mergeCell ref="A234:A235"/>
    <mergeCell ref="A226:A227"/>
    <mergeCell ref="A228:A229"/>
    <mergeCell ref="A240:A241"/>
    <mergeCell ref="A216:A217"/>
    <mergeCell ref="A218:A219"/>
    <mergeCell ref="A230:A231"/>
    <mergeCell ref="A222:A223"/>
    <mergeCell ref="A238:A239"/>
    <mergeCell ref="A246:A247"/>
    <mergeCell ref="A248:A249"/>
    <mergeCell ref="A250:A251"/>
    <mergeCell ref="A242:A243"/>
    <mergeCell ref="A265:A266"/>
    <mergeCell ref="A224:A225"/>
    <mergeCell ref="A236:A237"/>
    <mergeCell ref="A210:A211"/>
    <mergeCell ref="A212:A213"/>
    <mergeCell ref="A206:A207"/>
  </mergeCells>
  <printOptions/>
  <pageMargins left="0.15748031496062992" right="0.03937007874015748" top="0.2755905511811024" bottom="0.31496062992125984" header="0" footer="0.15748031496062992"/>
  <pageSetup horizontalDpi="600" verticalDpi="600" orientation="landscape" paperSize="9" scale="60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Kaire</dc:creator>
  <cp:keywords/>
  <dc:description/>
  <cp:lastModifiedBy>Liene Zalkovska</cp:lastModifiedBy>
  <cp:lastPrinted>2013-01-03T08:58:04Z</cp:lastPrinted>
  <dcterms:created xsi:type="dcterms:W3CDTF">2012-10-09T13:29:06Z</dcterms:created>
  <dcterms:modified xsi:type="dcterms:W3CDTF">2013-01-03T08:59:58Z</dcterms:modified>
  <cp:category/>
  <cp:version/>
  <cp:contentType/>
  <cp:contentStatus/>
</cp:coreProperties>
</file>