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20" windowHeight="10785"/>
  </bookViews>
  <sheets>
    <sheet name="Ienemumi" sheetId="2" r:id="rId1"/>
    <sheet name="Izdevumi" sheetId="1" r:id="rId2"/>
  </sheets>
  <definedNames>
    <definedName name="_xlnm.Print_Area" localSheetId="0">Ienemumi!$A$1:$L$167</definedName>
    <definedName name="_xlnm.Print_Area" localSheetId="1">Izdevumi!$A$1:$X$240</definedName>
    <definedName name="_xlnm.Print_Titles" localSheetId="0">Ienemumi!$8:$8</definedName>
    <definedName name="_xlnm.Print_Titles" localSheetId="1">Izdevumi!$7:$10</definedName>
    <definedName name="Z_C32C0FCD_AE7D_41A3_975E_D7367DDEA994_.wvu.PrintArea" localSheetId="0" hidden="1">Ienemumi!$A$5:$L$167</definedName>
    <definedName name="Z_C32C0FCD_AE7D_41A3_975E_D7367DDEA994_.wvu.PrintArea" localSheetId="1" hidden="1">Izdevumi!$B$5:$X$240</definedName>
    <definedName name="Z_C32C0FCD_AE7D_41A3_975E_D7367DDEA994_.wvu.PrintTitles" localSheetId="0" hidden="1">Ienemumi!$8:$10</definedName>
    <definedName name="Z_C32C0FCD_AE7D_41A3_975E_D7367DDEA994_.wvu.PrintTitles" localSheetId="1" hidden="1">Izdevumi!$7:$10</definedName>
    <definedName name="Z_C32C0FCD_AE7D_41A3_975E_D7367DDEA994_.wvu.Rows" localSheetId="0" hidden="1">Ienemumi!#REF!,Ienemumi!#REF!,Ienemumi!$158:$165</definedName>
  </definedNames>
  <calcPr calcId="145621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R238" i="1" l="1"/>
  <c r="L46" i="1" l="1"/>
  <c r="L238" i="1"/>
  <c r="J133" i="2" l="1"/>
  <c r="K24" i="2" l="1"/>
  <c r="Q217" i="1" l="1"/>
  <c r="K217" i="1"/>
  <c r="G217" i="1"/>
  <c r="J74" i="2" l="1"/>
  <c r="J101" i="2" l="1"/>
  <c r="J97" i="2"/>
  <c r="J93" i="2"/>
  <c r="J88" i="2"/>
  <c r="J94" i="2"/>
  <c r="J89" i="2"/>
  <c r="J87" i="2"/>
  <c r="K163" i="2" l="1"/>
  <c r="K135" i="2" l="1"/>
  <c r="K136" i="2"/>
  <c r="K137" i="2"/>
  <c r="K138" i="2"/>
  <c r="K140" i="2"/>
  <c r="K141" i="2"/>
  <c r="K142" i="2"/>
  <c r="K143" i="2"/>
  <c r="K144" i="2"/>
  <c r="K145" i="2"/>
  <c r="K146" i="2"/>
  <c r="K147" i="2"/>
  <c r="K148" i="2"/>
  <c r="K149" i="2"/>
  <c r="K152" i="2"/>
  <c r="K153" i="2"/>
  <c r="K154" i="2"/>
  <c r="I35" i="2" l="1"/>
  <c r="R71" i="1" l="1"/>
  <c r="L71" i="1"/>
  <c r="H71" i="1"/>
  <c r="O190" i="1"/>
  <c r="U51" i="1"/>
  <c r="O51" i="1"/>
  <c r="U31" i="1"/>
  <c r="O31" i="1"/>
  <c r="K234" i="1"/>
  <c r="Q234" i="1"/>
  <c r="Q187" i="1"/>
  <c r="K187" i="1"/>
  <c r="G187" i="1"/>
  <c r="G234" i="1" l="1"/>
  <c r="H18" i="1" l="1"/>
  <c r="K38" i="2" l="1"/>
  <c r="S237" i="1"/>
  <c r="T237" i="1"/>
  <c r="U237" i="1"/>
  <c r="V237" i="1"/>
  <c r="R237" i="1"/>
  <c r="Q238" i="1"/>
  <c r="Q237" i="1" l="1"/>
  <c r="J120" i="2"/>
  <c r="J114" i="2"/>
  <c r="H124" i="2" l="1"/>
  <c r="K41" i="2" l="1"/>
  <c r="U181" i="1" l="1"/>
  <c r="O181" i="1"/>
  <c r="O108" i="1" s="1"/>
  <c r="I138" i="2" l="1"/>
  <c r="G219" i="1" l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G180" i="1" l="1"/>
  <c r="Q180" i="1"/>
  <c r="K180" i="1"/>
  <c r="H101" i="2" l="1"/>
  <c r="H98" i="2"/>
  <c r="H97" i="2"/>
  <c r="H93" i="2"/>
  <c r="H88" i="2"/>
  <c r="J106" i="2"/>
  <c r="Q33" i="1" l="1"/>
  <c r="K33" i="1"/>
  <c r="G33" i="1"/>
  <c r="O75" i="1" l="1"/>
  <c r="Q27" i="1"/>
  <c r="K27" i="1"/>
  <c r="G32" i="1" l="1"/>
  <c r="J62" i="2"/>
  <c r="F73" i="2"/>
  <c r="J73" i="2"/>
  <c r="E73" i="2"/>
  <c r="H74" i="2"/>
  <c r="H73" i="2" s="1"/>
  <c r="I129" i="2"/>
  <c r="I165" i="2"/>
  <c r="I164" i="2"/>
  <c r="I160" i="2"/>
  <c r="I159" i="2"/>
  <c r="K133" i="2"/>
  <c r="L52" i="2"/>
  <c r="L73" i="2" l="1"/>
  <c r="K162" i="2"/>
  <c r="K158" i="2"/>
  <c r="K121" i="2"/>
  <c r="K117" i="2"/>
  <c r="K115" i="2"/>
  <c r="K104" i="2"/>
  <c r="K90" i="2"/>
  <c r="K67" i="2"/>
  <c r="K66" i="2"/>
  <c r="K65" i="2"/>
  <c r="K51" i="2"/>
  <c r="K50" i="2" s="1"/>
  <c r="K45" i="2"/>
  <c r="K36" i="2"/>
  <c r="K35" i="2" s="1"/>
  <c r="K34" i="2" s="1"/>
  <c r="K33" i="2"/>
  <c r="K32" i="2" s="1"/>
  <c r="K29" i="2"/>
  <c r="K27" i="2"/>
  <c r="K20" i="2"/>
  <c r="L156" i="2"/>
  <c r="I154" i="2"/>
  <c r="I136" i="2"/>
  <c r="I137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34" i="2"/>
  <c r="I135" i="2"/>
  <c r="I125" i="2"/>
  <c r="I127" i="2"/>
  <c r="I128" i="2"/>
  <c r="I117" i="2"/>
  <c r="I105" i="2"/>
  <c r="I104" i="2"/>
  <c r="I99" i="2"/>
  <c r="I101" i="2"/>
  <c r="I95" i="2"/>
  <c r="I90" i="2"/>
  <c r="I84" i="2"/>
  <c r="I83" i="2"/>
  <c r="I65" i="2"/>
  <c r="I66" i="2"/>
  <c r="I55" i="2"/>
  <c r="I51" i="2"/>
  <c r="I50" i="2" s="1"/>
  <c r="I34" i="2"/>
  <c r="I32" i="2"/>
  <c r="I27" i="2"/>
  <c r="I163" i="2"/>
  <c r="I162" i="2" s="1"/>
  <c r="I158" i="2"/>
  <c r="I63" i="2" l="1"/>
  <c r="I73" i="2"/>
  <c r="K73" i="2"/>
  <c r="K72" i="2" s="1"/>
  <c r="K78" i="2"/>
  <c r="K77" i="2" s="1"/>
  <c r="I82" i="2"/>
  <c r="K63" i="2"/>
  <c r="K15" i="2"/>
  <c r="K14" i="2" s="1"/>
  <c r="K13" i="2" s="1"/>
  <c r="K120" i="2"/>
  <c r="I29" i="2"/>
  <c r="K82" i="2"/>
  <c r="K114" i="2"/>
  <c r="K156" i="2"/>
  <c r="K26" i="2"/>
  <c r="I103" i="2"/>
  <c r="K44" i="2"/>
  <c r="K103" i="2"/>
  <c r="I78" i="2"/>
  <c r="I77" i="2" s="1"/>
  <c r="I15" i="2"/>
  <c r="I14" i="2" s="1"/>
  <c r="I13" i="2" s="1"/>
  <c r="I23" i="2"/>
  <c r="I58" i="2"/>
  <c r="I57" i="2" s="1"/>
  <c r="I54" i="2" s="1"/>
  <c r="K23" i="2"/>
  <c r="K68" i="2"/>
  <c r="K86" i="2"/>
  <c r="I156" i="2"/>
  <c r="I96" i="2"/>
  <c r="I20" i="2"/>
  <c r="I68" i="2"/>
  <c r="I41" i="2"/>
  <c r="I44" i="2"/>
  <c r="I86" i="2"/>
  <c r="I120" i="2"/>
  <c r="I114" i="2"/>
  <c r="I92" i="2"/>
  <c r="I26" i="2"/>
  <c r="J139" i="2"/>
  <c r="I61" i="2" l="1"/>
  <c r="I19" i="2"/>
  <c r="I18" i="2" s="1"/>
  <c r="I72" i="2"/>
  <c r="K113" i="2"/>
  <c r="K112" i="2" s="1"/>
  <c r="K40" i="2"/>
  <c r="I40" i="2"/>
  <c r="K57" i="2"/>
  <c r="K19" i="2"/>
  <c r="K61" i="2"/>
  <c r="I85" i="2"/>
  <c r="I113" i="2"/>
  <c r="K18" i="2" l="1"/>
  <c r="I112" i="2"/>
  <c r="G13" i="1" l="1"/>
  <c r="H106" i="2" l="1"/>
  <c r="I106" i="2" s="1"/>
  <c r="I133" i="2"/>
  <c r="J151" i="2" l="1"/>
  <c r="K151" i="2" s="1"/>
  <c r="K102" i="2"/>
  <c r="I81" i="2" l="1"/>
  <c r="J56" i="2"/>
  <c r="J150" i="2"/>
  <c r="K150" i="2" s="1"/>
  <c r="K55" i="2" l="1"/>
  <c r="K132" i="2"/>
  <c r="P237" i="1"/>
  <c r="U83" i="1"/>
  <c r="O83" i="1"/>
  <c r="U108" i="1"/>
  <c r="Q17" i="1"/>
  <c r="Q16" i="1"/>
  <c r="Q14" i="1"/>
  <c r="U61" i="1"/>
  <c r="O61" i="1"/>
  <c r="U24" i="1"/>
  <c r="S18" i="1"/>
  <c r="S12" i="1" s="1"/>
  <c r="O18" i="1"/>
  <c r="O12" i="1" s="1"/>
  <c r="I18" i="1"/>
  <c r="I12" i="1" s="1"/>
  <c r="R24" i="1"/>
  <c r="N24" i="1"/>
  <c r="J24" i="1"/>
  <c r="H24" i="1"/>
  <c r="L181" i="1" l="1"/>
  <c r="R181" i="1"/>
  <c r="J181" i="1"/>
  <c r="M181" i="1"/>
  <c r="S181" i="1"/>
  <c r="H181" i="1"/>
  <c r="I181" i="1"/>
  <c r="N181" i="1"/>
  <c r="P181" i="1"/>
  <c r="T181" i="1"/>
  <c r="V181" i="1"/>
  <c r="S61" i="1"/>
  <c r="T24" i="1"/>
  <c r="V24" i="1"/>
  <c r="S24" i="1"/>
  <c r="N61" i="1"/>
  <c r="T61" i="1"/>
  <c r="V61" i="1"/>
  <c r="K54" i="2"/>
  <c r="G181" i="1" l="1"/>
  <c r="Q24" i="1"/>
  <c r="U190" i="1"/>
  <c r="U75" i="1"/>
  <c r="S75" i="1" l="1"/>
  <c r="M75" i="1"/>
  <c r="R75" i="1"/>
  <c r="N75" i="1"/>
  <c r="T75" i="1"/>
  <c r="V75" i="1"/>
  <c r="G210" i="1"/>
  <c r="H75" i="1"/>
  <c r="G80" i="1"/>
  <c r="Q210" i="1"/>
  <c r="K210" i="1"/>
  <c r="Q80" i="1"/>
  <c r="K80" i="1"/>
  <c r="Q75" i="1" l="1"/>
  <c r="G218" i="1" l="1"/>
  <c r="Q218" i="1"/>
  <c r="K218" i="1"/>
  <c r="Q95" i="1" l="1"/>
  <c r="K95" i="1"/>
  <c r="G95" i="1"/>
  <c r="N51" i="1" l="1"/>
  <c r="T51" i="1"/>
  <c r="M51" i="1"/>
  <c r="S51" i="1"/>
  <c r="P190" i="1"/>
  <c r="V51" i="1"/>
  <c r="N190" i="1"/>
  <c r="M190" i="1"/>
  <c r="P51" i="1"/>
  <c r="H190" i="1"/>
  <c r="V190" i="1"/>
  <c r="G58" i="1"/>
  <c r="G122" i="1"/>
  <c r="H51" i="1"/>
  <c r="J190" i="1"/>
  <c r="S190" i="1"/>
  <c r="G94" i="1"/>
  <c r="G163" i="1"/>
  <c r="T190" i="1"/>
  <c r="G123" i="1"/>
  <c r="Q123" i="1"/>
  <c r="K123" i="1"/>
  <c r="Q122" i="1"/>
  <c r="G115" i="1"/>
  <c r="K122" i="1"/>
  <c r="Q115" i="1"/>
  <c r="K115" i="1"/>
  <c r="Q163" i="1"/>
  <c r="G134" i="1"/>
  <c r="K163" i="1"/>
  <c r="Q134" i="1"/>
  <c r="K134" i="1"/>
  <c r="K94" i="1"/>
  <c r="Q94" i="1"/>
  <c r="G57" i="1"/>
  <c r="Q58" i="1"/>
  <c r="K58" i="1"/>
  <c r="Q57" i="1"/>
  <c r="K57" i="1"/>
  <c r="V83" i="1"/>
  <c r="S83" i="1"/>
  <c r="I83" i="1"/>
  <c r="M108" i="1" l="1"/>
  <c r="N108" i="1"/>
  <c r="N31" i="1"/>
  <c r="P108" i="1"/>
  <c r="T31" i="1"/>
  <c r="V31" i="1"/>
  <c r="P31" i="1"/>
  <c r="M31" i="1"/>
  <c r="S31" i="1"/>
  <c r="J31" i="1"/>
  <c r="T108" i="1"/>
  <c r="I31" i="1"/>
  <c r="I108" i="1"/>
  <c r="V108" i="1"/>
  <c r="S108" i="1"/>
  <c r="K40" i="1"/>
  <c r="Q40" i="1"/>
  <c r="S239" i="1" l="1"/>
  <c r="S240" i="1"/>
  <c r="G174" i="1"/>
  <c r="G140" i="1"/>
  <c r="Q118" i="1"/>
  <c r="K118" i="1"/>
  <c r="Q174" i="1" l="1"/>
  <c r="K174" i="1"/>
  <c r="Q140" i="1"/>
  <c r="K140" i="1"/>
  <c r="K141" i="1" l="1"/>
  <c r="G141" i="1"/>
  <c r="Q141" i="1" l="1"/>
  <c r="F190" i="1" l="1"/>
  <c r="G178" i="1" l="1"/>
  <c r="Q178" i="1"/>
  <c r="G125" i="1"/>
  <c r="K178" i="1"/>
  <c r="Q125" i="1"/>
  <c r="K125" i="1"/>
  <c r="J51" i="2" l="1"/>
  <c r="H51" i="2"/>
  <c r="F51" i="2"/>
  <c r="E51" i="2"/>
  <c r="G51" i="2" l="1"/>
  <c r="G73" i="2" l="1"/>
  <c r="F78" i="2" l="1"/>
  <c r="G78" i="2"/>
  <c r="F103" i="2" l="1"/>
  <c r="J90" i="2"/>
  <c r="Q235" i="1" l="1"/>
  <c r="Q25" i="1"/>
  <c r="Q26" i="1"/>
  <c r="Q28" i="1"/>
  <c r="Q29" i="1"/>
  <c r="Q34" i="1"/>
  <c r="Q39" i="1"/>
  <c r="Q41" i="1"/>
  <c r="Q42" i="1"/>
  <c r="Q43" i="1"/>
  <c r="Q44" i="1"/>
  <c r="Q45" i="1"/>
  <c r="Q46" i="1"/>
  <c r="Q47" i="1"/>
  <c r="Q48" i="1"/>
  <c r="Q49" i="1"/>
  <c r="Q54" i="1"/>
  <c r="Q55" i="1"/>
  <c r="Q56" i="1"/>
  <c r="Q59" i="1"/>
  <c r="Q64" i="1"/>
  <c r="Q68" i="1"/>
  <c r="Q69" i="1"/>
  <c r="Q70" i="1"/>
  <c r="Q71" i="1"/>
  <c r="Q72" i="1"/>
  <c r="Q73" i="1"/>
  <c r="Q76" i="1"/>
  <c r="Q77" i="1"/>
  <c r="Q78" i="1"/>
  <c r="Q79" i="1"/>
  <c r="Q81" i="1"/>
  <c r="Q85" i="1"/>
  <c r="Q86" i="1"/>
  <c r="Q87" i="1"/>
  <c r="Q92" i="1"/>
  <c r="Q93" i="1"/>
  <c r="Q96" i="1"/>
  <c r="Q97" i="1"/>
  <c r="Q99" i="1"/>
  <c r="Q100" i="1"/>
  <c r="Q101" i="1"/>
  <c r="Q102" i="1"/>
  <c r="Q104" i="1"/>
  <c r="Q105" i="1"/>
  <c r="Q106" i="1"/>
  <c r="Q109" i="1"/>
  <c r="Q111" i="1"/>
  <c r="Q113" i="1"/>
  <c r="Q114" i="1"/>
  <c r="Q116" i="1"/>
  <c r="Q117" i="1"/>
  <c r="Q119" i="1"/>
  <c r="Q120" i="1"/>
  <c r="Q121" i="1"/>
  <c r="Q124" i="1"/>
  <c r="Q126" i="1"/>
  <c r="Q127" i="1"/>
  <c r="Q128" i="1"/>
  <c r="Q129" i="1"/>
  <c r="Q130" i="1"/>
  <c r="Q131" i="1"/>
  <c r="Q132" i="1"/>
  <c r="Q133" i="1"/>
  <c r="Q135" i="1"/>
  <c r="Q136" i="1"/>
  <c r="Q137" i="1"/>
  <c r="Q138" i="1"/>
  <c r="Q139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42" i="1"/>
  <c r="Q143" i="1"/>
  <c r="Q156" i="1"/>
  <c r="Q157" i="1"/>
  <c r="Q158" i="1"/>
  <c r="Q159" i="1"/>
  <c r="Q160" i="1"/>
  <c r="Q161" i="1"/>
  <c r="Q162" i="1"/>
  <c r="Q164" i="1"/>
  <c r="Q165" i="1"/>
  <c r="Q166" i="1"/>
  <c r="Q167" i="1"/>
  <c r="Q168" i="1"/>
  <c r="Q169" i="1"/>
  <c r="Q170" i="1"/>
  <c r="Q171" i="1"/>
  <c r="Q172" i="1"/>
  <c r="Q173" i="1"/>
  <c r="Q175" i="1"/>
  <c r="Q176" i="1"/>
  <c r="Q177" i="1"/>
  <c r="Q179" i="1"/>
  <c r="Q181" i="1"/>
  <c r="Q182" i="1"/>
  <c r="Q183" i="1"/>
  <c r="Q184" i="1"/>
  <c r="Q185" i="1"/>
  <c r="Q186" i="1"/>
  <c r="Q188" i="1"/>
  <c r="Q193" i="1"/>
  <c r="Q194" i="1"/>
  <c r="Q195" i="1"/>
  <c r="Q199" i="1"/>
  <c r="Q200" i="1"/>
  <c r="Q201" i="1"/>
  <c r="Q202" i="1"/>
  <c r="Q203" i="1"/>
  <c r="Q204" i="1"/>
  <c r="Q205" i="1"/>
  <c r="Q206" i="1"/>
  <c r="Q207" i="1"/>
  <c r="Q208" i="1"/>
  <c r="Q209" i="1"/>
  <c r="Q211" i="1"/>
  <c r="Q212" i="1"/>
  <c r="Q213" i="1"/>
  <c r="Q214" i="1"/>
  <c r="Q215" i="1"/>
  <c r="Q216" i="1"/>
  <c r="Q233" i="1"/>
  <c r="Q19" i="1"/>
  <c r="Q20" i="1"/>
  <c r="Q21" i="1"/>
  <c r="Q22" i="1"/>
  <c r="R18" i="1"/>
  <c r="T18" i="1"/>
  <c r="U18" i="1"/>
  <c r="V18" i="1"/>
  <c r="P18" i="1"/>
  <c r="L18" i="1"/>
  <c r="V12" i="1" l="1"/>
  <c r="V239" i="1" s="1"/>
  <c r="U12" i="1"/>
  <c r="U239" i="1" s="1"/>
  <c r="T12" i="1"/>
  <c r="Q18" i="1"/>
  <c r="K93" i="1"/>
  <c r="F237" i="1"/>
  <c r="F70" i="1"/>
  <c r="F61" i="1" s="1"/>
  <c r="P61" i="1"/>
  <c r="K54" i="1"/>
  <c r="G54" i="1"/>
  <c r="E120" i="2"/>
  <c r="F120" i="2"/>
  <c r="H120" i="2"/>
  <c r="E114" i="2"/>
  <c r="F114" i="2"/>
  <c r="H114" i="2"/>
  <c r="G114" i="2"/>
  <c r="G59" i="1"/>
  <c r="F92" i="2"/>
  <c r="H92" i="2"/>
  <c r="J78" i="2"/>
  <c r="J77" i="2" s="1"/>
  <c r="I75" i="1"/>
  <c r="I24" i="1"/>
  <c r="G40" i="1"/>
  <c r="K39" i="1"/>
  <c r="G39" i="1"/>
  <c r="H32" i="2"/>
  <c r="L32" i="2" s="1"/>
  <c r="G32" i="2"/>
  <c r="F32" i="2"/>
  <c r="E32" i="2"/>
  <c r="L33" i="2"/>
  <c r="J103" i="2"/>
  <c r="J102" i="2" s="1"/>
  <c r="H103" i="2"/>
  <c r="H102" i="2" s="1"/>
  <c r="E103" i="2"/>
  <c r="E102" i="2" s="1"/>
  <c r="F102" i="2"/>
  <c r="H20" i="2"/>
  <c r="F20" i="2"/>
  <c r="G103" i="2"/>
  <c r="G102" i="2" s="1"/>
  <c r="G92" i="2"/>
  <c r="G90" i="2"/>
  <c r="G72" i="2"/>
  <c r="G68" i="2"/>
  <c r="G55" i="2"/>
  <c r="G44" i="2"/>
  <c r="G38" i="2"/>
  <c r="G37" i="2" s="1"/>
  <c r="G29" i="2"/>
  <c r="G27" i="2"/>
  <c r="G23" i="2"/>
  <c r="G20" i="2"/>
  <c r="F31" i="1"/>
  <c r="F18" i="1"/>
  <c r="K176" i="1"/>
  <c r="K171" i="1"/>
  <c r="G171" i="1"/>
  <c r="K169" i="1"/>
  <c r="G167" i="1"/>
  <c r="K165" i="1"/>
  <c r="G165" i="1"/>
  <c r="K162" i="1"/>
  <c r="G160" i="1"/>
  <c r="K158" i="1"/>
  <c r="G158" i="1"/>
  <c r="K143" i="1"/>
  <c r="K155" i="1"/>
  <c r="G155" i="1"/>
  <c r="K153" i="1"/>
  <c r="G153" i="1"/>
  <c r="G151" i="1"/>
  <c r="G149" i="1"/>
  <c r="G147" i="1"/>
  <c r="K145" i="1"/>
  <c r="G145" i="1"/>
  <c r="K137" i="1"/>
  <c r="G137" i="1"/>
  <c r="G133" i="1"/>
  <c r="K131" i="1"/>
  <c r="K129" i="1"/>
  <c r="G129" i="1"/>
  <c r="G127" i="1"/>
  <c r="K119" i="1"/>
  <c r="K175" i="1"/>
  <c r="G175" i="1"/>
  <c r="K173" i="1"/>
  <c r="G172" i="1"/>
  <c r="K170" i="1"/>
  <c r="G170" i="1"/>
  <c r="K168" i="1"/>
  <c r="G168" i="1"/>
  <c r="K166" i="1"/>
  <c r="G166" i="1"/>
  <c r="G161" i="1"/>
  <c r="K139" i="1"/>
  <c r="G139" i="1"/>
  <c r="K138" i="1"/>
  <c r="K132" i="1"/>
  <c r="K130" i="1"/>
  <c r="G128" i="1"/>
  <c r="G126" i="1"/>
  <c r="K124" i="1"/>
  <c r="G124" i="1"/>
  <c r="G121" i="1"/>
  <c r="K116" i="1"/>
  <c r="G116" i="1"/>
  <c r="G159" i="1"/>
  <c r="G157" i="1"/>
  <c r="G142" i="1"/>
  <c r="G154" i="1"/>
  <c r="G148" i="1"/>
  <c r="G146" i="1"/>
  <c r="G144" i="1"/>
  <c r="G34" i="1"/>
  <c r="J61" i="1"/>
  <c r="K17" i="1"/>
  <c r="G17" i="1"/>
  <c r="H237" i="1"/>
  <c r="L76" i="2"/>
  <c r="G158" i="2"/>
  <c r="L101" i="2"/>
  <c r="L98" i="2"/>
  <c r="L97" i="2"/>
  <c r="L94" i="2"/>
  <c r="L93" i="2"/>
  <c r="L91" i="2"/>
  <c r="L89" i="2"/>
  <c r="L88" i="2"/>
  <c r="L87" i="2"/>
  <c r="L79" i="2"/>
  <c r="L75" i="2"/>
  <c r="L74" i="2"/>
  <c r="L71" i="2"/>
  <c r="L70" i="2"/>
  <c r="L69" i="2"/>
  <c r="L62" i="2"/>
  <c r="L60" i="2"/>
  <c r="L59" i="2"/>
  <c r="L56" i="2"/>
  <c r="L49" i="2"/>
  <c r="L48" i="2"/>
  <c r="L47" i="2"/>
  <c r="L46" i="2"/>
  <c r="L45" i="2"/>
  <c r="L43" i="2"/>
  <c r="L42" i="2"/>
  <c r="L39" i="2"/>
  <c r="L36" i="2"/>
  <c r="L30" i="2"/>
  <c r="L28" i="2"/>
  <c r="L25" i="2"/>
  <c r="L24" i="2"/>
  <c r="L22" i="2"/>
  <c r="L21" i="2"/>
  <c r="L17" i="2"/>
  <c r="L16" i="2"/>
  <c r="H78" i="2"/>
  <c r="H77" i="2" s="1"/>
  <c r="H86" i="2"/>
  <c r="H15" i="2"/>
  <c r="H14" i="2" s="1"/>
  <c r="H13" i="2" s="1"/>
  <c r="H163" i="2"/>
  <c r="H162" i="2" s="1"/>
  <c r="H158" i="2"/>
  <c r="H96" i="2"/>
  <c r="H90" i="2"/>
  <c r="L90" i="2" s="1"/>
  <c r="H82" i="2"/>
  <c r="H72" i="2"/>
  <c r="H68" i="2"/>
  <c r="H63" i="2"/>
  <c r="H58" i="2"/>
  <c r="H57" i="2" s="1"/>
  <c r="H55" i="2"/>
  <c r="H50" i="2"/>
  <c r="H44" i="2"/>
  <c r="H41" i="2"/>
  <c r="H38" i="2"/>
  <c r="I38" i="2" s="1"/>
  <c r="I37" i="2" s="1"/>
  <c r="I31" i="2" s="1"/>
  <c r="I110" i="2" s="1"/>
  <c r="H35" i="2"/>
  <c r="H34" i="2" s="1"/>
  <c r="H29" i="2"/>
  <c r="H27" i="2"/>
  <c r="H23" i="2"/>
  <c r="F163" i="2"/>
  <c r="F162" i="2" s="1"/>
  <c r="F158" i="2"/>
  <c r="F96" i="2"/>
  <c r="F90" i="2"/>
  <c r="F86" i="2"/>
  <c r="F82" i="2"/>
  <c r="F77" i="2"/>
  <c r="F68" i="2"/>
  <c r="F63" i="2"/>
  <c r="F58" i="2"/>
  <c r="F57" i="2" s="1"/>
  <c r="F55" i="2"/>
  <c r="F50" i="2"/>
  <c r="F44" i="2"/>
  <c r="F41" i="2"/>
  <c r="F38" i="2"/>
  <c r="F37" i="2" s="1"/>
  <c r="F35" i="2"/>
  <c r="F34" i="2" s="1"/>
  <c r="F29" i="2"/>
  <c r="F27" i="2"/>
  <c r="F23" i="2"/>
  <c r="F15" i="2"/>
  <c r="F14" i="2" s="1"/>
  <c r="F13" i="2" s="1"/>
  <c r="E163" i="2"/>
  <c r="E162" i="2" s="1"/>
  <c r="E158" i="2"/>
  <c r="E96" i="2"/>
  <c r="E92" i="2"/>
  <c r="E90" i="2"/>
  <c r="E86" i="2"/>
  <c r="E82" i="2"/>
  <c r="E77" i="2"/>
  <c r="E72" i="2"/>
  <c r="E68" i="2"/>
  <c r="E63" i="2"/>
  <c r="E58" i="2"/>
  <c r="E57" i="2" s="1"/>
  <c r="E55" i="2"/>
  <c r="E50" i="2"/>
  <c r="E44" i="2"/>
  <c r="E41" i="2"/>
  <c r="E38" i="2"/>
  <c r="E37" i="2" s="1"/>
  <c r="E35" i="2"/>
  <c r="E34" i="2" s="1"/>
  <c r="E29" i="2"/>
  <c r="E27" i="2"/>
  <c r="E23" i="2"/>
  <c r="E20" i="2"/>
  <c r="E15" i="2"/>
  <c r="E14" i="2" s="1"/>
  <c r="E13" i="2" s="1"/>
  <c r="F83" i="1"/>
  <c r="F75" i="1"/>
  <c r="F51" i="1"/>
  <c r="F24" i="1"/>
  <c r="J72" i="2"/>
  <c r="N151" i="2"/>
  <c r="K26" i="1"/>
  <c r="O24" i="1"/>
  <c r="O239" i="1" s="1"/>
  <c r="G26" i="1"/>
  <c r="K71" i="1"/>
  <c r="K72" i="1"/>
  <c r="G71" i="1"/>
  <c r="G72" i="1"/>
  <c r="K182" i="1"/>
  <c r="K183" i="1"/>
  <c r="K184" i="1"/>
  <c r="G182" i="1"/>
  <c r="G183" i="1"/>
  <c r="G184" i="1"/>
  <c r="P12" i="1"/>
  <c r="G56" i="1"/>
  <c r="J15" i="2"/>
  <c r="J14" i="2" s="1"/>
  <c r="J13" i="2" s="1"/>
  <c r="J20" i="2"/>
  <c r="J23" i="2"/>
  <c r="J27" i="2"/>
  <c r="J29" i="2"/>
  <c r="G35" i="2"/>
  <c r="G34" i="2" s="1"/>
  <c r="J35" i="2"/>
  <c r="J38" i="2"/>
  <c r="G41" i="2"/>
  <c r="J41" i="2"/>
  <c r="J44" i="2"/>
  <c r="G50" i="2"/>
  <c r="L51" i="2"/>
  <c r="J55" i="2"/>
  <c r="G58" i="2"/>
  <c r="G57" i="2" s="1"/>
  <c r="J58" i="2"/>
  <c r="J63" i="2"/>
  <c r="J68" i="2"/>
  <c r="G82" i="2"/>
  <c r="J82" i="2"/>
  <c r="J86" i="2"/>
  <c r="G96" i="2"/>
  <c r="J158" i="2"/>
  <c r="G163" i="2"/>
  <c r="G162" i="2" s="1"/>
  <c r="J163" i="2"/>
  <c r="J162" i="2" s="1"/>
  <c r="J18" i="1"/>
  <c r="J12" i="1" s="1"/>
  <c r="M18" i="1"/>
  <c r="M12" i="1" s="1"/>
  <c r="N18" i="1"/>
  <c r="N12" i="1" s="1"/>
  <c r="G19" i="1"/>
  <c r="K19" i="1"/>
  <c r="G20" i="1"/>
  <c r="K20" i="1"/>
  <c r="G21" i="1"/>
  <c r="K21" i="1"/>
  <c r="G22" i="1"/>
  <c r="K22" i="1"/>
  <c r="G27" i="1"/>
  <c r="M24" i="1"/>
  <c r="G29" i="1"/>
  <c r="G41" i="1"/>
  <c r="K41" i="1"/>
  <c r="G44" i="1"/>
  <c r="K44" i="1"/>
  <c r="G45" i="1"/>
  <c r="K45" i="1"/>
  <c r="G46" i="1"/>
  <c r="K46" i="1"/>
  <c r="G47" i="1"/>
  <c r="K47" i="1"/>
  <c r="G48" i="1"/>
  <c r="K48" i="1"/>
  <c r="G49" i="1"/>
  <c r="I51" i="1"/>
  <c r="G63" i="1"/>
  <c r="G64" i="1"/>
  <c r="G73" i="1"/>
  <c r="G76" i="1"/>
  <c r="G77" i="1"/>
  <c r="G78" i="1"/>
  <c r="G79" i="1"/>
  <c r="G81" i="1"/>
  <c r="K81" i="1"/>
  <c r="J75" i="1"/>
  <c r="P75" i="1"/>
  <c r="G92" i="1"/>
  <c r="G93" i="1"/>
  <c r="G102" i="1"/>
  <c r="K102" i="1"/>
  <c r="G104" i="1"/>
  <c r="K104" i="1"/>
  <c r="G105" i="1"/>
  <c r="K105" i="1"/>
  <c r="G106" i="1"/>
  <c r="G114" i="1"/>
  <c r="K114" i="1"/>
  <c r="G120" i="1"/>
  <c r="K120" i="1"/>
  <c r="K167" i="1"/>
  <c r="G185" i="1"/>
  <c r="K185" i="1"/>
  <c r="G186" i="1"/>
  <c r="K186" i="1"/>
  <c r="G188" i="1"/>
  <c r="G194" i="1"/>
  <c r="G195" i="1"/>
  <c r="G197" i="1"/>
  <c r="G198" i="1"/>
  <c r="G200" i="1"/>
  <c r="G201" i="1"/>
  <c r="K201" i="1"/>
  <c r="K211" i="1"/>
  <c r="G212" i="1"/>
  <c r="K212" i="1"/>
  <c r="G233" i="1"/>
  <c r="K233" i="1"/>
  <c r="G235" i="1"/>
  <c r="I237" i="1"/>
  <c r="J237" i="1"/>
  <c r="L237" i="1"/>
  <c r="K235" i="1"/>
  <c r="M237" i="1"/>
  <c r="N237" i="1"/>
  <c r="O237" i="1"/>
  <c r="G238" i="1"/>
  <c r="G55" i="1"/>
  <c r="I61" i="1"/>
  <c r="K97" i="1"/>
  <c r="K96" i="1"/>
  <c r="G215" i="1"/>
  <c r="J132" i="2"/>
  <c r="K205" i="1"/>
  <c r="G214" i="1"/>
  <c r="G119" i="1"/>
  <c r="G176" i="1"/>
  <c r="G204" i="1"/>
  <c r="G136" i="1"/>
  <c r="G169" i="1"/>
  <c r="G202" i="1"/>
  <c r="G162" i="1"/>
  <c r="P83" i="1"/>
  <c r="K206" i="1"/>
  <c r="M83" i="1"/>
  <c r="K214" i="1"/>
  <c r="K133" i="1"/>
  <c r="G100" i="1"/>
  <c r="P24" i="1"/>
  <c r="J50" i="2"/>
  <c r="G211" i="1"/>
  <c r="K152" i="1"/>
  <c r="K159" i="1"/>
  <c r="K154" i="1"/>
  <c r="K157" i="1"/>
  <c r="K148" i="1"/>
  <c r="K147" i="1"/>
  <c r="K146" i="1"/>
  <c r="G38" i="1"/>
  <c r="G196" i="1"/>
  <c r="K195" i="1"/>
  <c r="K78" i="1"/>
  <c r="K113" i="1"/>
  <c r="G113" i="1"/>
  <c r="K142" i="1"/>
  <c r="G131" i="1"/>
  <c r="G63" i="2"/>
  <c r="I190" i="1"/>
  <c r="G190" i="1" s="1"/>
  <c r="G28" i="1"/>
  <c r="K55" i="1"/>
  <c r="J108" i="1"/>
  <c r="G179" i="1"/>
  <c r="G99" i="1"/>
  <c r="G152" i="1"/>
  <c r="K151" i="1"/>
  <c r="K160" i="1"/>
  <c r="G150" i="1"/>
  <c r="K117" i="1"/>
  <c r="G143" i="1"/>
  <c r="K216" i="1"/>
  <c r="G216" i="1"/>
  <c r="K64" i="1"/>
  <c r="K199" i="1"/>
  <c r="G199" i="1"/>
  <c r="K92" i="1"/>
  <c r="K193" i="1"/>
  <c r="G193" i="1"/>
  <c r="G192" i="1"/>
  <c r="K111" i="1"/>
  <c r="G111" i="1"/>
  <c r="G110" i="1"/>
  <c r="K109" i="1"/>
  <c r="G109" i="1"/>
  <c r="G88" i="1"/>
  <c r="K87" i="1"/>
  <c r="G87" i="1"/>
  <c r="K85" i="1"/>
  <c r="G85" i="1"/>
  <c r="K86" i="1"/>
  <c r="G86" i="1"/>
  <c r="G84" i="1"/>
  <c r="G62" i="1"/>
  <c r="G52" i="1"/>
  <c r="K25" i="1"/>
  <c r="G25" i="1"/>
  <c r="K14" i="1"/>
  <c r="G135" i="1"/>
  <c r="K100" i="1"/>
  <c r="G173" i="1"/>
  <c r="K213" i="1"/>
  <c r="G156" i="1"/>
  <c r="G118" i="1"/>
  <c r="G138" i="1"/>
  <c r="G164" i="1"/>
  <c r="K172" i="1"/>
  <c r="K127" i="1"/>
  <c r="K215" i="1"/>
  <c r="G208" i="1"/>
  <c r="G203" i="1"/>
  <c r="K179" i="1"/>
  <c r="K68" i="1"/>
  <c r="K70" i="1"/>
  <c r="K69" i="1"/>
  <c r="G69" i="1"/>
  <c r="G68" i="1"/>
  <c r="K73" i="1"/>
  <c r="K29" i="1"/>
  <c r="K76" i="1"/>
  <c r="K188" i="1"/>
  <c r="K194" i="1"/>
  <c r="K150" i="1"/>
  <c r="K149" i="1"/>
  <c r="K99" i="1"/>
  <c r="K77" i="1"/>
  <c r="K34" i="1"/>
  <c r="K203" i="1"/>
  <c r="K144" i="1"/>
  <c r="G96" i="1"/>
  <c r="G206" i="1"/>
  <c r="K49" i="1"/>
  <c r="K106" i="1"/>
  <c r="K59" i="1"/>
  <c r="K238" i="1"/>
  <c r="G70" i="1"/>
  <c r="K207" i="1"/>
  <c r="G132" i="1"/>
  <c r="K56" i="1"/>
  <c r="G65" i="1"/>
  <c r="G14" i="1"/>
  <c r="G53" i="1"/>
  <c r="G43" i="1"/>
  <c r="K164" i="1"/>
  <c r="K204" i="1"/>
  <c r="K208" i="1"/>
  <c r="G205" i="1"/>
  <c r="K101" i="1"/>
  <c r="L75" i="1"/>
  <c r="K156" i="1"/>
  <c r="G130" i="1"/>
  <c r="K202" i="1"/>
  <c r="K136" i="1"/>
  <c r="K177" i="1"/>
  <c r="G213" i="1"/>
  <c r="K79" i="1"/>
  <c r="G97" i="1"/>
  <c r="G101" i="1"/>
  <c r="K135" i="1"/>
  <c r="G177" i="1"/>
  <c r="G207" i="1"/>
  <c r="J51" i="1"/>
  <c r="M61" i="1"/>
  <c r="K209" i="1"/>
  <c r="K200" i="1"/>
  <c r="K28" i="1"/>
  <c r="K181" i="1"/>
  <c r="K43" i="1"/>
  <c r="K128" i="1"/>
  <c r="K161" i="1"/>
  <c r="G16" i="1"/>
  <c r="G117" i="1"/>
  <c r="K42" i="1"/>
  <c r="G42" i="1"/>
  <c r="G209" i="1"/>
  <c r="K16" i="1"/>
  <c r="L24" i="1"/>
  <c r="P239" i="1" l="1"/>
  <c r="M239" i="1"/>
  <c r="I239" i="1"/>
  <c r="G24" i="1"/>
  <c r="L20" i="2"/>
  <c r="E113" i="2"/>
  <c r="E112" i="2" s="1"/>
  <c r="E85" i="2"/>
  <c r="E81" i="2" s="1"/>
  <c r="G237" i="1"/>
  <c r="U240" i="1"/>
  <c r="V240" i="1"/>
  <c r="K75" i="1"/>
  <c r="K237" i="1"/>
  <c r="G18" i="1"/>
  <c r="G51" i="1"/>
  <c r="G75" i="1"/>
  <c r="O240" i="1"/>
  <c r="K24" i="1"/>
  <c r="J156" i="2"/>
  <c r="F156" i="2"/>
  <c r="E156" i="2"/>
  <c r="G156" i="2"/>
  <c r="J37" i="2"/>
  <c r="G40" i="2"/>
  <c r="I11" i="2"/>
  <c r="I167" i="2" s="1"/>
  <c r="H156" i="2"/>
  <c r="H37" i="2"/>
  <c r="H31" i="2" s="1"/>
  <c r="L55" i="2"/>
  <c r="L23" i="2"/>
  <c r="L102" i="2"/>
  <c r="H85" i="2"/>
  <c r="H81" i="2" s="1"/>
  <c r="L77" i="2"/>
  <c r="L35" i="2"/>
  <c r="L78" i="2"/>
  <c r="J26" i="2"/>
  <c r="E26" i="2"/>
  <c r="G26" i="2"/>
  <c r="L58" i="2"/>
  <c r="F19" i="2"/>
  <c r="F18" i="2" s="1"/>
  <c r="G54" i="2"/>
  <c r="L68" i="2"/>
  <c r="J61" i="2"/>
  <c r="L29" i="2"/>
  <c r="E19" i="2"/>
  <c r="E18" i="2" s="1"/>
  <c r="G61" i="2"/>
  <c r="H61" i="2"/>
  <c r="J34" i="2"/>
  <c r="L34" i="2" s="1"/>
  <c r="L86" i="2"/>
  <c r="F26" i="2"/>
  <c r="J57" i="2"/>
  <c r="L57" i="2" s="1"/>
  <c r="L44" i="2"/>
  <c r="L41" i="2"/>
  <c r="L38" i="2"/>
  <c r="L27" i="2"/>
  <c r="L13" i="2"/>
  <c r="L15" i="2"/>
  <c r="I240" i="1"/>
  <c r="F85" i="2"/>
  <c r="F81" i="2" s="1"/>
  <c r="H113" i="2"/>
  <c r="H112" i="2" s="1"/>
  <c r="G19" i="2"/>
  <c r="G18" i="2" s="1"/>
  <c r="F40" i="2"/>
  <c r="J113" i="2"/>
  <c r="J112" i="2" s="1"/>
  <c r="L50" i="2"/>
  <c r="E40" i="2"/>
  <c r="H40" i="2"/>
  <c r="G31" i="2"/>
  <c r="E31" i="2"/>
  <c r="H54" i="2"/>
  <c r="G77" i="2"/>
  <c r="G86" i="2"/>
  <c r="G85" i="2" s="1"/>
  <c r="G81" i="2" s="1"/>
  <c r="J40" i="2"/>
  <c r="E54" i="2"/>
  <c r="E61" i="2"/>
  <c r="F61" i="2"/>
  <c r="F72" i="2"/>
  <c r="H26" i="2"/>
  <c r="G15" i="2"/>
  <c r="G14" i="2" s="1"/>
  <c r="G120" i="2"/>
  <c r="G113" i="2" s="1"/>
  <c r="G112" i="2" s="1"/>
  <c r="M240" i="1"/>
  <c r="J19" i="2"/>
  <c r="K18" i="1"/>
  <c r="F54" i="2"/>
  <c r="H19" i="2"/>
  <c r="H18" i="2" s="1"/>
  <c r="F31" i="2"/>
  <c r="K121" i="1"/>
  <c r="K126" i="1"/>
  <c r="F113" i="2"/>
  <c r="F112" i="2" s="1"/>
  <c r="F110" i="2" l="1"/>
  <c r="E110" i="2"/>
  <c r="H110" i="2"/>
  <c r="H166" i="2" s="1"/>
  <c r="L26" i="2"/>
  <c r="K37" i="2"/>
  <c r="L37" i="2"/>
  <c r="I166" i="2"/>
  <c r="L72" i="2"/>
  <c r="J54" i="2"/>
  <c r="L54" i="2" s="1"/>
  <c r="L61" i="2"/>
  <c r="J31" i="2"/>
  <c r="L31" i="2" s="1"/>
  <c r="L40" i="2"/>
  <c r="L14" i="2"/>
  <c r="G13" i="2"/>
  <c r="G110" i="2" s="1"/>
  <c r="P240" i="1"/>
  <c r="L19" i="2"/>
  <c r="J18" i="2"/>
  <c r="K31" i="2" l="1"/>
  <c r="E11" i="2"/>
  <c r="E167" i="2" s="1"/>
  <c r="E166" i="2"/>
  <c r="G11" i="2"/>
  <c r="G167" i="2" s="1"/>
  <c r="G166" i="2"/>
  <c r="F11" i="2"/>
  <c r="F167" i="2" s="1"/>
  <c r="F166" i="2"/>
  <c r="H11" i="2"/>
  <c r="H167" i="2" s="1"/>
  <c r="L18" i="2"/>
  <c r="G89" i="1" l="1"/>
  <c r="K89" i="1"/>
  <c r="Q89" i="1" l="1"/>
  <c r="Q112" i="1" l="1"/>
  <c r="K112" i="1" l="1"/>
  <c r="H108" i="1" l="1"/>
  <c r="G112" i="1"/>
  <c r="G108" i="1" l="1"/>
  <c r="J95" i="2" l="1"/>
  <c r="J92" i="2" s="1"/>
  <c r="K92" i="2"/>
  <c r="L92" i="2" l="1"/>
  <c r="J99" i="2"/>
  <c r="K96" i="2"/>
  <c r="K85" i="2" s="1"/>
  <c r="J100" i="2"/>
  <c r="J96" i="2" l="1"/>
  <c r="L96" i="2" s="1"/>
  <c r="J85" i="2" l="1"/>
  <c r="J81" i="2" s="1"/>
  <c r="K81" i="2"/>
  <c r="L85" i="2" l="1"/>
  <c r="L81" i="2"/>
  <c r="J110" i="2"/>
  <c r="J11" i="2" s="1"/>
  <c r="K110" i="2"/>
  <c r="K166" i="2" l="1"/>
  <c r="K11" i="2"/>
  <c r="K167" i="2" s="1"/>
  <c r="L110" i="2"/>
  <c r="J166" i="2"/>
  <c r="J167" i="2" l="1"/>
  <c r="L11" i="2"/>
  <c r="L167" i="2" l="1"/>
  <c r="K90" i="1" l="1"/>
  <c r="G90" i="1"/>
  <c r="G66" i="1" l="1"/>
  <c r="K66" i="1"/>
  <c r="K84" i="1" l="1"/>
  <c r="Q90" i="1"/>
  <c r="K198" i="1" l="1"/>
  <c r="Q192" i="1" l="1"/>
  <c r="K192" i="1"/>
  <c r="Q84" i="1" l="1"/>
  <c r="K197" i="1"/>
  <c r="K196" i="1" l="1"/>
  <c r="L190" i="1"/>
  <c r="K190" i="1" s="1"/>
  <c r="Q197" i="1"/>
  <c r="Q198" i="1"/>
  <c r="Q196" i="1" l="1"/>
  <c r="R190" i="1"/>
  <c r="Q190" i="1" s="1"/>
  <c r="K52" i="1" l="1"/>
  <c r="Q52" i="1"/>
  <c r="Q66" i="1" l="1"/>
  <c r="Q13" i="1" l="1"/>
  <c r="G37" i="1" l="1"/>
  <c r="K37" i="1"/>
  <c r="K13" i="1" l="1"/>
  <c r="Q37" i="1"/>
  <c r="G67" i="1" l="1"/>
  <c r="H61" i="1"/>
  <c r="K67" i="1"/>
  <c r="G61" i="1" l="1"/>
  <c r="Q67" i="1"/>
  <c r="K15" i="1" l="1"/>
  <c r="L12" i="1"/>
  <c r="G15" i="1"/>
  <c r="H12" i="1"/>
  <c r="K12" i="1" l="1"/>
  <c r="G12" i="1"/>
  <c r="F12" i="1" l="1"/>
  <c r="Q15" i="1" l="1"/>
  <c r="R12" i="1"/>
  <c r="Q12" i="1" l="1"/>
  <c r="K98" i="1" l="1"/>
  <c r="G98" i="1"/>
  <c r="N83" i="1"/>
  <c r="J83" i="1"/>
  <c r="J239" i="1" l="1"/>
  <c r="J240" i="1"/>
  <c r="N239" i="1"/>
  <c r="N240" i="1"/>
  <c r="T83" i="1"/>
  <c r="Q98" i="1"/>
  <c r="T239" i="1" l="1"/>
  <c r="T240" i="1"/>
  <c r="G36" i="1" l="1"/>
  <c r="K36" i="1"/>
  <c r="Q36" i="1" l="1"/>
  <c r="K88" i="1" l="1"/>
  <c r="K110" i="1" l="1"/>
  <c r="L108" i="1"/>
  <c r="K35" i="1"/>
  <c r="K108" i="1" l="1"/>
  <c r="Q35" i="1"/>
  <c r="G35" i="1" l="1"/>
  <c r="H31" i="1"/>
  <c r="Q88" i="1"/>
  <c r="Q110" i="1"/>
  <c r="R108" i="1"/>
  <c r="G31" i="1" l="1"/>
  <c r="Q108" i="1"/>
  <c r="K65" i="1" l="1"/>
  <c r="Q65" i="1"/>
  <c r="Q63" i="1" l="1"/>
  <c r="R51" i="1"/>
  <c r="Q51" i="1" s="1"/>
  <c r="Q53" i="1"/>
  <c r="K63" i="1" l="1"/>
  <c r="K53" i="1" l="1"/>
  <c r="L51" i="1"/>
  <c r="K51" i="1" s="1"/>
  <c r="Q32" i="1" l="1"/>
  <c r="F108" i="1"/>
  <c r="K32" i="1" l="1"/>
  <c r="F239" i="1"/>
  <c r="F240" i="1"/>
  <c r="K62" i="1" l="1"/>
  <c r="L61" i="1"/>
  <c r="Q62" i="1" l="1"/>
  <c r="R61" i="1"/>
  <c r="K61" i="1"/>
  <c r="Q61" i="1" l="1"/>
  <c r="Q91" i="1" l="1"/>
  <c r="K91" i="1" l="1"/>
  <c r="G91" i="1" l="1"/>
  <c r="G103" i="1" l="1"/>
  <c r="H83" i="1"/>
  <c r="G83" i="1" l="1"/>
  <c r="H239" i="1"/>
  <c r="G239" i="1" s="1"/>
  <c r="H240" i="1"/>
  <c r="G240" i="1" l="1"/>
  <c r="K103" i="1" l="1"/>
  <c r="L83" i="1"/>
  <c r="Q103" i="1"/>
  <c r="R83" i="1"/>
  <c r="K83" i="1" l="1"/>
  <c r="Q83" i="1"/>
  <c r="K38" i="1" l="1"/>
  <c r="L31" i="1"/>
  <c r="K31" i="1" l="1"/>
  <c r="L240" i="1"/>
  <c r="L239" i="1"/>
  <c r="K239" i="1" s="1"/>
  <c r="K240" i="1" l="1"/>
  <c r="Q38" i="1" l="1"/>
  <c r="R31" i="1"/>
  <c r="Q31" i="1" l="1"/>
  <c r="R240" i="1"/>
  <c r="R239" i="1"/>
  <c r="Q239" i="1" s="1"/>
  <c r="Q240" i="1" l="1"/>
</calcChain>
</file>

<file path=xl/comments1.xml><?xml version="1.0" encoding="utf-8"?>
<comments xmlns="http://schemas.openxmlformats.org/spreadsheetml/2006/main">
  <authors>
    <author>Sandra Dzerve</author>
  </authors>
  <commentList>
    <comment ref="J56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Ls 4750; noma Ls 11450</t>
        </r>
      </text>
    </comment>
    <comment ref="J106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apstādījumi Ls 47000; saist. ar privatiz. Ls 2300; INGA - projekti Ls 5503</t>
        </r>
      </text>
    </comment>
    <comment ref="H133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saist.ar privat. Ls 1151
</t>
        </r>
      </text>
    </comment>
    <comment ref="J133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saist.ar privat. Ls 3496</t>
        </r>
      </text>
    </comment>
    <comment ref="J137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Ls 384 - Konts 1199;
Ls 941  - VK konts</t>
        </r>
      </text>
    </comment>
    <comment ref="J139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Ls 5965 - Mūzikas skola,
Ls 967 - Mākslas skola
</t>
        </r>
      </text>
    </comment>
    <comment ref="J150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Ls 2337</t>
        </r>
      </text>
    </comment>
  </commentList>
</comments>
</file>

<file path=xl/comments2.xml><?xml version="1.0" encoding="utf-8"?>
<comments xmlns="http://schemas.openxmlformats.org/spreadsheetml/2006/main">
  <authors>
    <author>Inga Braca</author>
  </authors>
  <commentList>
    <comment ref="L238" authorId="0">
      <text>
        <r>
          <rPr>
            <b/>
            <sz val="9"/>
            <color indexed="81"/>
            <rFont val="Tahoma"/>
            <family val="2"/>
            <charset val="186"/>
          </rPr>
          <t>Inga Braca:</t>
        </r>
        <r>
          <rPr>
            <sz val="9"/>
            <color indexed="81"/>
            <rFont val="Tahoma"/>
            <family val="2"/>
            <charset val="186"/>
          </rPr>
          <t xml:space="preserve">
Ls 725 254 atlikums
</t>
        </r>
      </text>
    </comment>
  </commentList>
</comments>
</file>

<file path=xl/sharedStrings.xml><?xml version="1.0" encoding="utf-8"?>
<sst xmlns="http://schemas.openxmlformats.org/spreadsheetml/2006/main" count="842" uniqueCount="695">
  <si>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</si>
  <si>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</si>
  <si>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</si>
  <si>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</si>
  <si>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</si>
  <si>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</si>
  <si>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</si>
  <si>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</si>
  <si>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</si>
  <si>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</si>
  <si>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</si>
  <si>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</si>
  <si>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SIA "Jūrmalas gaisma"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</si>
  <si>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</si>
  <si>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</si>
  <si>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</si>
  <si>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</si>
  <si>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</si>
  <si>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</si>
  <si>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</si>
  <si>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</si>
  <si>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</si>
  <si>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</si>
  <si>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</si>
  <si>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</si>
  <si>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</si>
  <si>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</si>
  <si>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</si>
  <si>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</si>
  <si>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</si>
  <si>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</si>
  <si>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</si>
  <si>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</si>
  <si>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</si>
  <si>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</si>
  <si>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</si>
  <si>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</si>
  <si>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</si>
  <si>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</si>
  <si>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</si>
  <si>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</si>
  <si>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</si>
  <si>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</si>
  <si>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</si>
  <si>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</si>
  <si>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</si>
  <si>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</si>
  <si>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</si>
  <si>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</si>
  <si>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</si>
  <si>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</si>
  <si>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</si>
  <si>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</si>
  <si>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</si>
  <si>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</si>
  <si>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</si>
  <si>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</si>
  <si>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</si>
  <si>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</si>
  <si>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</si>
  <si>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</si>
  <si>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</si>
  <si>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</si>
  <si>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</si>
  <si>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</si>
  <si>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</si>
  <si>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</si>
  <si>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</si>
  <si>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</si>
  <si>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</si>
  <si>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</si>
  <si>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Valsts nodeva par civilstāvokļa aktu reģistrēšanu, grozīšanu un papildināšanu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</si>
  <si>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</si>
  <si>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</si>
  <si>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</si>
  <si>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</si>
  <si>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</si>
  <si>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</si>
  <si>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</si>
  <si>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</si>
  <si>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</si>
  <si>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</si>
  <si>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</si>
  <si>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</si>
  <si>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</si>
  <si>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</si>
  <si>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</si>
  <si>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</si>
  <si>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</si>
  <si>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</si>
  <si>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</si>
  <si>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</si>
  <si>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</si>
  <si>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</si>
  <si>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</si>
  <si>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</si>
  <si>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</si>
  <si>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</si>
  <si>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</si>
  <si>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</si>
  <si>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</si>
  <si>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</si>
  <si>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</si>
  <si>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 xml:space="preserve">19.2.4.0. 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</si>
  <si>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</si>
  <si>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</si>
  <si>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</si>
  <si>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</si>
  <si>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</si>
  <si>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</si>
  <si>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</si>
  <si>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</si>
  <si>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</si>
  <si>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</si>
  <si>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</si>
  <si>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</si>
  <si>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</si>
  <si>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</si>
  <si>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</si>
  <si>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</si>
  <si>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</si>
  <si>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</si>
  <si>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21.3.9.5.</t>
  </si>
  <si>
    <t>21.3.9.9.</t>
  </si>
  <si>
    <t>21.4.2.0.</t>
  </si>
  <si>
    <t>21.4.2.2.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</si>
  <si>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</si>
  <si>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</si>
  <si>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</si>
  <si>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</si>
  <si>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</si>
  <si>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</si>
  <si>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</si>
  <si>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</si>
  <si>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</si>
  <si>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</si>
  <si>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</si>
  <si>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</si>
  <si>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</si>
  <si>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</si>
  <si>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Atlikums no paņemtajiem kredītiem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</si>
  <si>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</si>
  <si>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</si>
  <si>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</si>
  <si>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Pašvaldības pamatbudžets, t.sk: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</si>
  <si>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</si>
  <si>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</si>
  <si>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</si>
  <si>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</si>
  <si>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</si>
  <si>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</si>
  <si>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Lielupes tilta rekonstrukcija</t>
  </si>
  <si>
    <t>Kredīta atmaksa - Sociālās mājas Nometņu 2a renovācija</t>
  </si>
  <si>
    <t>Kredīta atmaksa - Slokas sporta kompleksa būvniecība</t>
  </si>
  <si>
    <t>Atlikums no projektu līdzekļiem</t>
  </si>
  <si>
    <t>Kredīta atmaksa - Ūdenssaimniecības attīstības projekta I kārta</t>
  </si>
  <si>
    <t>Mērķdotācija pedagogu atalgojumam</t>
  </si>
  <si>
    <t>Valsts budžeta transferti</t>
  </si>
  <si>
    <t>Kredīta atmaksa - Dzintaru mežaparka būvniecība</t>
  </si>
  <si>
    <t>Aizņēmumi</t>
  </si>
  <si>
    <t>F40020000</t>
  </si>
  <si>
    <t>Atlikums pārskaitītajam pamatkapitāla palielinājumam</t>
  </si>
  <si>
    <t>F40220010</t>
  </si>
  <si>
    <t>Aizņēmumu atmaksa F40220020</t>
  </si>
  <si>
    <t>Kredīta atmaksa - Raiņa ielas posma no Satiksmes ielas līdz Nometņu ielai rekonstrukcija</t>
  </si>
  <si>
    <t>9.5.2.1.</t>
  </si>
  <si>
    <t>12.3.9.2.</t>
  </si>
  <si>
    <t>Maksājumi par konkursa vai izsoles nolikumu</t>
  </si>
  <si>
    <t>13.2.1.0.</t>
  </si>
  <si>
    <t>Ieņēmumi no zemes īpašuma pārdošanas</t>
  </si>
  <si>
    <t>13.3.3.0.</t>
  </si>
  <si>
    <t>Ieņēmumi no iedzīvotāju ienākuma nodokļa un īpašuma nodokļa pamatparāda kapitalizācijas</t>
  </si>
  <si>
    <t>21.1.9.1.</t>
  </si>
  <si>
    <t>13.5.0.0.</t>
  </si>
  <si>
    <t>13.5.1.0.</t>
  </si>
  <si>
    <t>13.5.2.0.</t>
  </si>
  <si>
    <t>13.5.3.0.</t>
  </si>
  <si>
    <t>Mērķdotācija sociālās nodrošināšanas pasākumiem</t>
  </si>
  <si>
    <t>Mērķdotācija bezmaksas interneta un datora izmantošanai</t>
  </si>
  <si>
    <t>Mēķdotācija kultūras pasākumiem</t>
  </si>
  <si>
    <t>Jūrmalas Valsts ģimnāzija</t>
  </si>
  <si>
    <t>Kredīta atmaksa - Pumpuru vidusskolas ēkas rekonstrukcija</t>
  </si>
  <si>
    <t>Kredīta atmaksa - Slokas pamatskolas ēkas rekonstrukcija</t>
  </si>
  <si>
    <t>Kredīta atmaksa - bērnudārza "Katrīna"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</si>
  <si>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</si>
  <si>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</si>
  <si>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</si>
  <si>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</si>
  <si>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</si>
  <si>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</si>
  <si>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</si>
  <si>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</si>
  <si>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</si>
  <si>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</si>
  <si>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</si>
  <si>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</si>
  <si>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</si>
  <si>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</si>
  <si>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Procentu ieņēmumi par depozītiem, kontu atlikumiem un valsts parāda vērtspapīriem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</si>
  <si>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</si>
  <si>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</si>
  <si>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</si>
  <si>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</si>
  <si>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Mērķdotācija teritorijas attīstības plāna izstrādei</t>
  </si>
  <si>
    <t>SIA "Dzintaru koncertzāle"</t>
  </si>
  <si>
    <t>Jūrmalas pilsētas pašvaldības policija</t>
  </si>
  <si>
    <t>PSIA "Jūrmalas kapi"</t>
  </si>
  <si>
    <t>Jūrmalas Bērnu un jauniešu interešu centrs</t>
  </si>
  <si>
    <t>Jūrmalas pilsētas Lielupes vidusskola</t>
  </si>
  <si>
    <t>Jūrmalas mākslas skola</t>
  </si>
  <si>
    <t>Jūrmalas pilsētas Mežmalas vidusskola</t>
  </si>
  <si>
    <t>Jūrmalas mūzikas vidusskola</t>
  </si>
  <si>
    <t>Jūrmalas sākumskola "Atvase"</t>
  </si>
  <si>
    <t>Jūrmalas vakara vidusskola</t>
  </si>
  <si>
    <t>PA "Jūrmalas sociālās aprūpes centrs"</t>
  </si>
  <si>
    <t>Jūrmalas pilsētas PI "Sprīdītis"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</si>
  <si>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</si>
  <si>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</si>
  <si>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</si>
  <si>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</si>
  <si>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</si>
  <si>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</si>
  <si>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</si>
  <si>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</si>
  <si>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</si>
  <si>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</si>
  <si>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</si>
  <si>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</si>
  <si>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</si>
  <si>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</si>
  <si>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</si>
  <si>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</si>
  <si>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PSIA "Kauguru veselības centrs"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</si>
  <si>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</si>
  <si>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</si>
  <si>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</si>
  <si>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</si>
  <si>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</si>
  <si>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</si>
  <si>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</si>
  <si>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</si>
  <si>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</si>
  <si>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</si>
  <si>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Ieņēmumi no budžeta iestāžu sniegtajiem maksas pakalpojumiem un citi pašu ieņēmumi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</si>
  <si>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</si>
  <si>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</si>
  <si>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</si>
  <si>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</si>
  <si>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</si>
  <si>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Ieņēmumi par pārējiem budžeta iestāžu sniegtajiem maksas pakalpojumiem</t>
  </si>
  <si>
    <t>Maksa par personu uzturēšanos sociālās aprūpes iestādēs</t>
  </si>
  <si>
    <t>Ieņēmumi par projektu īstenošanu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</si>
  <si>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</si>
  <si>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</si>
  <si>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</si>
  <si>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</si>
  <si>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</si>
  <si>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Pilsētas attīstības pasākumi</t>
  </si>
  <si>
    <t>Iestādes uzturēšana</t>
  </si>
  <si>
    <t>Procentu maksājumi Valsts kasei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</si>
  <si>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</si>
  <si>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</si>
  <si>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</si>
  <si>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</si>
  <si>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Mežsaimniecības un vides aizsardzības pasākumi</t>
  </si>
  <si>
    <t>Nekustamā īpašuma iegāde</t>
  </si>
  <si>
    <t>Pretplūdu pasākumu veikšana un iestādes uzturēšanas izdevumi</t>
  </si>
  <si>
    <t>Lietus ūdens kanalizācijas apsaimniekošana</t>
  </si>
  <si>
    <t>Pilsētas ielu apgaismojuma nodrošināšana</t>
  </si>
  <si>
    <t>Kapsētu teritoriju apsaimniekošana</t>
  </si>
  <si>
    <t>Specializēto medicīnisko pakalpojumu līdzfinansējums</t>
  </si>
  <si>
    <t xml:space="preserve">Pilsētas kultūras un atpūtas pasākumi </t>
  </si>
  <si>
    <t>Pasākumu līdzfinansējums koncertzāles pašizmaksas segšanai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</si>
  <si>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</si>
  <si>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</si>
  <si>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</si>
  <si>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</si>
  <si>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BUDŽETA IESTĀŽU IEŅĒMUMI</t>
  </si>
  <si>
    <t>Budžeta iestādes ieņēmumi no ārvalstu finanšu palīdzības</t>
  </si>
  <si>
    <t>Ieņēmumi no citu Eiropas Savienības politiku instrumentu līdzfinansēto projektu un pasākumu īstenošanas, kas nav Eiropas Savienības struktūrfondi</t>
  </si>
  <si>
    <t>Ieņēmumi par biļešu realizāciju</t>
  </si>
  <si>
    <t>Ieņēmumi no vadošā partnera partneru grupas īstenotajiem Eiropas Savienības politiku instrumentu projektiem</t>
  </si>
  <si>
    <t>POS termināla nodrošinājums u.c.</t>
  </si>
  <si>
    <t>PI "Lielupes ostas pārvalde"</t>
  </si>
  <si>
    <t>Jūrmalas Centrālā bibliotēka</t>
  </si>
  <si>
    <t>Jūrmalas pilsētas bāriņtiesa</t>
  </si>
  <si>
    <t>Jūrmalas Jaundubultu vidusskola</t>
  </si>
  <si>
    <t>Jūrmalas Kauguru vidusskola</t>
  </si>
  <si>
    <t>Ķemeru vidusskola</t>
  </si>
  <si>
    <t>Majoru vidusskola</t>
  </si>
  <si>
    <t>Sākumskola "Ābelīte"</t>
  </si>
  <si>
    <t>Jūrmalas sākumskola "Taurenītis"</t>
  </si>
  <si>
    <t>Slokas pamatskola</t>
  </si>
  <si>
    <t>Jūrmalas sporta skola</t>
  </si>
  <si>
    <t>Ieņēmumi par līdzfinansējuma projektu īstenošanu</t>
  </si>
  <si>
    <t>21.4.2.9.</t>
  </si>
  <si>
    <t>Pārējie iepriekš neklasificētie maksas pakalpojumi un pašu ieņēmumi</t>
  </si>
  <si>
    <t>Speciālā pirmsskolas izglītības iestāde "Podziņa"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</si>
  <si>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</si>
  <si>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</si>
  <si>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</si>
  <si>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</si>
  <si>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</si>
  <si>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</si>
  <si>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</si>
  <si>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</si>
  <si>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</si>
  <si>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Metadona farmakoterapija</t>
  </si>
  <si>
    <t>Pansionāta pakalpojumu sniegšana</t>
  </si>
  <si>
    <t>Veselības aprūpes pieejamības palielināšana pensijas vecuma cilvēkiem un invalīdiem</t>
  </si>
  <si>
    <t>Nakts patversme</t>
  </si>
  <si>
    <t>Mājas aprūpes nodrošināšana</t>
  </si>
  <si>
    <t>Invalīdu pārvadāšanas nodrošināšana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</si>
  <si>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</si>
  <si>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</si>
  <si>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</si>
  <si>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</si>
  <si>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</si>
  <si>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</si>
  <si>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</si>
  <si>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Teritoriju un mājokļu kapitālā celtniecība, kapitālais un kārtējais remonts</t>
  </si>
  <si>
    <t>Muzeju un izstāžu kompleksu kapitālā celtniecība, kapitālie un kārtējie remonti</t>
  </si>
  <si>
    <t>Bibliotēku kapitālie un kārtējie remonti</t>
  </si>
  <si>
    <t>Kultūras centru un kultūras namu kapitālā celtniecība, kapitālie un kārtējie remonti</t>
  </si>
  <si>
    <t>Teātru, koncertzāļu, estrāžu kapitālā celtniecība, kapitālie un kārtējie remonti</t>
  </si>
  <si>
    <t>Pirmsskolas izglītības iestāžu kapitālā celtniecība, kapitālie un kārtējie remonti</t>
  </si>
  <si>
    <t>Vispārējās izglītības iestāžu kapitālā celtniecība, kapitālie un kārtējie remonti</t>
  </si>
  <si>
    <t>Interešu un profesionālās ievirzes izglītības iestāžu kapitālā celtniecība, kapitālie un kārtējie remonti</t>
  </si>
  <si>
    <t>Vides aizsardzības veicināšanas pasākumu vadība, regulēšana, uzraudzība</t>
  </si>
  <si>
    <t>Pilsētas teritorijas attīstības pasākumi</t>
  </si>
  <si>
    <t>Starpskolu pasākumi, konkursi, sacensības interešu un profesionālās ievirzes izglītības jomā</t>
  </si>
  <si>
    <t>Centralizētie pasākumi vispārējās izglītības jomā</t>
  </si>
  <si>
    <t>Teritoriju un mājokļu labiekārtošanas pasākumi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</si>
  <si>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</si>
  <si>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</si>
  <si>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</si>
  <si>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</si>
  <si>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</si>
  <si>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</si>
  <si>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Ēkas rekonstrukcijai ar funkcijas maiņu par sociālās aprūpes ēku ar publiski pieejamām telpām 1.stāvā Skolas ielā 44</t>
  </si>
  <si>
    <t>Pilsētas svētku noformējums</t>
  </si>
  <si>
    <t>Budžeta transferti</t>
  </si>
  <si>
    <t>Mērķdotācija pašvaldību spec. skolu izdevumiem</t>
  </si>
  <si>
    <t>Pašvaldības juridiskā pārstāvniecība</t>
  </si>
  <si>
    <t>Norēķini par izglītības pakalpojumiem, ko sniedz citas pašvaldības</t>
  </si>
  <si>
    <t>Nekustamo īpašumu administrācijas vajadzībām kapitālais un kārtējais remonts, rekonstrukcija</t>
  </si>
  <si>
    <t>Notekūdeņu apsaimniekošana (meliorācijas sistēma)</t>
  </si>
  <si>
    <t>Atskaitījumi CSDD par apstāšanās un stāvēšanas noteikumu pārkāpumu iekasēšanas nodrošināšanu</t>
  </si>
  <si>
    <t>Pašvaldības pārziņā esošo teritoriju apsaimniekošana (kopšana un tīrīšana)</t>
  </si>
  <si>
    <t>Pamatkapitāla palielināšana</t>
  </si>
  <si>
    <t>Iestādes uzturēšana un kultūras pakalpojumu sniegšanas nodrošinājums</t>
  </si>
  <si>
    <t>Iestādes uzturēšana un bibliotēku pakalpojumu pieejamības nodrošinājums</t>
  </si>
  <si>
    <t>Iestādes uzturēšana un muzeju un izstāžu pakalpojumu sniegšanas nodrošinājums</t>
  </si>
  <si>
    <t>Iestādes uzturēšana, centralizētie pasākumi</t>
  </si>
  <si>
    <t>Iestādes uzturēšana un vispārējās izglītības nodrošināšana</t>
  </si>
  <si>
    <t>Iestādes uzturēšana un pirmsskolas izglītības nodrošināšana</t>
  </si>
  <si>
    <t>Pirmsskolas izglītības iestāžu kārtējie remonti</t>
  </si>
  <si>
    <t>Interešu izglītības iestāžu kārtējie remonti</t>
  </si>
  <si>
    <t>Vispārējās izglītības iestāžu kapitālie un kārtējie remonti</t>
  </si>
  <si>
    <t>Privatizējamā SIA "Jūrmalas namsaimnieks"</t>
  </si>
  <si>
    <t>Pašvaldības īpašumu uzturēšana</t>
  </si>
  <si>
    <t>Pašvaldības nekustamo īpašumu (dzīvojamā, nedzīvojamā un vasarnīcu fondu) apsaimniekošana, iekšpagalmu kopšana, t.sk.:</t>
  </si>
  <si>
    <t>Iekšpagalmu kopšana</t>
  </si>
  <si>
    <t>Pašvaldības izglītības iestāžu ēku un teritoriju apsaimniekošana, t.sk.:</t>
  </si>
  <si>
    <t>SIA "Jūrmalas ūdens"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</si>
  <si>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</si>
  <si>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</si>
  <si>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</si>
  <si>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</si>
  <si>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</si>
  <si>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</si>
  <si>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</si>
  <si>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Nekustamā īpašuma sociālās sfēras vajadzībām kapitālais, kārtējais remonts un rekonstrukcija</t>
  </si>
  <si>
    <t>20.pielikums</t>
  </si>
  <si>
    <t>Vidēja termiņa un ilgtermiņa aizņēmumi</t>
  </si>
  <si>
    <t>F40220020</t>
  </si>
  <si>
    <t>6.pielikums</t>
  </si>
  <si>
    <t>9.pielikums</t>
  </si>
  <si>
    <t>10.pielikums</t>
  </si>
  <si>
    <t>7.pielikums</t>
  </si>
  <si>
    <t>16.pielikums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</si>
  <si>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</si>
  <si>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</si>
  <si>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</si>
  <si>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</si>
  <si>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</si>
  <si>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Pārējie 21.3.0.0.grupā neklasificētie budžeta iestāžu ieņēmumi par budžeta iestāžu sniegtajiem maksas pakalpojumiem un citi pašu ieņēmumi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</si>
  <si>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</si>
  <si>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</si>
  <si>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</si>
  <si>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</si>
  <si>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Kapitālie un kārtējie remonti, renovācijas pašvaldības nekustamajos īpašumos, kuros tiek nodrošināta ilgstoša aprūpe</t>
  </si>
  <si>
    <t>21.3.8.9.</t>
  </si>
  <si>
    <t>Pārējie ieņēmumi par nomu un īri</t>
  </si>
  <si>
    <t>PSIA Veselības un sociālās aprūpes centrs - Sloka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</si>
  <si>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</si>
  <si>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</si>
  <si>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</si>
  <si>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</si>
  <si>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</si>
  <si>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</si>
  <si>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Projekts "Kompleksi risinājumi siltumnīcefekta gāzu emisiju samazināšanai Jūrmalas pašvaldības izglītības iestāžu ēkās" līdzfinansējuma nodrošināšanai</t>
  </si>
  <si>
    <t>Projekts "Kompleksi risinājumi siltumnīcefekta gāzu emisiju samazināšanai Jūrmalas pilsētas skolās Rūpniecības ielā 13, Jūrmalā (Mežmalas vidusskola un Peldēšanas un futbola skola)</t>
  </si>
  <si>
    <t>Pašvaldības iestādes "Sprīdītis" rekonstrukcija</t>
  </si>
  <si>
    <t>Jūrmalas sporta centrs</t>
  </si>
  <si>
    <t>Majoru vidusskolas sporta laukuma darbības nodrošināšana</t>
  </si>
  <si>
    <t>Pilsētas kultūrvēsturiskā mantojuma saglabāšana</t>
  </si>
  <si>
    <t>22.pielikums</t>
  </si>
  <si>
    <t>Budžeta finansētas institūcijas reģistrācijas  Nr.</t>
  </si>
  <si>
    <t>2013.gada pamatbudžeta gaidāmā izpilde kopā ar aizņēmuma atmaksu, Ls</t>
  </si>
  <si>
    <t>2014.gada budžeta pieprasījums, Ls</t>
  </si>
  <si>
    <t>21</t>
  </si>
  <si>
    <t>Asignējumu apjoms 2014.gadam, Ls (informatīvi)</t>
  </si>
  <si>
    <t>2012.gada izpilde, Ls</t>
  </si>
  <si>
    <t>2013.gada stiprinātais plāns, Ls</t>
  </si>
  <si>
    <t>2013.gada precizētais plāns, Ls</t>
  </si>
  <si>
    <t>8=7/6</t>
  </si>
  <si>
    <t>Saņemts  no Valsts kases sadales konta pārskata gadā ieskaitītais iedzīvotāju ienākuma nodoklis</t>
  </si>
  <si>
    <t>Ieņēmumi no valsts un pašvaldību kustamā īpašuma un mantas realizācijas</t>
  </si>
  <si>
    <t>10.1.5.0.</t>
  </si>
  <si>
    <t xml:space="preserve">Naudas sodi, ko uzliek par pārkāpumiem ceļu satiksmē </t>
  </si>
  <si>
    <t>21.3.9.7.</t>
  </si>
  <si>
    <t>Budžeta iestādes saņemtā atlīdzība no apdrošināšanas sabiedrības par bojātu nekustamo īpašumu un kustamo mantu, tai skaitā autoavārijā cietušu automašīnu</t>
  </si>
  <si>
    <t>Pirmsskolas izglītības iestāde "Austras koks"</t>
  </si>
  <si>
    <t>Brīvpusdienu nodrošināšana</t>
  </si>
  <si>
    <t>Pilsētas stadiona uzturēšana</t>
  </si>
  <si>
    <t>Sociālās aizsardzības pasākumi</t>
  </si>
  <si>
    <t xml:space="preserve">Atbalsts sociāli atstumtām personām </t>
  </si>
  <si>
    <t>Jūrmalas pilsētas internātpamatskola</t>
  </si>
  <si>
    <t>Iestādes uzturēšana un interešu izglītības nodrošinājums</t>
  </si>
  <si>
    <t>Iestādes uzturēšana, interešu un profesionālās ievirzes izglītības nodrošināšana</t>
  </si>
  <si>
    <t>Iestādes uzturēšana, profesionālās ievirzes izglītības nodrošināšana</t>
  </si>
  <si>
    <t>Sporta pasākumi, sacensības</t>
  </si>
  <si>
    <t xml:space="preserve"> Projekts "Algotie pagaidu sabiedriskie darbi pašvaldībās"</t>
  </si>
  <si>
    <t>Projekts "Jūrmalas pilsētas tranzītielas P128 (Talsu šoseja/Kolkas iela) izbūve"</t>
  </si>
  <si>
    <t>Projekts "Jūrmalas kūrortpilsētas dalība ārvalstu starptautiskajās tūrisma izstādēs, gadatirgos un konferencēs"</t>
  </si>
  <si>
    <t>Projekts "Jūrmalas kūrortpilsētas dalība ārvalstu starptautiskajās tūrisma izstādēs, gadatirgos un konferencēs - 2014"</t>
  </si>
  <si>
    <t>Projekts "SportCityNet"</t>
  </si>
  <si>
    <t>Projekts ''Ērģeļmūzika BACH zīmē Jūrmalā, Liepājā un Rīgā''</t>
  </si>
  <si>
    <t>Projekts "Dream Do Decide"</t>
  </si>
  <si>
    <t>Projekts "Songs Make Impossible Look Easy"</t>
  </si>
  <si>
    <t>Projekts "Tālmācības materiālu izveidošana vakarskolas skolēniem", Nordplus programma</t>
  </si>
  <si>
    <t xml:space="preserve"> Projekts "Sporta inventāra iegāde Jūrmalas pilsētas izglītības iestādēm"</t>
  </si>
  <si>
    <t>Projekts "Palīdzēsim izaugt! Vasaras nometnes 2012 - 2014", ABLV Charitable Foundation</t>
  </si>
  <si>
    <t>Projekts "Solis ilgtspējīgā uzņēmējdarbībā"</t>
  </si>
  <si>
    <t>Projekts "Dienas nodarbinātības centrs - specializētā darbnīca"</t>
  </si>
  <si>
    <t>Projekts "Grupu dzīvokļa pakalpojuma izveide un nodrošināšana Jūrmalā"</t>
  </si>
  <si>
    <t>Projekts "Pavadoņu pakalpojumu izveide un ieviešana Jūrmalā"</t>
  </si>
  <si>
    <t>Projekts "Dienas aprūpe bērniem ar funkcionāliem traucējumiem"</t>
  </si>
  <si>
    <t>Projekts "Latvijas Sarkanā krusta sociālās rehabilitācijas pakalpojumu kopums higiēnas centrā Jūrmalā"</t>
  </si>
  <si>
    <t>Latvijas Sarkanais krusts</t>
  </si>
  <si>
    <t>Projekts "Sociālās rehabilitācijas programmas izstrāde un ieviešana dienas centrā Jūrmalas pilsētā dzīvojošo Romu tautības iedzīvotājiem"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</si>
  <si>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</si>
  <si>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</si>
  <si>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</si>
  <si>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</si>
  <si>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Mērķdotācija pedagogu atalgojumam profesionālās ievirzes izglītības programmu finansēšanai</t>
  </si>
  <si>
    <t xml:space="preserve">Ls </t>
  </si>
  <si>
    <t>Ls</t>
  </si>
  <si>
    <t>2013.gada gaidāmā izpilde</t>
  </si>
  <si>
    <t>Ēkas lit.002 rekonstrukcija par mākslas skolu Strēlnieku pr.30 un Jāņa Poruka prospekta izbūve posmā no Friča Brīvzemnieka ielas līdz sporta zālei "Taurenītis"</t>
  </si>
  <si>
    <t>Nekustamā īpašuma iegāde Tukuma ielā 42, Jūrmalā iegāde</t>
  </si>
  <si>
    <t>24.pielikums</t>
  </si>
  <si>
    <t>Sporta infrastruktūras kapitālā celtniecība, kapitālie un kārtējie remonti</t>
  </si>
  <si>
    <t>Ar ārējo sakaru attīstību saistītās starptautiskās un institucionālās sadarbības aktivitātes</t>
  </si>
  <si>
    <t>Sociālā ēdināšana</t>
  </si>
  <si>
    <t>Pirmsskolas izglītības iestāde  "Katrīna"</t>
  </si>
  <si>
    <t>Sākumskola "Taurenītis"</t>
  </si>
  <si>
    <t>Jūrmalas Alternatīvā skola</t>
  </si>
  <si>
    <t xml:space="preserve"> Sporta skolas pasākumi</t>
  </si>
  <si>
    <t>Jūrmalas pilsētas pašvaldības 2014.-2016.gada Ceļu fonda izlietojuma programma</t>
  </si>
  <si>
    <t>Latvijas Starptautiskā skola</t>
  </si>
  <si>
    <t xml:space="preserve">Mērķdotācija tautas tērpu un to detaļu vai mūzikas instrumentu iegādei </t>
  </si>
  <si>
    <t>Kredīta atmaksa - Jūras ielas un Ērgļu ielas renovācija</t>
  </si>
  <si>
    <t>Kredīta atmaksa - Dzintaru koncertzāle</t>
  </si>
  <si>
    <t>Ielu asfalta seguma kapitālajam remontam</t>
  </si>
  <si>
    <t>Jūrmalas ūdenssaimniecības projekts II un III kārta</t>
  </si>
  <si>
    <t>Sabiedrisko attiecību veidošanas pasākumi, kultūras pasākumi</t>
  </si>
  <si>
    <t>Mācību korpusa lit.002 rekonstrukcijai bez apjoma palielināšanas Dūņu ceļā 2, Jūrmalā</t>
  </si>
  <si>
    <t>F55 01 00 20</t>
  </si>
  <si>
    <t>Akcijas un cita līdzdalība komersantu pašu kapitālā, neskaitot kopieguldījumu fondu akcijas (pārdošana)</t>
  </si>
  <si>
    <t>Kredīta atmaksa - Ēkas rekonstrukcija ar funkcijas maiņu par sociālās aprūpes ēku ar publiski pieejamām telpām 1.stāvā Skolas 44</t>
  </si>
  <si>
    <t>Kredīta atmaksa - Mācību korpusa lit.002 rekonstrukcija bez apjoma palielināšanas Dūņu ceļš 2, Jūrmalā</t>
  </si>
  <si>
    <t>Kredīta atmaksa - Bērnudārza jaunbūvei Tukuma ielā 9, Jūrmalā</t>
  </si>
  <si>
    <t>Pamatkapitāla palielināšana, projekts "Jūrmalas ūdenssaimniecības attīstība II kārta"</t>
  </si>
  <si>
    <t>Pamatkapitāla palielināšana, projekts "Jūrmalas ūdenssaimniecības attīstība III kārta"</t>
  </si>
  <si>
    <t>13.pielikums</t>
  </si>
  <si>
    <t>8., 9.pielikums</t>
  </si>
  <si>
    <t>10., 14.pielikums</t>
  </si>
  <si>
    <t>17.pielikums</t>
  </si>
  <si>
    <t>11.,12.pielikums</t>
  </si>
  <si>
    <t>14.pielikums</t>
  </si>
  <si>
    <t>15., 16.pielikums</t>
  </si>
  <si>
    <t>11.pielikums</t>
  </si>
  <si>
    <t>23.pielikums</t>
  </si>
  <si>
    <t>9.,13.,16.pielikums</t>
  </si>
  <si>
    <t>18.,19.,21.pielikums</t>
  </si>
  <si>
    <t>25.pielikums</t>
  </si>
  <si>
    <t>26.pielikums</t>
  </si>
  <si>
    <t>27.pielikums</t>
  </si>
  <si>
    <t>8., 22.pielikums</t>
  </si>
  <si>
    <t>28.pielikums</t>
  </si>
  <si>
    <t>3.pielikums</t>
  </si>
  <si>
    <t>3., 13.pielikums</t>
  </si>
  <si>
    <r>
      <t>Jūrmalas pilsētas pašvaldības 2014.gada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</si>
  <si>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euro</t>
  </si>
  <si>
    <r>
      <t>Jūrmalas pilsētas pašvaldības budžeta izdevumi 2014.gadam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</si>
  <si>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 xml:space="preserve">Asignējumu apjoms 2014.gadam, </t>
    </r>
    <r>
      <rPr>
        <i/>
        <sz val="9"/>
        <rFont val="Times New Roman"/>
        <family val="1"/>
        <charset val="186"/>
      </rPr>
      <t>euro</t>
    </r>
  </si>
  <si>
    <t>Projekts "Sky units us"</t>
  </si>
  <si>
    <t>01.1.1.</t>
  </si>
  <si>
    <t>01.1.2.</t>
  </si>
  <si>
    <t>01.1.3.</t>
  </si>
  <si>
    <t>01.1.2.
01.1.4.</t>
  </si>
  <si>
    <t>01.1.5.</t>
  </si>
  <si>
    <t>01.1.6.</t>
  </si>
  <si>
    <t>01.1.7.</t>
  </si>
  <si>
    <t>01.1.8.</t>
  </si>
  <si>
    <t>01.1.9.</t>
  </si>
  <si>
    <t>03.1.1.</t>
  </si>
  <si>
    <t>03.1.2.</t>
  </si>
  <si>
    <t>03.2.1.</t>
  </si>
  <si>
    <t>03.3.1.</t>
  </si>
  <si>
    <t>03.4.1.</t>
  </si>
  <si>
    <t>04.1.1.</t>
  </si>
  <si>
    <t>04.1.2.</t>
  </si>
  <si>
    <t>04.1.3.</t>
  </si>
  <si>
    <t>04.1.4.</t>
  </si>
  <si>
    <t>04.1.5.</t>
  </si>
  <si>
    <t>04.1.6.
04.1.7.</t>
  </si>
  <si>
    <t>04.1.8.</t>
  </si>
  <si>
    <t>04.1.9.</t>
  </si>
  <si>
    <t>04.1.10.</t>
  </si>
  <si>
    <t>04.1.11.</t>
  </si>
  <si>
    <t>04.2.1.</t>
  </si>
  <si>
    <t>04.3.1.</t>
  </si>
  <si>
    <t>04.3.2.</t>
  </si>
  <si>
    <t>04.3.3.</t>
  </si>
  <si>
    <t>05.1.1.
05.1.2.
05.1.3.</t>
  </si>
  <si>
    <t>05.1.4.</t>
  </si>
  <si>
    <t>05.2.1.</t>
  </si>
  <si>
    <t>05.2.2.</t>
  </si>
  <si>
    <t>05.2.3.</t>
  </si>
  <si>
    <t>05.2.4.</t>
  </si>
  <si>
    <t>06.1.1.
06.1.2.</t>
  </si>
  <si>
    <t>06.1.2.</t>
  </si>
  <si>
    <t>06.1.3.</t>
  </si>
  <si>
    <t>06.1.4.</t>
  </si>
  <si>
    <t>06.2.1.</t>
  </si>
  <si>
    <t>06.3.1.</t>
  </si>
  <si>
    <t>06.4.1.</t>
  </si>
  <si>
    <t>07.1.1.</t>
  </si>
  <si>
    <t>07.1.2.</t>
  </si>
  <si>
    <t>07.1.3.</t>
  </si>
  <si>
    <t>07.2.1.</t>
  </si>
  <si>
    <t>07.2.2.</t>
  </si>
  <si>
    <t>07.3.1.</t>
  </si>
  <si>
    <t>08.1.1.</t>
  </si>
  <si>
    <t>08.1.4.</t>
  </si>
  <si>
    <t>08.1.2.
08.1.3.</t>
  </si>
  <si>
    <t>08.1.5.</t>
  </si>
  <si>
    <t>08.1.6.
08.1.7.</t>
  </si>
  <si>
    <t>08.1.8.</t>
  </si>
  <si>
    <t>08.1.9.
08.1.10</t>
  </si>
  <si>
    <t>08.1.11.
08.1.12</t>
  </si>
  <si>
    <t>08.2.1.</t>
  </si>
  <si>
    <t>08.3.1.</t>
  </si>
  <si>
    <t>08.1.13</t>
  </si>
  <si>
    <t>08.4.1.</t>
  </si>
  <si>
    <t>08.4.2.</t>
  </si>
  <si>
    <t>08.4.3.</t>
  </si>
  <si>
    <t>08.5.1.</t>
  </si>
  <si>
    <t>08.6.1.</t>
  </si>
  <si>
    <t>08.6.2.</t>
  </si>
  <si>
    <t>08.7.1.</t>
  </si>
  <si>
    <t>09.1.1.</t>
  </si>
  <si>
    <t>09.1.2.
09.1.3.</t>
  </si>
  <si>
    <t>09.1.4.</t>
  </si>
  <si>
    <t>09.1.3.</t>
  </si>
  <si>
    <t>09.1.5.</t>
  </si>
  <si>
    <t>09.1.6.</t>
  </si>
  <si>
    <t>09.2.1.</t>
  </si>
  <si>
    <t>09.2.2.</t>
  </si>
  <si>
    <t>09.3.1.</t>
  </si>
  <si>
    <t>09.3.2.</t>
  </si>
  <si>
    <t>09.3.3.</t>
  </si>
  <si>
    <t>09.4.1.</t>
  </si>
  <si>
    <t>09.4.2.</t>
  </si>
  <si>
    <t>09.4.3.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</si>
  <si>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</si>
  <si>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</si>
  <si>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</si>
  <si>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</si>
  <si>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</si>
  <si>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</si>
  <si>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</si>
  <si>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</si>
  <si>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</si>
  <si>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</si>
  <si>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09.9.3.</t>
  </si>
  <si>
    <t>09.10.1.</t>
  </si>
  <si>
    <t>09.11.1.</t>
  </si>
  <si>
    <t>09.11.2.</t>
  </si>
  <si>
    <t>09.12.1.</t>
  </si>
  <si>
    <t>09.13.1.</t>
  </si>
  <si>
    <t>09.13.2.</t>
  </si>
  <si>
    <t>09.13.3.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</si>
  <si>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</si>
  <si>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</si>
  <si>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</si>
  <si>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</si>
  <si>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</si>
  <si>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</si>
  <si>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</si>
  <si>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</si>
  <si>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</si>
  <si>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</si>
  <si>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</si>
  <si>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</si>
  <si>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</si>
  <si>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09.20.2.</t>
  </si>
  <si>
    <t>09.21.1.</t>
  </si>
  <si>
    <t>09.22.1.</t>
  </si>
  <si>
    <t>09.22.2.</t>
  </si>
  <si>
    <t>09.23.1.</t>
  </si>
  <si>
    <t>09.23.2.</t>
  </si>
  <si>
    <t>09.24.1.</t>
  </si>
  <si>
    <t>09.24.2.</t>
  </si>
  <si>
    <t>09.24.3.</t>
  </si>
  <si>
    <t>09.25.1.</t>
  </si>
  <si>
    <t>09.25.2.</t>
  </si>
  <si>
    <t>09.26.1.</t>
  </si>
  <si>
    <t>09.26.2.</t>
  </si>
  <si>
    <t>09.27.1.</t>
  </si>
  <si>
    <t>09.27.2.</t>
  </si>
  <si>
    <t>09.28.1.</t>
  </si>
  <si>
    <t>09.28.2.</t>
  </si>
  <si>
    <t>09.29.1.</t>
  </si>
  <si>
    <t>09.30.1.</t>
  </si>
  <si>
    <t>09.30.2.</t>
  </si>
  <si>
    <t>09.31.1.</t>
  </si>
  <si>
    <t>09.31.2.</t>
  </si>
  <si>
    <t>09.32.1.</t>
  </si>
  <si>
    <t>09.32.2.</t>
  </si>
  <si>
    <t>09.32.3.</t>
  </si>
  <si>
    <t>09.33.1.</t>
  </si>
  <si>
    <t>09.34.1.</t>
  </si>
  <si>
    <t>09.34.2.</t>
  </si>
  <si>
    <t>09.34.3.</t>
  </si>
  <si>
    <t>10.1.1.</t>
  </si>
  <si>
    <t>10.1.2.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</si>
  <si>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</si>
  <si>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</si>
  <si>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</si>
  <si>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</si>
  <si>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</si>
  <si>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</si>
  <si>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</si>
  <si>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</si>
  <si>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</si>
  <si>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</si>
  <si>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</si>
  <si>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</si>
  <si>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</si>
  <si>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</si>
  <si>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</si>
  <si>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10.3.8.</t>
  </si>
  <si>
    <t>10.3.9.</t>
  </si>
  <si>
    <t>10.3.10.</t>
  </si>
  <si>
    <t>10.3.11.</t>
  </si>
  <si>
    <t>10.4.1.</t>
  </si>
  <si>
    <t>10.4.2.</t>
  </si>
  <si>
    <t>10.5.1.</t>
  </si>
  <si>
    <t>10.6.1.</t>
  </si>
  <si>
    <t>10.6.2.</t>
  </si>
  <si>
    <t>10.7.1.</t>
  </si>
  <si>
    <t>10.8.1.</t>
  </si>
  <si>
    <t>10.9.1.</t>
  </si>
  <si>
    <t>10.10.1.</t>
  </si>
  <si>
    <t>10.11.1.</t>
  </si>
  <si>
    <t>10.12.1.</t>
  </si>
  <si>
    <t>10.13.1.</t>
  </si>
  <si>
    <t>10.14.1.</t>
  </si>
  <si>
    <t>10.15.1.</t>
  </si>
  <si>
    <t>10.16.1.</t>
  </si>
  <si>
    <t>10.17.1.</t>
  </si>
  <si>
    <t>10.18.1.</t>
  </si>
  <si>
    <t>10.19.1.</t>
  </si>
  <si>
    <t>10.20.1.</t>
  </si>
  <si>
    <t>10.21.1.</t>
  </si>
  <si>
    <t>29.pielikums</t>
  </si>
  <si>
    <t>30.pielikums</t>
  </si>
  <si>
    <t>2014.gada stiprināts plāns/ 2013.gada gaidāmā izpilde (%)</t>
  </si>
  <si>
    <t>2014.gada stiprinātais plāns</t>
  </si>
  <si>
    <t>1.pielikums apstiprināts ar Jūrmalas pilsētas domes
 2013.gada 27.decembra saistošajiem noteikumiem Nr.77 
(protokols Nr.31, 7.punkts)</t>
  </si>
  <si>
    <t>2.pielikums apstiprināts ar Jūrmalas pilsētas domes
 2013.gada 27.decembra saistošajiem noteikumiem Nr.77
 (protokols Nr.31, 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</si>
</sst>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u/>
      <sz val="9"/>
      <color indexed="12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i/>
      <sz val="14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03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49" fontId="6" fillId="0" borderId="28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/>
    <xf numFmtId="3" fontId="9" fillId="2" borderId="3" xfId="3" applyNumberFormat="1" applyFont="1" applyFill="1" applyBorder="1" applyAlignment="1">
      <alignment horizontal="right" vertical="center" wrapText="1"/>
    </xf>
    <xf numFmtId="0" fontId="7" fillId="0" borderId="0" xfId="3" applyFont="1" applyFill="1" applyBorder="1"/>
    <xf numFmtId="0" fontId="9" fillId="0" borderId="32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3" fontId="9" fillId="0" borderId="33" xfId="3" applyNumberFormat="1" applyFont="1" applyFill="1" applyBorder="1" applyAlignment="1">
      <alignment horizontal="right" vertical="center" wrapText="1"/>
    </xf>
    <xf numFmtId="0" fontId="10" fillId="3" borderId="33" xfId="3" applyFont="1" applyFill="1" applyBorder="1" applyAlignment="1">
      <alignment horizontal="left" vertical="center" wrapText="1"/>
    </xf>
    <xf numFmtId="3" fontId="10" fillId="3" borderId="33" xfId="3" applyNumberFormat="1" applyFont="1" applyFill="1" applyBorder="1" applyAlignment="1">
      <alignment horizontal="right" vertical="center" wrapText="1"/>
    </xf>
    <xf numFmtId="0" fontId="10" fillId="0" borderId="0" xfId="3" applyFont="1" applyFill="1" applyBorder="1"/>
    <xf numFmtId="0" fontId="7" fillId="0" borderId="32" xfId="3" applyFont="1" applyFill="1" applyBorder="1" applyAlignment="1">
      <alignment vertical="center"/>
    </xf>
    <xf numFmtId="0" fontId="7" fillId="0" borderId="33" xfId="3" applyFont="1" applyFill="1" applyBorder="1" applyAlignment="1">
      <alignment vertical="center" wrapText="1"/>
    </xf>
    <xf numFmtId="3" fontId="7" fillId="0" borderId="33" xfId="3" applyNumberFormat="1" applyFont="1" applyFill="1" applyBorder="1" applyAlignment="1">
      <alignment horizontal="right" vertical="center" wrapText="1"/>
    </xf>
    <xf numFmtId="0" fontId="6" fillId="0" borderId="34" xfId="3" applyFont="1" applyFill="1" applyBorder="1" applyAlignment="1">
      <alignment vertical="center"/>
    </xf>
    <xf numFmtId="0" fontId="6" fillId="0" borderId="35" xfId="3" applyFont="1" applyFill="1" applyBorder="1" applyAlignment="1">
      <alignment vertical="center" wrapText="1"/>
    </xf>
    <xf numFmtId="3" fontId="6" fillId="0" borderId="35" xfId="3" applyNumberFormat="1" applyFont="1" applyFill="1" applyBorder="1" applyAlignment="1">
      <alignment vertical="center"/>
    </xf>
    <xf numFmtId="0" fontId="6" fillId="0" borderId="36" xfId="3" applyFont="1" applyFill="1" applyBorder="1" applyAlignment="1">
      <alignment vertical="center"/>
    </xf>
    <xf numFmtId="0" fontId="6" fillId="0" borderId="37" xfId="3" applyFont="1" applyFill="1" applyBorder="1" applyAlignment="1">
      <alignment vertical="center" wrapText="1"/>
    </xf>
    <xf numFmtId="3" fontId="6" fillId="0" borderId="37" xfId="3" applyNumberFormat="1" applyFont="1" applyFill="1" applyBorder="1" applyAlignment="1">
      <alignment vertical="center"/>
    </xf>
    <xf numFmtId="0" fontId="6" fillId="0" borderId="38" xfId="3" applyFont="1" applyFill="1" applyBorder="1" applyAlignment="1">
      <alignment vertical="center"/>
    </xf>
    <xf numFmtId="0" fontId="6" fillId="0" borderId="39" xfId="3" applyFont="1" applyFill="1" applyBorder="1" applyAlignment="1">
      <alignment vertical="center" wrapText="1"/>
    </xf>
    <xf numFmtId="3" fontId="6" fillId="0" borderId="39" xfId="3" applyNumberFormat="1" applyFont="1" applyFill="1" applyBorder="1" applyAlignment="1">
      <alignment vertical="center"/>
    </xf>
    <xf numFmtId="3" fontId="10" fillId="3" borderId="33" xfId="3" applyNumberFormat="1" applyFont="1" applyFill="1" applyBorder="1" applyAlignment="1">
      <alignment vertical="center"/>
    </xf>
    <xf numFmtId="164" fontId="10" fillId="0" borderId="0" xfId="3" applyNumberFormat="1" applyFont="1" applyFill="1" applyBorder="1"/>
    <xf numFmtId="3" fontId="7" fillId="0" borderId="33" xfId="3" applyNumberFormat="1" applyFont="1" applyFill="1" applyBorder="1" applyAlignment="1">
      <alignment vertical="center"/>
    </xf>
    <xf numFmtId="164" fontId="6" fillId="0" borderId="0" xfId="3" applyNumberFormat="1" applyFont="1" applyFill="1" applyBorder="1"/>
    <xf numFmtId="0" fontId="6" fillId="0" borderId="32" xfId="3" applyFont="1" applyFill="1" applyBorder="1" applyAlignment="1">
      <alignment vertical="center"/>
    </xf>
    <xf numFmtId="0" fontId="6" fillId="0" borderId="33" xfId="3" applyFont="1" applyFill="1" applyBorder="1" applyAlignment="1">
      <alignment vertical="center" wrapText="1"/>
    </xf>
    <xf numFmtId="3" fontId="6" fillId="0" borderId="33" xfId="3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/>
    <xf numFmtId="0" fontId="7" fillId="0" borderId="33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 wrapText="1"/>
    </xf>
    <xf numFmtId="3" fontId="6" fillId="0" borderId="3" xfId="3" applyNumberFormat="1" applyFont="1" applyFill="1" applyBorder="1" applyAlignment="1">
      <alignment vertical="center"/>
    </xf>
    <xf numFmtId="0" fontId="7" fillId="0" borderId="18" xfId="3" applyFont="1" applyFill="1" applyBorder="1" applyAlignment="1">
      <alignment wrapText="1"/>
    </xf>
    <xf numFmtId="0" fontId="6" fillId="0" borderId="32" xfId="3" applyFont="1" applyFill="1" applyBorder="1"/>
    <xf numFmtId="0" fontId="6" fillId="0" borderId="33" xfId="3" applyFont="1" applyFill="1" applyBorder="1" applyAlignment="1">
      <alignment wrapText="1"/>
    </xf>
    <xf numFmtId="0" fontId="10" fillId="3" borderId="33" xfId="3" applyFont="1" applyFill="1" applyBorder="1" applyAlignment="1">
      <alignment vertical="center" wrapText="1"/>
    </xf>
    <xf numFmtId="0" fontId="6" fillId="0" borderId="16" xfId="3" applyFont="1" applyFill="1" applyBorder="1" applyAlignment="1">
      <alignment vertical="center"/>
    </xf>
    <xf numFmtId="0" fontId="6" fillId="0" borderId="18" xfId="3" applyFont="1" applyFill="1" applyBorder="1" applyAlignment="1">
      <alignment vertical="center" wrapText="1"/>
    </xf>
    <xf numFmtId="3" fontId="6" fillId="0" borderId="18" xfId="3" applyNumberFormat="1" applyFont="1" applyFill="1" applyBorder="1" applyAlignment="1">
      <alignment vertical="center"/>
    </xf>
    <xf numFmtId="0" fontId="6" fillId="0" borderId="41" xfId="3" applyFont="1" applyFill="1" applyBorder="1" applyAlignment="1">
      <alignment vertical="center"/>
    </xf>
    <xf numFmtId="0" fontId="6" fillId="0" borderId="42" xfId="3" applyFont="1" applyFill="1" applyBorder="1" applyAlignment="1">
      <alignment vertical="center" wrapText="1"/>
    </xf>
    <xf numFmtId="3" fontId="6" fillId="0" borderId="42" xfId="3" applyNumberFormat="1" applyFont="1" applyFill="1" applyBorder="1" applyAlignment="1">
      <alignment vertical="center"/>
    </xf>
    <xf numFmtId="0" fontId="7" fillId="0" borderId="18" xfId="3" applyFont="1" applyFill="1" applyBorder="1" applyAlignment="1">
      <alignment vertical="top" wrapText="1"/>
    </xf>
    <xf numFmtId="0" fontId="6" fillId="0" borderId="33" xfId="3" applyFont="1" applyFill="1" applyBorder="1" applyAlignment="1">
      <alignment vertical="top" wrapText="1"/>
    </xf>
    <xf numFmtId="0" fontId="7" fillId="0" borderId="32" xfId="3" applyFont="1" applyFill="1" applyBorder="1" applyAlignment="1">
      <alignment horizontal="left" vertical="center"/>
    </xf>
    <xf numFmtId="0" fontId="7" fillId="0" borderId="32" xfId="3" applyFont="1" applyFill="1" applyBorder="1"/>
    <xf numFmtId="0" fontId="7" fillId="0" borderId="33" xfId="3" applyFont="1" applyFill="1" applyBorder="1" applyAlignment="1">
      <alignment wrapText="1"/>
    </xf>
    <xf numFmtId="0" fontId="6" fillId="0" borderId="44" xfId="3" applyFont="1" applyFill="1" applyBorder="1" applyAlignment="1">
      <alignment vertical="center"/>
    </xf>
    <xf numFmtId="0" fontId="6" fillId="0" borderId="45" xfId="3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6" fillId="0" borderId="30" xfId="3" applyFont="1" applyFill="1" applyBorder="1" applyAlignment="1">
      <alignment vertical="center"/>
    </xf>
    <xf numFmtId="0" fontId="6" fillId="0" borderId="29" xfId="3" applyFont="1" applyFill="1" applyBorder="1"/>
    <xf numFmtId="0" fontId="6" fillId="0" borderId="30" xfId="3" applyFont="1" applyFill="1" applyBorder="1"/>
    <xf numFmtId="0" fontId="7" fillId="0" borderId="29" xfId="3" applyFont="1" applyFill="1" applyBorder="1"/>
    <xf numFmtId="0" fontId="7" fillId="0" borderId="30" xfId="3" applyFont="1" applyFill="1" applyBorder="1"/>
    <xf numFmtId="0" fontId="6" fillId="0" borderId="33" xfId="3" applyFont="1" applyFill="1" applyBorder="1" applyAlignment="1">
      <alignment horizontal="left" wrapText="1"/>
    </xf>
    <xf numFmtId="0" fontId="6" fillId="0" borderId="16" xfId="3" applyFont="1" applyFill="1" applyBorder="1"/>
    <xf numFmtId="0" fontId="6" fillId="0" borderId="17" xfId="3" applyFont="1" applyFill="1" applyBorder="1"/>
    <xf numFmtId="0" fontId="6" fillId="0" borderId="46" xfId="3" applyFont="1" applyFill="1" applyBorder="1"/>
    <xf numFmtId="3" fontId="7" fillId="0" borderId="47" xfId="3" applyNumberFormat="1" applyFont="1" applyFill="1" applyBorder="1" applyAlignment="1">
      <alignment vertical="center"/>
    </xf>
    <xf numFmtId="0" fontId="6" fillId="0" borderId="0" xfId="3" applyFont="1" applyFill="1"/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3" fontId="6" fillId="0" borderId="18" xfId="3" applyNumberFormat="1" applyFont="1" applyFill="1" applyBorder="1" applyAlignment="1">
      <alignment horizontal="right" vertical="center"/>
    </xf>
    <xf numFmtId="0" fontId="12" fillId="0" borderId="49" xfId="3" applyFont="1" applyFill="1" applyBorder="1" applyAlignment="1">
      <alignment horizontal="center" vertical="center"/>
    </xf>
    <xf numFmtId="0" fontId="12" fillId="0" borderId="49" xfId="3" applyFont="1" applyFill="1" applyBorder="1" applyAlignment="1">
      <alignment horizontal="center" vertical="center" wrapText="1"/>
    </xf>
    <xf numFmtId="0" fontId="10" fillId="4" borderId="33" xfId="3" applyFont="1" applyFill="1" applyBorder="1" applyAlignment="1">
      <alignment wrapText="1"/>
    </xf>
    <xf numFmtId="3" fontId="6" fillId="5" borderId="18" xfId="3" applyNumberFormat="1" applyFont="1" applyFill="1" applyBorder="1" applyAlignment="1">
      <alignment horizontal="right" vertical="center"/>
    </xf>
    <xf numFmtId="3" fontId="10" fillId="4" borderId="18" xfId="3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horizontal="right" wrapText="1"/>
    </xf>
    <xf numFmtId="0" fontId="6" fillId="0" borderId="50" xfId="3" applyFont="1" applyFill="1" applyBorder="1" applyAlignment="1">
      <alignment vertical="center" wrapText="1"/>
    </xf>
    <xf numFmtId="3" fontId="6" fillId="0" borderId="50" xfId="3" applyNumberFormat="1" applyFont="1" applyFill="1" applyBorder="1" applyAlignment="1">
      <alignment vertical="center"/>
    </xf>
    <xf numFmtId="3" fontId="7" fillId="0" borderId="18" xfId="3" applyNumberFormat="1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3" fontId="6" fillId="0" borderId="53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49" fontId="6" fillId="0" borderId="54" xfId="0" applyNumberFormat="1" applyFont="1" applyFill="1" applyBorder="1" applyAlignment="1">
      <alignment horizontal="left" vertical="center" wrapText="1"/>
    </xf>
    <xf numFmtId="3" fontId="6" fillId="0" borderId="43" xfId="0" applyNumberFormat="1" applyFont="1" applyFill="1" applyBorder="1" applyAlignment="1">
      <alignment horizontal="left" vertical="center" wrapText="1"/>
    </xf>
    <xf numFmtId="3" fontId="6" fillId="0" borderId="55" xfId="0" applyNumberFormat="1" applyFont="1" applyFill="1" applyBorder="1" applyAlignment="1">
      <alignment horizontal="right" vertical="center" wrapText="1"/>
    </xf>
    <xf numFmtId="3" fontId="6" fillId="0" borderId="56" xfId="0" applyNumberFormat="1" applyFont="1" applyFill="1" applyBorder="1" applyAlignment="1">
      <alignment horizontal="right" vertical="center" wrapText="1"/>
    </xf>
    <xf numFmtId="3" fontId="6" fillId="0" borderId="57" xfId="0" applyNumberFormat="1" applyFont="1" applyFill="1" applyBorder="1" applyAlignment="1">
      <alignment horizontal="right" vertical="center" wrapText="1"/>
    </xf>
    <xf numFmtId="3" fontId="6" fillId="0" borderId="58" xfId="0" applyNumberFormat="1" applyFont="1" applyFill="1" applyBorder="1" applyAlignment="1">
      <alignment horizontal="right" vertical="center" wrapText="1"/>
    </xf>
    <xf numFmtId="49" fontId="6" fillId="0" borderId="59" xfId="0" applyNumberFormat="1" applyFont="1" applyFill="1" applyBorder="1" applyAlignment="1">
      <alignment horizontal="left" vertical="center" wrapText="1"/>
    </xf>
    <xf numFmtId="3" fontId="7" fillId="0" borderId="0" xfId="3" applyNumberFormat="1" applyFont="1" applyFill="1" applyBorder="1"/>
    <xf numFmtId="3" fontId="6" fillId="0" borderId="0" xfId="3" applyNumberFormat="1" applyFont="1" applyFill="1" applyBorder="1"/>
    <xf numFmtId="3" fontId="6" fillId="6" borderId="35" xfId="3" applyNumberFormat="1" applyFont="1" applyFill="1" applyBorder="1" applyAlignment="1">
      <alignment vertical="center"/>
    </xf>
    <xf numFmtId="3" fontId="6" fillId="6" borderId="37" xfId="3" applyNumberFormat="1" applyFont="1" applyFill="1" applyBorder="1" applyAlignment="1">
      <alignment vertical="center"/>
    </xf>
    <xf numFmtId="3" fontId="6" fillId="6" borderId="42" xfId="3" applyNumberFormat="1" applyFont="1" applyFill="1" applyBorder="1" applyAlignment="1">
      <alignment vertical="center"/>
    </xf>
    <xf numFmtId="3" fontId="6" fillId="6" borderId="39" xfId="3" applyNumberFormat="1" applyFont="1" applyFill="1" applyBorder="1" applyAlignment="1">
      <alignment vertical="center"/>
    </xf>
    <xf numFmtId="3" fontId="6" fillId="6" borderId="33" xfId="3" applyNumberFormat="1" applyFont="1" applyFill="1" applyBorder="1" applyAlignment="1">
      <alignment vertical="center"/>
    </xf>
    <xf numFmtId="3" fontId="6" fillId="6" borderId="3" xfId="3" applyNumberFormat="1" applyFont="1" applyFill="1" applyBorder="1" applyAlignment="1">
      <alignment vertical="center"/>
    </xf>
    <xf numFmtId="0" fontId="7" fillId="0" borderId="39" xfId="3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35" xfId="3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left" vertical="center" wrapText="1"/>
    </xf>
    <xf numFmtId="3" fontId="6" fillId="0" borderId="6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5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33" xfId="3" applyNumberFormat="1" applyFont="1" applyFill="1" applyBorder="1" applyAlignment="1">
      <alignment horizontal="right" vertical="center"/>
    </xf>
    <xf numFmtId="3" fontId="6" fillId="6" borderId="33" xfId="3" applyNumberFormat="1" applyFont="1" applyFill="1" applyBorder="1" applyAlignment="1">
      <alignment horizontal="right" vertical="center"/>
    </xf>
    <xf numFmtId="0" fontId="14" fillId="0" borderId="32" xfId="3" applyFont="1" applyFill="1" applyBorder="1" applyAlignment="1">
      <alignment vertical="center"/>
    </xf>
    <xf numFmtId="0" fontId="14" fillId="0" borderId="29" xfId="3" applyFont="1" applyFill="1" applyBorder="1" applyAlignment="1">
      <alignment horizontal="left" vertical="center"/>
    </xf>
    <xf numFmtId="0" fontId="14" fillId="0" borderId="33" xfId="3" applyFont="1" applyFill="1" applyBorder="1" applyAlignment="1">
      <alignment vertical="center" wrapText="1"/>
    </xf>
    <xf numFmtId="3" fontId="6" fillId="0" borderId="63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3" fontId="6" fillId="0" borderId="40" xfId="0" applyNumberFormat="1" applyFont="1" applyFill="1" applyBorder="1" applyAlignment="1">
      <alignment horizontal="right" vertical="center" wrapText="1"/>
    </xf>
    <xf numFmtId="0" fontId="6" fillId="0" borderId="63" xfId="0" applyFont="1" applyFill="1" applyBorder="1" applyAlignment="1">
      <alignment horizontal="left" vertical="center" wrapText="1"/>
    </xf>
    <xf numFmtId="3" fontId="6" fillId="0" borderId="62" xfId="0" applyNumberFormat="1" applyFont="1" applyFill="1" applyBorder="1" applyAlignment="1">
      <alignment horizontal="right" vertical="center" wrapText="1"/>
    </xf>
    <xf numFmtId="3" fontId="6" fillId="0" borderId="64" xfId="0" applyNumberFormat="1" applyFont="1" applyFill="1" applyBorder="1" applyAlignment="1">
      <alignment horizontal="right" vertical="center" wrapText="1"/>
    </xf>
    <xf numFmtId="3" fontId="6" fillId="0" borderId="65" xfId="0" applyNumberFormat="1" applyFont="1" applyFill="1" applyBorder="1" applyAlignment="1">
      <alignment horizontal="right" vertical="center" wrapText="1"/>
    </xf>
    <xf numFmtId="3" fontId="6" fillId="0" borderId="66" xfId="3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66" xfId="3" applyFont="1" applyFill="1" applyBorder="1" applyAlignment="1">
      <alignment vertical="center" wrapText="1"/>
    </xf>
    <xf numFmtId="3" fontId="6" fillId="0" borderId="59" xfId="0" applyNumberFormat="1" applyFont="1" applyFill="1" applyBorder="1" applyAlignment="1">
      <alignment horizontal="right" vertical="center" wrapText="1"/>
    </xf>
    <xf numFmtId="0" fontId="6" fillId="0" borderId="67" xfId="0" applyFont="1" applyFill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horizontal="right" vertical="center" wrapText="1"/>
    </xf>
    <xf numFmtId="3" fontId="6" fillId="0" borderId="68" xfId="0" applyNumberFormat="1" applyFont="1" applyFill="1" applyBorder="1" applyAlignment="1">
      <alignment horizontal="right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3" fontId="6" fillId="0" borderId="74" xfId="0" applyNumberFormat="1" applyFont="1" applyFill="1" applyBorder="1" applyAlignment="1">
      <alignment horizontal="right" vertical="center" wrapText="1"/>
    </xf>
    <xf numFmtId="3" fontId="6" fillId="0" borderId="72" xfId="0" applyNumberFormat="1" applyFont="1" applyFill="1" applyBorder="1" applyAlignment="1">
      <alignment horizontal="right" vertical="center" wrapText="1"/>
    </xf>
    <xf numFmtId="3" fontId="6" fillId="0" borderId="75" xfId="0" applyNumberFormat="1" applyFont="1" applyFill="1" applyBorder="1" applyAlignment="1">
      <alignment horizontal="right" vertical="center" wrapText="1"/>
    </xf>
    <xf numFmtId="3" fontId="6" fillId="0" borderId="76" xfId="0" applyNumberFormat="1" applyFont="1" applyFill="1" applyBorder="1" applyAlignment="1">
      <alignment horizontal="right" vertical="center" wrapText="1"/>
    </xf>
    <xf numFmtId="3" fontId="6" fillId="0" borderId="75" xfId="0" applyNumberFormat="1" applyFont="1" applyFill="1" applyBorder="1" applyAlignment="1">
      <alignment horizontal="left" vertical="center" wrapText="1"/>
    </xf>
    <xf numFmtId="3" fontId="6" fillId="0" borderId="77" xfId="0" applyNumberFormat="1" applyFont="1" applyFill="1" applyBorder="1" applyAlignment="1">
      <alignment horizontal="right" vertical="center" wrapText="1"/>
    </xf>
    <xf numFmtId="3" fontId="6" fillId="0" borderId="78" xfId="0" applyNumberFormat="1" applyFont="1" applyFill="1" applyBorder="1" applyAlignment="1">
      <alignment horizontal="right" vertical="center" wrapText="1"/>
    </xf>
    <xf numFmtId="3" fontId="6" fillId="0" borderId="79" xfId="0" applyNumberFormat="1" applyFont="1" applyFill="1" applyBorder="1" applyAlignment="1">
      <alignment horizontal="right" vertical="center" wrapText="1"/>
    </xf>
    <xf numFmtId="3" fontId="16" fillId="0" borderId="42" xfId="0" applyNumberFormat="1" applyFont="1" applyFill="1" applyBorder="1" applyAlignment="1">
      <alignment horizontal="right" vertical="center" wrapText="1"/>
    </xf>
    <xf numFmtId="3" fontId="16" fillId="0" borderId="75" xfId="0" applyNumberFormat="1" applyFont="1" applyFill="1" applyBorder="1" applyAlignment="1">
      <alignment horizontal="right" vertical="center" wrapText="1"/>
    </xf>
    <xf numFmtId="3" fontId="16" fillId="0" borderId="43" xfId="0" applyNumberFormat="1" applyFont="1" applyFill="1" applyBorder="1" applyAlignment="1">
      <alignment horizontal="right" vertical="center" wrapText="1"/>
    </xf>
    <xf numFmtId="3" fontId="16" fillId="0" borderId="53" xfId="0" applyNumberFormat="1" applyFont="1" applyFill="1" applyBorder="1" applyAlignment="1">
      <alignment horizontal="right" vertical="center" wrapText="1"/>
    </xf>
    <xf numFmtId="49" fontId="6" fillId="0" borderId="63" xfId="0" applyNumberFormat="1" applyFont="1" applyFill="1" applyBorder="1" applyAlignment="1">
      <alignment horizontal="left" vertical="center" wrapText="1"/>
    </xf>
    <xf numFmtId="0" fontId="10" fillId="0" borderId="32" xfId="3" applyFont="1" applyFill="1" applyBorder="1" applyAlignment="1">
      <alignment horizontal="left" vertical="center"/>
    </xf>
    <xf numFmtId="0" fontId="6" fillId="0" borderId="82" xfId="3" applyFont="1" applyFill="1" applyBorder="1" applyAlignment="1">
      <alignment horizontal="right" vertical="center"/>
    </xf>
    <xf numFmtId="0" fontId="6" fillId="0" borderId="34" xfId="3" applyFont="1" applyFill="1" applyBorder="1"/>
    <xf numFmtId="0" fontId="6" fillId="0" borderId="44" xfId="3" applyFont="1" applyFill="1" applyBorder="1"/>
    <xf numFmtId="0" fontId="7" fillId="0" borderId="44" xfId="0" applyFont="1" applyBorder="1" applyAlignment="1">
      <alignment horizontal="center"/>
    </xf>
    <xf numFmtId="0" fontId="6" fillId="0" borderId="35" xfId="3" applyFont="1" applyFill="1" applyBorder="1" applyAlignment="1">
      <alignment wrapText="1"/>
    </xf>
    <xf numFmtId="0" fontId="6" fillId="0" borderId="33" xfId="0" applyFont="1" applyBorder="1" applyAlignment="1">
      <alignment wrapText="1"/>
    </xf>
    <xf numFmtId="3" fontId="6" fillId="0" borderId="60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6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3" fontId="6" fillId="0" borderId="129" xfId="0" applyNumberFormat="1" applyFont="1" applyFill="1" applyBorder="1" applyAlignment="1">
      <alignment horizontal="right" vertical="center" wrapText="1"/>
    </xf>
    <xf numFmtId="3" fontId="6" fillId="0" borderId="130" xfId="0" applyNumberFormat="1" applyFont="1" applyFill="1" applyBorder="1" applyAlignment="1">
      <alignment horizontal="right" vertical="center" wrapText="1"/>
    </xf>
    <xf numFmtId="3" fontId="6" fillId="0" borderId="131" xfId="0" applyNumberFormat="1" applyFont="1" applyFill="1" applyBorder="1" applyAlignment="1">
      <alignment horizontal="right" vertical="center" wrapText="1"/>
    </xf>
    <xf numFmtId="3" fontId="6" fillId="0" borderId="128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6" fillId="0" borderId="132" xfId="0" applyNumberFormat="1" applyFont="1" applyFill="1" applyBorder="1" applyAlignment="1">
      <alignment horizontal="right" vertical="center" wrapText="1"/>
    </xf>
    <xf numFmtId="3" fontId="6" fillId="0" borderId="133" xfId="0" applyNumberFormat="1" applyFont="1" applyFill="1" applyBorder="1" applyAlignment="1">
      <alignment horizontal="right" vertical="center" wrapText="1"/>
    </xf>
    <xf numFmtId="3" fontId="6" fillId="0" borderId="134" xfId="0" applyNumberFormat="1" applyFont="1" applyFill="1" applyBorder="1" applyAlignment="1">
      <alignment horizontal="right" vertical="center" wrapText="1"/>
    </xf>
    <xf numFmtId="3" fontId="6" fillId="0" borderId="135" xfId="0" applyNumberFormat="1" applyFont="1" applyFill="1" applyBorder="1" applyAlignment="1">
      <alignment horizontal="right" vertical="center" wrapText="1"/>
    </xf>
    <xf numFmtId="3" fontId="6" fillId="0" borderId="136" xfId="0" applyNumberFormat="1" applyFont="1" applyFill="1" applyBorder="1" applyAlignment="1">
      <alignment horizontal="right" vertical="center" wrapText="1"/>
    </xf>
    <xf numFmtId="3" fontId="6" fillId="0" borderId="137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48" xfId="0" applyNumberFormat="1" applyFont="1" applyFill="1" applyBorder="1" applyAlignment="1">
      <alignment horizontal="right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0" borderId="119" xfId="3" applyFont="1" applyFill="1" applyBorder="1" applyAlignment="1">
      <alignment horizontal="right" vertical="center"/>
    </xf>
    <xf numFmtId="0" fontId="6" fillId="0" borderId="120" xfId="3" applyFont="1" applyFill="1" applyBorder="1" applyAlignment="1">
      <alignment horizontal="right" vertical="center"/>
    </xf>
    <xf numFmtId="0" fontId="7" fillId="0" borderId="29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/>
    </xf>
    <xf numFmtId="164" fontId="9" fillId="2" borderId="3" xfId="3" applyNumberFormat="1" applyFont="1" applyFill="1" applyBorder="1" applyAlignment="1">
      <alignment horizontal="center" vertical="center" wrapText="1"/>
    </xf>
    <xf numFmtId="164" fontId="9" fillId="0" borderId="33" xfId="3" applyNumberFormat="1" applyFont="1" applyFill="1" applyBorder="1" applyAlignment="1">
      <alignment horizontal="center" vertical="center" wrapText="1"/>
    </xf>
    <xf numFmtId="164" fontId="10" fillId="3" borderId="33" xfId="3" applyNumberFormat="1" applyFont="1" applyFill="1" applyBorder="1" applyAlignment="1">
      <alignment horizontal="center" vertical="center" wrapText="1"/>
    </xf>
    <xf numFmtId="164" fontId="7" fillId="0" borderId="33" xfId="3" applyNumberFormat="1" applyFont="1" applyFill="1" applyBorder="1" applyAlignment="1">
      <alignment horizontal="center" vertical="center" wrapText="1"/>
    </xf>
    <xf numFmtId="164" fontId="6" fillId="0" borderId="35" xfId="3" applyNumberFormat="1" applyFont="1" applyFill="1" applyBorder="1" applyAlignment="1">
      <alignment horizontal="center" vertical="center" wrapText="1"/>
    </xf>
    <xf numFmtId="164" fontId="6" fillId="0" borderId="50" xfId="3" applyNumberFormat="1" applyFont="1" applyFill="1" applyBorder="1" applyAlignment="1">
      <alignment horizontal="center" vertical="center" wrapText="1"/>
    </xf>
    <xf numFmtId="164" fontId="6" fillId="0" borderId="37" xfId="3" applyNumberFormat="1" applyFont="1" applyFill="1" applyBorder="1" applyAlignment="1">
      <alignment horizontal="center" vertical="center" wrapText="1"/>
    </xf>
    <xf numFmtId="164" fontId="6" fillId="0" borderId="33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164" fontId="7" fillId="0" borderId="35" xfId="3" applyNumberFormat="1" applyFont="1" applyFill="1" applyBorder="1" applyAlignment="1">
      <alignment horizontal="center" vertical="center" wrapText="1"/>
    </xf>
    <xf numFmtId="164" fontId="6" fillId="0" borderId="42" xfId="3" applyNumberFormat="1" applyFont="1" applyFill="1" applyBorder="1" applyAlignment="1">
      <alignment horizontal="center" vertical="center" wrapText="1"/>
    </xf>
    <xf numFmtId="164" fontId="6" fillId="0" borderId="66" xfId="3" applyNumberFormat="1" applyFont="1" applyFill="1" applyBorder="1" applyAlignment="1">
      <alignment horizontal="center" vertical="center" wrapText="1"/>
    </xf>
    <xf numFmtId="164" fontId="6" fillId="0" borderId="18" xfId="3" applyNumberFormat="1" applyFont="1" applyFill="1" applyBorder="1" applyAlignment="1">
      <alignment horizontal="center" vertical="center" wrapText="1"/>
    </xf>
    <xf numFmtId="0" fontId="6" fillId="0" borderId="33" xfId="3" applyFont="1" applyFill="1" applyBorder="1"/>
    <xf numFmtId="0" fontId="6" fillId="0" borderId="33" xfId="3" applyFont="1" applyFill="1" applyBorder="1" applyAlignment="1">
      <alignment horizontal="right"/>
    </xf>
    <xf numFmtId="0" fontId="10" fillId="4" borderId="33" xfId="3" applyFont="1" applyFill="1" applyBorder="1" applyAlignment="1">
      <alignment horizontal="right"/>
    </xf>
    <xf numFmtId="0" fontId="7" fillId="0" borderId="33" xfId="3" applyFont="1" applyFill="1" applyBorder="1" applyAlignment="1">
      <alignment horizontal="right"/>
    </xf>
    <xf numFmtId="164" fontId="7" fillId="0" borderId="111" xfId="3" applyNumberFormat="1" applyFont="1" applyFill="1" applyBorder="1" applyAlignment="1">
      <alignment horizontal="center" vertical="center" wrapText="1"/>
    </xf>
    <xf numFmtId="0" fontId="6" fillId="0" borderId="138" xfId="3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0" fontId="6" fillId="0" borderId="138" xfId="3" applyFont="1" applyFill="1" applyBorder="1" applyAlignment="1">
      <alignment horizontal="left" vertical="center"/>
    </xf>
    <xf numFmtId="3" fontId="6" fillId="6" borderId="50" xfId="3" applyNumberFormat="1" applyFont="1" applyFill="1" applyBorder="1" applyAlignment="1">
      <alignment vertical="center"/>
    </xf>
    <xf numFmtId="0" fontId="6" fillId="0" borderId="139" xfId="3" applyFont="1" applyFill="1" applyBorder="1" applyAlignment="1">
      <alignment horizontal="left" vertical="center"/>
    </xf>
    <xf numFmtId="3" fontId="6" fillId="6" borderId="66" xfId="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6" borderId="52" xfId="0" applyFont="1" applyFill="1" applyBorder="1" applyAlignment="1">
      <alignment horizontal="left" vertical="center" wrapText="1"/>
    </xf>
    <xf numFmtId="3" fontId="6" fillId="0" borderId="54" xfId="0" applyNumberFormat="1" applyFont="1" applyFill="1" applyBorder="1" applyAlignment="1">
      <alignment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0" borderId="52" xfId="3" applyFont="1" applyFill="1" applyBorder="1" applyAlignment="1">
      <alignment horizontal="right" vertical="center"/>
    </xf>
    <xf numFmtId="0" fontId="6" fillId="0" borderId="70" xfId="3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horizontal="center" vertical="center"/>
    </xf>
    <xf numFmtId="0" fontId="6" fillId="0" borderId="112" xfId="3" applyFont="1" applyFill="1" applyBorder="1" applyAlignment="1">
      <alignment horizontal="center" vertical="center" wrapText="1"/>
    </xf>
    <xf numFmtId="0" fontId="6" fillId="0" borderId="44" xfId="3" applyFont="1" applyFill="1" applyBorder="1" applyAlignment="1">
      <alignment horizontal="center" vertical="center" wrapText="1"/>
    </xf>
    <xf numFmtId="0" fontId="6" fillId="0" borderId="45" xfId="3" applyFont="1" applyFill="1" applyBorder="1" applyAlignment="1">
      <alignment horizontal="center" vertical="center" wrapText="1"/>
    </xf>
    <xf numFmtId="0" fontId="6" fillId="0" borderId="35" xfId="3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 wrapText="1"/>
    </xf>
    <xf numFmtId="0" fontId="6" fillId="0" borderId="33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1" fontId="13" fillId="0" borderId="57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7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right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vertical="center" wrapText="1"/>
    </xf>
    <xf numFmtId="0" fontId="15" fillId="6" borderId="70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left" vertical="center" wrapText="1"/>
    </xf>
    <xf numFmtId="3" fontId="6" fillId="6" borderId="54" xfId="0" applyNumberFormat="1" applyFont="1" applyFill="1" applyBorder="1" applyAlignment="1">
      <alignment horizontal="right" vertical="center" wrapText="1"/>
    </xf>
    <xf numFmtId="0" fontId="6" fillId="0" borderId="52" xfId="3" applyFont="1" applyFill="1" applyBorder="1" applyAlignment="1">
      <alignment horizontal="right" vertical="center"/>
    </xf>
    <xf numFmtId="0" fontId="6" fillId="0" borderId="70" xfId="3" applyFont="1" applyFill="1" applyBorder="1" applyAlignment="1">
      <alignment horizontal="right" vertical="center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 wrapText="1"/>
    </xf>
    <xf numFmtId="0" fontId="15" fillId="6" borderId="52" xfId="0" applyFont="1" applyFill="1" applyBorder="1" applyAlignment="1">
      <alignment horizontal="left" vertical="center" wrapText="1"/>
    </xf>
    <xf numFmtId="0" fontId="15" fillId="6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4" xfId="3" applyFont="1" applyFill="1" applyBorder="1"/>
    <xf numFmtId="0" fontId="6" fillId="0" borderId="0" xfId="3" applyFont="1" applyFill="1" applyBorder="1" applyAlignment="1">
      <alignment horizontal="center"/>
    </xf>
    <xf numFmtId="0" fontId="6" fillId="0" borderId="82" xfId="3" applyFont="1" applyFill="1" applyBorder="1" applyAlignment="1">
      <alignment horizontal="center"/>
    </xf>
    <xf numFmtId="3" fontId="6" fillId="6" borderId="3" xfId="3" applyNumberFormat="1" applyFont="1" applyFill="1" applyBorder="1" applyAlignment="1">
      <alignment horizontal="right" vertical="center"/>
    </xf>
    <xf numFmtId="3" fontId="6" fillId="0" borderId="3" xfId="3" applyNumberFormat="1" applyFont="1" applyFill="1" applyBorder="1" applyAlignment="1">
      <alignment horizontal="right" vertical="center"/>
    </xf>
    <xf numFmtId="0" fontId="7" fillId="8" borderId="34" xfId="3" applyFont="1" applyFill="1" applyBorder="1"/>
    <xf numFmtId="0" fontId="7" fillId="8" borderId="29" xfId="0" applyFont="1" applyFill="1" applyBorder="1"/>
    <xf numFmtId="0" fontId="7" fillId="8" borderId="30" xfId="3" applyFont="1" applyFill="1" applyBorder="1" applyAlignment="1">
      <alignment horizontal="center"/>
    </xf>
    <xf numFmtId="0" fontId="7" fillId="8" borderId="29" xfId="0" applyFont="1" applyFill="1" applyBorder="1" applyAlignment="1">
      <alignment wrapText="1"/>
    </xf>
    <xf numFmtId="3" fontId="7" fillId="8" borderId="33" xfId="3" applyNumberFormat="1" applyFont="1" applyFill="1" applyBorder="1" applyAlignment="1">
      <alignment horizontal="right" vertical="center"/>
    </xf>
    <xf numFmtId="164" fontId="7" fillId="8" borderId="35" xfId="3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14" fillId="0" borderId="33" xfId="3" applyNumberFormat="1" applyFont="1" applyFill="1" applyBorder="1" applyAlignment="1">
      <alignment vertical="center"/>
    </xf>
    <xf numFmtId="164" fontId="14" fillId="0" borderId="3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/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3" fontId="7" fillId="0" borderId="35" xfId="3" applyNumberFormat="1" applyFont="1" applyFill="1" applyBorder="1" applyAlignment="1">
      <alignment vertical="center"/>
    </xf>
    <xf numFmtId="3" fontId="6" fillId="0" borderId="0" xfId="3" applyNumberFormat="1" applyFont="1" applyFill="1"/>
    <xf numFmtId="3" fontId="7" fillId="8" borderId="33" xfId="3" applyNumberFormat="1" applyFont="1" applyFill="1" applyBorder="1" applyAlignment="1">
      <alignment vertical="center"/>
    </xf>
    <xf numFmtId="0" fontId="15" fillId="0" borderId="52" xfId="0" applyFont="1" applyFill="1" applyBorder="1" applyAlignment="1">
      <alignment horizontal="left" vertical="center" wrapText="1"/>
    </xf>
    <xf numFmtId="3" fontId="16" fillId="0" borderId="82" xfId="3" applyNumberFormat="1" applyFont="1" applyFill="1" applyBorder="1" applyAlignment="1">
      <alignment horizontal="center" vertical="center"/>
    </xf>
    <xf numFmtId="3" fontId="16" fillId="0" borderId="33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wrapText="1"/>
    </xf>
    <xf numFmtId="0" fontId="6" fillId="0" borderId="0" xfId="0" applyFont="1" applyFill="1" applyBorder="1" applyAlignment="1">
      <alignment horizontal="righ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left" vertical="center" wrapText="1"/>
    </xf>
    <xf numFmtId="0" fontId="15" fillId="6" borderId="70" xfId="0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6" xfId="0" applyNumberFormat="1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center" vertical="center" textRotation="90" wrapText="1"/>
    </xf>
    <xf numFmtId="0" fontId="7" fillId="0" borderId="92" xfId="0" applyFont="1" applyFill="1" applyBorder="1" applyAlignment="1">
      <alignment horizontal="center" vertical="center" textRotation="90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left" vertical="center" wrapText="1"/>
    </xf>
    <xf numFmtId="0" fontId="15" fillId="0" borderId="84" xfId="0" applyFont="1" applyFill="1" applyBorder="1" applyAlignment="1">
      <alignment horizontal="left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49" fontId="15" fillId="0" borderId="85" xfId="0" applyNumberFormat="1" applyFont="1" applyFill="1" applyBorder="1" applyAlignment="1">
      <alignment horizontal="left" vertical="center" wrapText="1"/>
    </xf>
    <xf numFmtId="49" fontId="15" fillId="0" borderId="86" xfId="0" applyNumberFormat="1" applyFont="1" applyFill="1" applyBorder="1" applyAlignment="1">
      <alignment horizontal="left" vertical="center" wrapText="1"/>
    </xf>
    <xf numFmtId="0" fontId="15" fillId="0" borderId="81" xfId="0" applyFont="1" applyFill="1" applyBorder="1" applyAlignment="1">
      <alignment horizontal="left" vertical="center" wrapText="1"/>
    </xf>
    <xf numFmtId="0" fontId="15" fillId="0" borderId="9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04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82" xfId="0" applyNumberFormat="1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Fill="1" applyBorder="1"/>
    <xf numFmtId="0" fontId="6" fillId="0" borderId="112" xfId="0" applyFont="1" applyFill="1" applyBorder="1" applyAlignment="1">
      <alignment horizontal="center" vertical="center" textRotation="90" wrapText="1"/>
    </xf>
    <xf numFmtId="0" fontId="6" fillId="0" borderId="113" xfId="0" applyFont="1" applyFill="1" applyBorder="1" applyAlignment="1">
      <alignment horizontal="center" vertical="center" textRotation="90" wrapText="1"/>
    </xf>
    <xf numFmtId="0" fontId="6" fillId="0" borderId="105" xfId="0" applyFont="1" applyFill="1" applyBorder="1" applyAlignment="1">
      <alignment horizontal="center" vertical="center" textRotation="90" wrapText="1"/>
    </xf>
    <xf numFmtId="0" fontId="6" fillId="0" borderId="106" xfId="0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 textRotation="90" wrapText="1"/>
    </xf>
    <xf numFmtId="0" fontId="6" fillId="0" borderId="10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textRotation="90" wrapText="1"/>
    </xf>
    <xf numFmtId="49" fontId="6" fillId="0" borderId="88" xfId="0" applyNumberFormat="1" applyFont="1" applyFill="1" applyBorder="1" applyAlignment="1">
      <alignment horizontal="center" vertical="center" textRotation="90" wrapText="1"/>
    </xf>
    <xf numFmtId="49" fontId="6" fillId="0" borderId="89" xfId="0" applyNumberFormat="1" applyFont="1" applyFill="1" applyBorder="1" applyAlignment="1">
      <alignment horizontal="center" vertical="center" textRotation="90" wrapText="1"/>
    </xf>
    <xf numFmtId="0" fontId="6" fillId="0" borderId="107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textRotation="90" wrapText="1"/>
    </xf>
    <xf numFmtId="0" fontId="6" fillId="0" borderId="114" xfId="0" applyFont="1" applyFill="1" applyBorder="1" applyAlignment="1">
      <alignment horizontal="center" vertical="center" textRotation="90" wrapText="1"/>
    </xf>
    <xf numFmtId="0" fontId="7" fillId="0" borderId="115" xfId="0" applyFont="1" applyFill="1" applyBorder="1" applyAlignment="1">
      <alignment horizontal="center" vertical="center" textRotation="90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right" wrapText="1"/>
    </xf>
    <xf numFmtId="0" fontId="6" fillId="0" borderId="105" xfId="3" applyFont="1" applyFill="1" applyBorder="1" applyAlignment="1">
      <alignment horizontal="center" vertical="center"/>
    </xf>
    <xf numFmtId="0" fontId="6" fillId="0" borderId="140" xfId="3" applyFont="1" applyFill="1" applyBorder="1" applyAlignment="1">
      <alignment horizontal="center" vertical="center"/>
    </xf>
    <xf numFmtId="0" fontId="12" fillId="0" borderId="106" xfId="3" applyFont="1" applyFill="1" applyBorder="1" applyAlignment="1">
      <alignment horizontal="center" vertical="center" wrapText="1"/>
    </xf>
    <xf numFmtId="0" fontId="12" fillId="0" borderId="123" xfId="3" applyFont="1" applyFill="1" applyBorder="1" applyAlignment="1">
      <alignment horizontal="center" vertical="center" wrapText="1"/>
    </xf>
    <xf numFmtId="0" fontId="6" fillId="0" borderId="105" xfId="3" applyFont="1" applyFill="1" applyBorder="1" applyAlignment="1">
      <alignment horizontal="center" vertical="center" wrapText="1"/>
    </xf>
    <xf numFmtId="0" fontId="6" fillId="0" borderId="140" xfId="3" applyFont="1" applyFill="1" applyBorder="1" applyAlignment="1">
      <alignment horizontal="center" vertical="center" wrapText="1"/>
    </xf>
    <xf numFmtId="0" fontId="10" fillId="3" borderId="32" xfId="3" applyFont="1" applyFill="1" applyBorder="1" applyAlignment="1">
      <alignment horizontal="left" vertical="center"/>
    </xf>
    <xf numFmtId="0" fontId="10" fillId="3" borderId="29" xfId="3" applyFont="1" applyFill="1" applyBorder="1" applyAlignment="1">
      <alignment horizontal="left" vertical="center"/>
    </xf>
    <xf numFmtId="0" fontId="6" fillId="0" borderId="44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6" fillId="0" borderId="116" xfId="3" applyFont="1" applyFill="1" applyBorder="1" applyAlignment="1">
      <alignment horizontal="right" vertical="center"/>
    </xf>
    <xf numFmtId="0" fontId="6" fillId="0" borderId="117" xfId="3" applyFont="1" applyFill="1" applyBorder="1" applyAlignment="1">
      <alignment horizontal="right" vertical="center"/>
    </xf>
    <xf numFmtId="0" fontId="7" fillId="0" borderId="29" xfId="3" applyFont="1" applyFill="1" applyBorder="1" applyAlignment="1">
      <alignment horizontal="left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right" vertical="center"/>
    </xf>
    <xf numFmtId="0" fontId="7" fillId="0" borderId="30" xfId="3" applyFont="1" applyFill="1" applyBorder="1" applyAlignment="1">
      <alignment horizontal="left" vertical="center"/>
    </xf>
    <xf numFmtId="0" fontId="6" fillId="0" borderId="69" xfId="3" applyFont="1" applyFill="1" applyBorder="1" applyAlignment="1">
      <alignment horizontal="right" vertical="center"/>
    </xf>
    <xf numFmtId="0" fontId="10" fillId="4" borderId="32" xfId="3" applyFont="1" applyFill="1" applyBorder="1" applyAlignment="1">
      <alignment horizontal="center"/>
    </xf>
    <xf numFmtId="0" fontId="10" fillId="4" borderId="29" xfId="3" applyFont="1" applyFill="1" applyBorder="1" applyAlignment="1">
      <alignment horizontal="center"/>
    </xf>
    <xf numFmtId="0" fontId="10" fillId="4" borderId="30" xfId="3" applyFont="1" applyFill="1" applyBorder="1" applyAlignment="1">
      <alignment horizontal="center"/>
    </xf>
    <xf numFmtId="0" fontId="6" fillId="0" borderId="52" xfId="3" applyFont="1" applyFill="1" applyBorder="1" applyAlignment="1">
      <alignment horizontal="right" vertical="center"/>
    </xf>
    <xf numFmtId="0" fontId="6" fillId="0" borderId="70" xfId="3" applyFont="1" applyFill="1" applyBorder="1" applyAlignment="1">
      <alignment horizontal="right"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9" xfId="3" applyFont="1" applyFill="1" applyBorder="1" applyAlignment="1">
      <alignment horizontal="center" vertical="center" wrapText="1"/>
    </xf>
    <xf numFmtId="0" fontId="14" fillId="0" borderId="30" xfId="3" applyFont="1" applyFill="1" applyBorder="1" applyAlignment="1">
      <alignment horizontal="center" vertical="center" wrapText="1"/>
    </xf>
    <xf numFmtId="0" fontId="6" fillId="0" borderId="118" xfId="3" applyFont="1" applyFill="1" applyBorder="1" applyAlignment="1">
      <alignment horizontal="right" vertical="center"/>
    </xf>
    <xf numFmtId="0" fontId="6" fillId="0" borderId="29" xfId="3" applyFont="1" applyFill="1" applyBorder="1" applyAlignment="1">
      <alignment horizontal="center"/>
    </xf>
    <xf numFmtId="0" fontId="6" fillId="0" borderId="30" xfId="3" applyFont="1" applyFill="1" applyBorder="1" applyAlignment="1">
      <alignment horizontal="center"/>
    </xf>
    <xf numFmtId="0" fontId="6" fillId="0" borderId="119" xfId="3" applyFont="1" applyFill="1" applyBorder="1" applyAlignment="1">
      <alignment horizontal="right" vertical="center"/>
    </xf>
    <xf numFmtId="0" fontId="6" fillId="0" borderId="120" xfId="3" applyFont="1" applyFill="1" applyBorder="1" applyAlignment="1">
      <alignment horizontal="right" vertical="center"/>
    </xf>
    <xf numFmtId="0" fontId="5" fillId="0" borderId="0" xfId="3" applyFont="1" applyFill="1" applyAlignment="1">
      <alignment horizontal="center"/>
    </xf>
    <xf numFmtId="0" fontId="6" fillId="0" borderId="141" xfId="3" applyFont="1" applyFill="1" applyBorder="1" applyAlignment="1">
      <alignment horizontal="center" vertical="center" wrapText="1"/>
    </xf>
    <xf numFmtId="0" fontId="6" fillId="0" borderId="112" xfId="3" applyFont="1" applyFill="1" applyBorder="1" applyAlignment="1">
      <alignment horizontal="center" vertical="center" wrapText="1"/>
    </xf>
    <xf numFmtId="0" fontId="12" fillId="0" borderId="121" xfId="3" applyFont="1" applyFill="1" applyBorder="1" applyAlignment="1">
      <alignment horizontal="center" vertical="center" wrapText="1"/>
    </xf>
    <xf numFmtId="0" fontId="12" fillId="0" borderId="122" xfId="3" applyFont="1" applyFill="1" applyBorder="1" applyAlignment="1">
      <alignment horizontal="center" vertical="center" wrapText="1"/>
    </xf>
    <xf numFmtId="0" fontId="6" fillId="0" borderId="69" xfId="3" applyFont="1" applyFill="1" applyBorder="1" applyAlignment="1">
      <alignment horizontal="right" vertical="center" wrapText="1"/>
    </xf>
    <xf numFmtId="0" fontId="6" fillId="0" borderId="67" xfId="3" applyFont="1" applyFill="1" applyBorder="1" applyAlignment="1">
      <alignment horizontal="right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82" xfId="3" applyFont="1" applyFill="1" applyBorder="1" applyAlignment="1">
      <alignment horizontal="center" vertical="center" wrapText="1"/>
    </xf>
    <xf numFmtId="49" fontId="6" fillId="0" borderId="0" xfId="3" applyNumberFormat="1" applyFont="1" applyFill="1" applyAlignment="1">
      <alignment horizontal="left"/>
    </xf>
    <xf numFmtId="0" fontId="7" fillId="0" borderId="101" xfId="3" applyFont="1" applyFill="1" applyBorder="1" applyAlignment="1">
      <alignment horizontal="center"/>
    </xf>
    <xf numFmtId="0" fontId="7" fillId="0" borderId="102" xfId="3" applyFont="1" applyFill="1" applyBorder="1" applyAlignment="1">
      <alignment horizontal="center"/>
    </xf>
    <xf numFmtId="0" fontId="7" fillId="0" borderId="124" xfId="3" applyFont="1" applyFill="1" applyBorder="1" applyAlignment="1">
      <alignment horizontal="center"/>
    </xf>
    <xf numFmtId="0" fontId="7" fillId="0" borderId="125" xfId="3" applyFont="1" applyFill="1" applyBorder="1" applyAlignment="1">
      <alignment horizontal="center" vertical="center" wrapText="1"/>
    </xf>
    <xf numFmtId="0" fontId="7" fillId="0" borderId="126" xfId="3" applyFont="1" applyFill="1" applyBorder="1" applyAlignment="1">
      <alignment horizontal="center" vertical="center" wrapText="1"/>
    </xf>
    <xf numFmtId="0" fontId="7" fillId="0" borderId="127" xfId="3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5" borderId="32" xfId="3" applyFont="1" applyFill="1" applyBorder="1" applyAlignment="1">
      <alignment horizontal="center"/>
    </xf>
    <xf numFmtId="0" fontId="6" fillId="5" borderId="29" xfId="3" applyFont="1" applyFill="1" applyBorder="1" applyAlignment="1">
      <alignment horizontal="center"/>
    </xf>
    <xf numFmtId="0" fontId="6" fillId="5" borderId="30" xfId="3" applyFont="1" applyFill="1" applyBorder="1" applyAlignment="1">
      <alignment horizontal="center"/>
    </xf>
    <xf numFmtId="0" fontId="10" fillId="3" borderId="30" xfId="3" applyFont="1" applyFill="1" applyBorder="1" applyAlignment="1">
      <alignment horizontal="left" vertical="center"/>
    </xf>
    <xf numFmtId="0" fontId="6" fillId="0" borderId="29" xfId="3" applyFont="1" applyFill="1" applyBorder="1" applyAlignment="1">
      <alignment horizontal="center" vertical="top"/>
    </xf>
    <xf numFmtId="0" fontId="6" fillId="0" borderId="30" xfId="3" applyFont="1" applyFill="1" applyBorder="1" applyAlignment="1">
      <alignment horizontal="center" vertical="top"/>
    </xf>
    <xf numFmtId="0" fontId="7" fillId="0" borderId="17" xfId="3" applyFont="1" applyFill="1" applyBorder="1" applyAlignment="1">
      <alignment horizontal="left" vertical="top"/>
    </xf>
    <xf numFmtId="0" fontId="7" fillId="0" borderId="46" xfId="3" applyFont="1" applyFill="1" applyBorder="1" applyAlignment="1">
      <alignment horizontal="left" vertical="top"/>
    </xf>
    <xf numFmtId="0" fontId="6" fillId="0" borderId="29" xfId="3" applyFont="1" applyFill="1" applyBorder="1" applyAlignment="1">
      <alignment horizontal="right" vertical="center"/>
    </xf>
    <xf numFmtId="0" fontId="6" fillId="0" borderId="30" xfId="3" applyFont="1" applyFill="1" applyBorder="1" applyAlignment="1">
      <alignment horizontal="right" vertical="center"/>
    </xf>
    <xf numFmtId="0" fontId="7" fillId="0" borderId="17" xfId="3" applyFont="1" applyFill="1" applyBorder="1" applyAlignment="1">
      <alignment horizontal="left"/>
    </xf>
    <xf numFmtId="0" fontId="7" fillId="0" borderId="46" xfId="3" applyFont="1" applyFill="1" applyBorder="1" applyAlignment="1">
      <alignment horizontal="left"/>
    </xf>
    <xf numFmtId="0" fontId="6" fillId="0" borderId="67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/>
    </xf>
    <xf numFmtId="0" fontId="6" fillId="0" borderId="119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/>
    <cellStyle name="Normal_2007_budz ienem" xfId="3"/>
  </cellStyles>
  <dxfs count="0"/>
  <tableStyles count="0" defaultTableStyle="TableStyleMedium9" defaultPivotStyle="PivotStyleLight16"/>
  <colors>
    <mruColors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5"/>
  </sheetPr>
  <dimension ref="A1:N171"/>
  <sheetViews>
    <sheetView tabSelected="1" zoomScale="90" zoomScaleNormal="90" workbookViewId="0">
      <selection activeCell="A6" sqref="A6:L6"/>
    </sheetView>
  </sheetViews>
  <sheetFormatPr defaultRowHeight="12" x14ac:dyDescent="0.2"/>
  <cols>
    <col min="1" max="1" width="1.42578125" style="101" customWidth="1"/>
    <col min="2" max="2" width="3" style="101" customWidth="1"/>
    <col min="3" max="3" width="9.140625" style="101" customWidth="1"/>
    <col min="4" max="4" width="40.7109375" style="101" customWidth="1"/>
    <col min="5" max="6" width="10" style="101" customWidth="1"/>
    <col min="7" max="7" width="10.42578125" style="101" customWidth="1"/>
    <col min="8" max="8" width="9.85546875" style="101" bestFit="1" customWidth="1"/>
    <col min="9" max="9" width="9.85546875" style="359" bestFit="1" customWidth="1"/>
    <col min="10" max="10" width="9.85546875" style="101" hidden="1" customWidth="1"/>
    <col min="11" max="11" width="9.85546875" style="359" bestFit="1" customWidth="1"/>
    <col min="12" max="12" width="10.85546875" style="101" customWidth="1"/>
    <col min="13" max="16384" width="9.140625" style="38"/>
  </cols>
  <sheetData>
    <row r="1" spans="1:13" ht="12.75" customHeight="1" x14ac:dyDescent="0.2">
      <c r="F1" s="436" t="s">
        <v>693</v>
      </c>
      <c r="G1" s="436"/>
      <c r="H1" s="436"/>
      <c r="I1" s="436"/>
      <c r="J1" s="436"/>
      <c r="K1" s="436"/>
      <c r="L1" s="436"/>
    </row>
    <row r="2" spans="1:13" ht="24" customHeight="1" x14ac:dyDescent="0.2">
      <c r="F2" s="436"/>
      <c r="G2" s="436"/>
      <c r="H2" s="436"/>
      <c r="I2" s="436"/>
      <c r="J2" s="436"/>
      <c r="K2" s="436"/>
      <c r="L2" s="436"/>
    </row>
    <row r="3" spans="1:13" x14ac:dyDescent="0.2">
      <c r="F3" s="436"/>
      <c r="G3" s="436"/>
      <c r="H3" s="436"/>
      <c r="I3" s="436"/>
      <c r="J3" s="436"/>
      <c r="K3" s="436"/>
      <c r="L3" s="436"/>
    </row>
    <row r="4" spans="1:13" x14ac:dyDescent="0.2">
      <c r="F4" s="369"/>
      <c r="G4" s="369"/>
      <c r="H4" s="369"/>
      <c r="I4" s="369"/>
      <c r="J4" s="369"/>
      <c r="K4" s="369"/>
      <c r="L4" s="369"/>
    </row>
    <row r="6" spans="1:13" ht="18" customHeight="1" x14ac:dyDescent="0.35">
      <c r="A6" s="468" t="s">
        <v>504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</row>
    <row r="7" spans="1:13" ht="12.75" thickBot="1" x14ac:dyDescent="0.25">
      <c r="A7" s="38"/>
      <c r="B7" s="38"/>
      <c r="C7" s="38"/>
      <c r="D7" s="38"/>
      <c r="E7" s="38"/>
      <c r="F7" s="38"/>
      <c r="G7" s="38"/>
      <c r="H7" s="38"/>
      <c r="I7" s="130"/>
      <c r="J7" s="38"/>
      <c r="K7" s="130"/>
      <c r="L7" s="38"/>
    </row>
    <row r="8" spans="1:13" ht="75" customHeight="1" x14ac:dyDescent="0.2">
      <c r="A8" s="469" t="s">
        <v>25</v>
      </c>
      <c r="B8" s="470"/>
      <c r="C8" s="470"/>
      <c r="D8" s="292" t="s">
        <v>26</v>
      </c>
      <c r="E8" s="293" t="s">
        <v>413</v>
      </c>
      <c r="F8" s="293" t="s">
        <v>414</v>
      </c>
      <c r="G8" s="293" t="s">
        <v>415</v>
      </c>
      <c r="H8" s="437" t="s">
        <v>459</v>
      </c>
      <c r="I8" s="438"/>
      <c r="J8" s="441" t="s">
        <v>692</v>
      </c>
      <c r="K8" s="442"/>
      <c r="L8" s="293" t="s">
        <v>691</v>
      </c>
    </row>
    <row r="9" spans="1:13" ht="21.75" customHeight="1" x14ac:dyDescent="0.2">
      <c r="A9" s="365"/>
      <c r="B9" s="294"/>
      <c r="C9" s="295"/>
      <c r="D9" s="296"/>
      <c r="E9" s="297"/>
      <c r="F9" s="297"/>
      <c r="G9" s="297"/>
      <c r="H9" s="298" t="s">
        <v>457</v>
      </c>
      <c r="I9" s="362" t="s">
        <v>505</v>
      </c>
      <c r="J9" s="299" t="s">
        <v>458</v>
      </c>
      <c r="K9" s="363" t="s">
        <v>505</v>
      </c>
      <c r="L9" s="297"/>
    </row>
    <row r="10" spans="1:13" ht="10.5" customHeight="1" thickBot="1" x14ac:dyDescent="0.25">
      <c r="A10" s="471">
        <v>1</v>
      </c>
      <c r="B10" s="472"/>
      <c r="C10" s="440"/>
      <c r="D10" s="108">
        <v>2</v>
      </c>
      <c r="E10" s="109">
        <v>3</v>
      </c>
      <c r="F10" s="109">
        <v>4</v>
      </c>
      <c r="G10" s="109">
        <v>5</v>
      </c>
      <c r="H10" s="439">
        <v>6</v>
      </c>
      <c r="I10" s="440"/>
      <c r="J10" s="439">
        <v>7</v>
      </c>
      <c r="K10" s="440"/>
      <c r="L10" s="109" t="s">
        <v>416</v>
      </c>
    </row>
    <row r="11" spans="1:13" s="40" customFormat="1" ht="12.75" customHeight="1" thickTop="1" x14ac:dyDescent="0.2">
      <c r="A11" s="475" t="s">
        <v>132</v>
      </c>
      <c r="B11" s="476"/>
      <c r="C11" s="476"/>
      <c r="D11" s="477"/>
      <c r="E11" s="39">
        <f t="shared" ref="E11:K11" si="0">SUM(E110,E112,E132)</f>
        <v>48732473</v>
      </c>
      <c r="F11" s="39">
        <f t="shared" si="0"/>
        <v>55888464</v>
      </c>
      <c r="G11" s="39">
        <f t="shared" si="0"/>
        <v>60303295</v>
      </c>
      <c r="H11" s="39">
        <f t="shared" si="0"/>
        <v>52672803</v>
      </c>
      <c r="I11" s="39">
        <f t="shared" si="0"/>
        <v>74947620.585010901</v>
      </c>
      <c r="J11" s="39">
        <f t="shared" si="0"/>
        <v>67881381</v>
      </c>
      <c r="K11" s="39">
        <f t="shared" si="0"/>
        <v>96586685</v>
      </c>
      <c r="L11" s="239">
        <f>J11/H11</f>
        <v>1.2887368268592048</v>
      </c>
      <c r="M11" s="357"/>
    </row>
    <row r="12" spans="1:13" s="40" customFormat="1" x14ac:dyDescent="0.2">
      <c r="A12" s="41"/>
      <c r="B12" s="42"/>
      <c r="C12" s="43"/>
      <c r="D12" s="44"/>
      <c r="E12" s="45"/>
      <c r="F12" s="45"/>
      <c r="G12" s="45"/>
      <c r="H12" s="45"/>
      <c r="I12" s="45"/>
      <c r="J12" s="45"/>
      <c r="K12" s="45"/>
      <c r="L12" s="240"/>
    </row>
    <row r="13" spans="1:13" s="48" customFormat="1" x14ac:dyDescent="0.2">
      <c r="A13" s="443" t="s">
        <v>27</v>
      </c>
      <c r="B13" s="444"/>
      <c r="C13" s="444"/>
      <c r="D13" s="46" t="s">
        <v>28</v>
      </c>
      <c r="E13" s="47">
        <f t="shared" ref="E13:K14" si="1">E14</f>
        <v>22541302</v>
      </c>
      <c r="F13" s="47">
        <f t="shared" si="1"/>
        <v>23651015</v>
      </c>
      <c r="G13" s="47">
        <f t="shared" si="1"/>
        <v>24461561</v>
      </c>
      <c r="H13" s="47">
        <f t="shared" si="1"/>
        <v>25101823</v>
      </c>
      <c r="I13" s="47">
        <f t="shared" si="1"/>
        <v>35716676</v>
      </c>
      <c r="J13" s="47">
        <f t="shared" si="1"/>
        <v>26162129</v>
      </c>
      <c r="K13" s="47">
        <f t="shared" si="1"/>
        <v>37225356</v>
      </c>
      <c r="L13" s="241">
        <f>J13/H13</f>
        <v>1.0422401990484915</v>
      </c>
    </row>
    <row r="14" spans="1:13" s="40" customFormat="1" x14ac:dyDescent="0.2">
      <c r="A14" s="49"/>
      <c r="B14" s="450" t="s">
        <v>29</v>
      </c>
      <c r="C14" s="450"/>
      <c r="D14" s="50" t="s">
        <v>30</v>
      </c>
      <c r="E14" s="51">
        <f t="shared" si="1"/>
        <v>22541302</v>
      </c>
      <c r="F14" s="51">
        <f t="shared" si="1"/>
        <v>23651015</v>
      </c>
      <c r="G14" s="51">
        <f t="shared" si="1"/>
        <v>24461561</v>
      </c>
      <c r="H14" s="51">
        <f t="shared" si="1"/>
        <v>25101823</v>
      </c>
      <c r="I14" s="51">
        <f t="shared" si="1"/>
        <v>35716676</v>
      </c>
      <c r="J14" s="51">
        <f t="shared" si="1"/>
        <v>26162129</v>
      </c>
      <c r="K14" s="51">
        <f t="shared" si="1"/>
        <v>37225356</v>
      </c>
      <c r="L14" s="242">
        <f>J14/G14</f>
        <v>1.0695200114170964</v>
      </c>
    </row>
    <row r="15" spans="1:13" x14ac:dyDescent="0.2">
      <c r="A15" s="52"/>
      <c r="B15" s="445" t="s">
        <v>31</v>
      </c>
      <c r="C15" s="445"/>
      <c r="D15" s="53" t="s">
        <v>32</v>
      </c>
      <c r="E15" s="54">
        <f t="shared" ref="E15:J15" si="2">SUM(E16:E17)</f>
        <v>22541302</v>
      </c>
      <c r="F15" s="54">
        <f t="shared" si="2"/>
        <v>23651015</v>
      </c>
      <c r="G15" s="54">
        <f t="shared" si="2"/>
        <v>24461561</v>
      </c>
      <c r="H15" s="54">
        <f>SUM(H16:H17)</f>
        <v>25101823</v>
      </c>
      <c r="I15" s="54">
        <f>SUM(I16:I17)</f>
        <v>35716676</v>
      </c>
      <c r="J15" s="54">
        <f t="shared" si="2"/>
        <v>26162129</v>
      </c>
      <c r="K15" s="54">
        <f>SUM(K16:K17)</f>
        <v>37225356</v>
      </c>
      <c r="L15" s="243">
        <f t="shared" ref="L15:L62" si="3">J15/H15</f>
        <v>1.0422401990484915</v>
      </c>
    </row>
    <row r="16" spans="1:13" ht="24" x14ac:dyDescent="0.2">
      <c r="A16" s="55"/>
      <c r="B16" s="474" t="s">
        <v>33</v>
      </c>
      <c r="C16" s="474"/>
      <c r="D16" s="56" t="s">
        <v>184</v>
      </c>
      <c r="E16" s="57">
        <v>250884</v>
      </c>
      <c r="F16" s="57">
        <v>251000</v>
      </c>
      <c r="G16" s="57">
        <v>242545</v>
      </c>
      <c r="H16" s="57">
        <v>242545</v>
      </c>
      <c r="I16" s="57">
        <v>345110</v>
      </c>
      <c r="J16" s="57">
        <v>240000</v>
      </c>
      <c r="K16" s="57">
        <v>341489</v>
      </c>
      <c r="L16" s="244">
        <f t="shared" si="3"/>
        <v>0.9895071017749284</v>
      </c>
    </row>
    <row r="17" spans="1:14" ht="24" x14ac:dyDescent="0.2">
      <c r="A17" s="58"/>
      <c r="B17" s="473" t="s">
        <v>34</v>
      </c>
      <c r="C17" s="473"/>
      <c r="D17" s="59" t="s">
        <v>417</v>
      </c>
      <c r="E17" s="60">
        <v>22290418</v>
      </c>
      <c r="F17" s="60">
        <v>23400015</v>
      </c>
      <c r="G17" s="60">
        <v>24219016</v>
      </c>
      <c r="H17" s="60">
        <v>24859278</v>
      </c>
      <c r="I17" s="57">
        <v>35371566</v>
      </c>
      <c r="J17" s="60">
        <v>25922129</v>
      </c>
      <c r="K17" s="72">
        <v>36883867</v>
      </c>
      <c r="L17" s="245">
        <f t="shared" si="3"/>
        <v>1.0427547010818254</v>
      </c>
    </row>
    <row r="18" spans="1:14" s="48" customFormat="1" x14ac:dyDescent="0.2">
      <c r="A18" s="443" t="s">
        <v>35</v>
      </c>
      <c r="B18" s="444"/>
      <c r="C18" s="444"/>
      <c r="D18" s="46" t="s">
        <v>36</v>
      </c>
      <c r="E18" s="61">
        <f t="shared" ref="E18:J18" si="4">SUM(E19)</f>
        <v>6274558</v>
      </c>
      <c r="F18" s="61">
        <f t="shared" si="4"/>
        <v>5225218</v>
      </c>
      <c r="G18" s="61">
        <f t="shared" si="4"/>
        <v>5572316</v>
      </c>
      <c r="H18" s="61">
        <f>SUM(H19)</f>
        <v>5577097</v>
      </c>
      <c r="I18" s="61">
        <f>SUM(I19)</f>
        <v>7935492</v>
      </c>
      <c r="J18" s="61">
        <f t="shared" si="4"/>
        <v>5296767</v>
      </c>
      <c r="K18" s="61">
        <f>SUM(K19)</f>
        <v>7536619</v>
      </c>
      <c r="L18" s="241">
        <f t="shared" si="3"/>
        <v>0.94973549859362316</v>
      </c>
      <c r="M18" s="62"/>
    </row>
    <row r="19" spans="1:14" s="40" customFormat="1" x14ac:dyDescent="0.2">
      <c r="A19" s="49"/>
      <c r="B19" s="450" t="s">
        <v>37</v>
      </c>
      <c r="C19" s="450"/>
      <c r="D19" s="50" t="s">
        <v>38</v>
      </c>
      <c r="E19" s="63">
        <f t="shared" ref="E19:J19" si="5">SUM(E20,E23)</f>
        <v>6274558</v>
      </c>
      <c r="F19" s="63">
        <f t="shared" si="5"/>
        <v>5225218</v>
      </c>
      <c r="G19" s="63">
        <f t="shared" si="5"/>
        <v>5572316</v>
      </c>
      <c r="H19" s="63">
        <f>SUM(H20,H23)</f>
        <v>5577097</v>
      </c>
      <c r="I19" s="63">
        <f>SUM(I20,I23)</f>
        <v>7935492</v>
      </c>
      <c r="J19" s="63">
        <f t="shared" si="5"/>
        <v>5296767</v>
      </c>
      <c r="K19" s="63">
        <f>SUM(K20,K23)</f>
        <v>7536619</v>
      </c>
      <c r="L19" s="242">
        <f t="shared" si="3"/>
        <v>0.94973549859362316</v>
      </c>
    </row>
    <row r="20" spans="1:14" x14ac:dyDescent="0.2">
      <c r="A20" s="65"/>
      <c r="B20" s="446" t="s">
        <v>242</v>
      </c>
      <c r="C20" s="446"/>
      <c r="D20" s="66" t="s">
        <v>241</v>
      </c>
      <c r="E20" s="67">
        <f t="shared" ref="E20:J20" si="6">SUM(E21:E22)</f>
        <v>3890299</v>
      </c>
      <c r="F20" s="67">
        <f>SUM(F21:F22)</f>
        <v>3347055</v>
      </c>
      <c r="G20" s="67">
        <f>SUM(G21:G22)</f>
        <v>3347055</v>
      </c>
      <c r="H20" s="67">
        <f>SUM(H21,H22)</f>
        <v>3367055</v>
      </c>
      <c r="I20" s="67">
        <f>SUM(I21,I22)</f>
        <v>4790886</v>
      </c>
      <c r="J20" s="67">
        <f t="shared" si="6"/>
        <v>3300000</v>
      </c>
      <c r="K20" s="67">
        <f>SUM(K21,K22)</f>
        <v>4695476</v>
      </c>
      <c r="L20" s="244">
        <f t="shared" si="3"/>
        <v>0.98008497039697895</v>
      </c>
    </row>
    <row r="21" spans="1:14" ht="24" x14ac:dyDescent="0.2">
      <c r="A21" s="55"/>
      <c r="B21" s="474" t="s">
        <v>39</v>
      </c>
      <c r="C21" s="474"/>
      <c r="D21" s="56" t="s">
        <v>40</v>
      </c>
      <c r="E21" s="57">
        <v>3331119</v>
      </c>
      <c r="F21" s="57">
        <v>2827055</v>
      </c>
      <c r="G21" s="57">
        <v>2827055</v>
      </c>
      <c r="H21" s="57">
        <v>2827055</v>
      </c>
      <c r="I21" s="57">
        <v>4022536</v>
      </c>
      <c r="J21" s="57">
        <v>2780000</v>
      </c>
      <c r="K21" s="57">
        <v>3955583</v>
      </c>
      <c r="L21" s="244">
        <f t="shared" si="3"/>
        <v>0.98335547062225537</v>
      </c>
    </row>
    <row r="22" spans="1:14" ht="24" x14ac:dyDescent="0.2">
      <c r="A22" s="58"/>
      <c r="B22" s="454" t="s">
        <v>41</v>
      </c>
      <c r="C22" s="454"/>
      <c r="D22" s="59" t="s">
        <v>42</v>
      </c>
      <c r="E22" s="60">
        <v>559180</v>
      </c>
      <c r="F22" s="60">
        <v>520000</v>
      </c>
      <c r="G22" s="60">
        <v>520000</v>
      </c>
      <c r="H22" s="60">
        <v>540000</v>
      </c>
      <c r="I22" s="57">
        <v>768350</v>
      </c>
      <c r="J22" s="60">
        <v>520000</v>
      </c>
      <c r="K22" s="72">
        <v>739893</v>
      </c>
      <c r="L22" s="243">
        <f t="shared" si="3"/>
        <v>0.96296296296296291</v>
      </c>
      <c r="N22" s="64"/>
    </row>
    <row r="23" spans="1:14" x14ac:dyDescent="0.2">
      <c r="A23" s="65"/>
      <c r="B23" s="446" t="s">
        <v>43</v>
      </c>
      <c r="C23" s="446"/>
      <c r="D23" s="66" t="s">
        <v>185</v>
      </c>
      <c r="E23" s="67">
        <f t="shared" ref="E23:K23" si="7">SUM(E24:E25)</f>
        <v>2384259</v>
      </c>
      <c r="F23" s="67">
        <f t="shared" si="7"/>
        <v>1878163</v>
      </c>
      <c r="G23" s="67">
        <f t="shared" si="7"/>
        <v>2225261</v>
      </c>
      <c r="H23" s="67">
        <f t="shared" si="7"/>
        <v>2210042</v>
      </c>
      <c r="I23" s="67">
        <f t="shared" ref="I23" si="8">SUM(I24:I25)</f>
        <v>3144606</v>
      </c>
      <c r="J23" s="67">
        <f t="shared" si="7"/>
        <v>1996767</v>
      </c>
      <c r="K23" s="67">
        <f t="shared" si="7"/>
        <v>2841143</v>
      </c>
      <c r="L23" s="246">
        <f t="shared" si="3"/>
        <v>0.90349730910091297</v>
      </c>
    </row>
    <row r="24" spans="1:14" ht="24" x14ac:dyDescent="0.2">
      <c r="A24" s="55"/>
      <c r="B24" s="499" t="s">
        <v>44</v>
      </c>
      <c r="C24" s="499"/>
      <c r="D24" s="56" t="s">
        <v>196</v>
      </c>
      <c r="E24" s="57">
        <v>1945042</v>
      </c>
      <c r="F24" s="57">
        <v>1478163</v>
      </c>
      <c r="G24" s="57">
        <v>1845261</v>
      </c>
      <c r="H24" s="57">
        <v>1925042</v>
      </c>
      <c r="I24" s="57">
        <v>2739088</v>
      </c>
      <c r="J24" s="57">
        <v>1711767</v>
      </c>
      <c r="K24" s="57">
        <f>1377077+17360+1041188</f>
        <v>2435625</v>
      </c>
      <c r="L24" s="244">
        <f t="shared" si="3"/>
        <v>0.88921020943958629</v>
      </c>
      <c r="N24" s="68"/>
    </row>
    <row r="25" spans="1:14" ht="24" x14ac:dyDescent="0.2">
      <c r="A25" s="58"/>
      <c r="B25" s="454" t="s">
        <v>45</v>
      </c>
      <c r="C25" s="454"/>
      <c r="D25" s="59" t="s">
        <v>197</v>
      </c>
      <c r="E25" s="60">
        <v>439217</v>
      </c>
      <c r="F25" s="60">
        <v>400000</v>
      </c>
      <c r="G25" s="60">
        <v>380000</v>
      </c>
      <c r="H25" s="60">
        <v>285000</v>
      </c>
      <c r="I25" s="57">
        <v>405518</v>
      </c>
      <c r="J25" s="60">
        <v>285000</v>
      </c>
      <c r="K25" s="72">
        <v>405518</v>
      </c>
      <c r="L25" s="243">
        <f t="shared" si="3"/>
        <v>1</v>
      </c>
    </row>
    <row r="26" spans="1:14" s="48" customFormat="1" x14ac:dyDescent="0.2">
      <c r="A26" s="443" t="s">
        <v>46</v>
      </c>
      <c r="B26" s="444"/>
      <c r="C26" s="444"/>
      <c r="D26" s="46" t="s">
        <v>47</v>
      </c>
      <c r="E26" s="61">
        <f t="shared" ref="E26:K26" si="9">SUM(E27,E29)</f>
        <v>184786</v>
      </c>
      <c r="F26" s="61">
        <f t="shared" si="9"/>
        <v>180000</v>
      </c>
      <c r="G26" s="61">
        <f t="shared" si="9"/>
        <v>199232</v>
      </c>
      <c r="H26" s="61">
        <f t="shared" si="9"/>
        <v>218944</v>
      </c>
      <c r="I26" s="61">
        <f t="shared" ref="I26" si="10">SUM(I27,I29)</f>
        <v>311530</v>
      </c>
      <c r="J26" s="61">
        <f t="shared" si="9"/>
        <v>222000</v>
      </c>
      <c r="K26" s="61">
        <f t="shared" si="9"/>
        <v>315876</v>
      </c>
      <c r="L26" s="241">
        <f t="shared" si="3"/>
        <v>1.0139579070447238</v>
      </c>
    </row>
    <row r="27" spans="1:14" s="40" customFormat="1" ht="24" x14ac:dyDescent="0.2">
      <c r="A27" s="49"/>
      <c r="B27" s="450" t="s">
        <v>48</v>
      </c>
      <c r="C27" s="450"/>
      <c r="D27" s="69" t="s">
        <v>49</v>
      </c>
      <c r="E27" s="63">
        <f t="shared" ref="E27:K27" si="11">E28</f>
        <v>145247</v>
      </c>
      <c r="F27" s="63">
        <f t="shared" si="11"/>
        <v>136000</v>
      </c>
      <c r="G27" s="63">
        <f t="shared" si="11"/>
        <v>142000</v>
      </c>
      <c r="H27" s="63">
        <f t="shared" si="11"/>
        <v>137984</v>
      </c>
      <c r="I27" s="63">
        <f t="shared" si="11"/>
        <v>196334</v>
      </c>
      <c r="J27" s="63">
        <f t="shared" si="11"/>
        <v>142000</v>
      </c>
      <c r="K27" s="63">
        <f t="shared" si="11"/>
        <v>202047</v>
      </c>
      <c r="L27" s="242">
        <f t="shared" si="3"/>
        <v>1.029104823747681</v>
      </c>
    </row>
    <row r="28" spans="1:14" x14ac:dyDescent="0.2">
      <c r="A28" s="70"/>
      <c r="B28" s="500" t="s">
        <v>50</v>
      </c>
      <c r="C28" s="500"/>
      <c r="D28" s="71" t="s">
        <v>51</v>
      </c>
      <c r="E28" s="72">
        <v>145247</v>
      </c>
      <c r="F28" s="72">
        <v>136000</v>
      </c>
      <c r="G28" s="72">
        <v>142000</v>
      </c>
      <c r="H28" s="72">
        <v>137984</v>
      </c>
      <c r="I28" s="57">
        <v>196334</v>
      </c>
      <c r="J28" s="72">
        <v>142000</v>
      </c>
      <c r="K28" s="72">
        <v>202047</v>
      </c>
      <c r="L28" s="246">
        <f t="shared" si="3"/>
        <v>1.029104823747681</v>
      </c>
    </row>
    <row r="29" spans="1:14" s="40" customFormat="1" ht="24" x14ac:dyDescent="0.2">
      <c r="A29" s="49"/>
      <c r="B29" s="497" t="s">
        <v>52</v>
      </c>
      <c r="C29" s="498"/>
      <c r="D29" s="73" t="s">
        <v>53</v>
      </c>
      <c r="E29" s="63">
        <f t="shared" ref="E29:K29" si="12">SUM(E30)</f>
        <v>39539</v>
      </c>
      <c r="F29" s="63">
        <f t="shared" si="12"/>
        <v>44000</v>
      </c>
      <c r="G29" s="63">
        <f t="shared" si="12"/>
        <v>57232</v>
      </c>
      <c r="H29" s="63">
        <f t="shared" si="12"/>
        <v>80960</v>
      </c>
      <c r="I29" s="63">
        <f t="shared" si="12"/>
        <v>115196</v>
      </c>
      <c r="J29" s="63">
        <f t="shared" si="12"/>
        <v>80000</v>
      </c>
      <c r="K29" s="63">
        <f t="shared" si="12"/>
        <v>113829</v>
      </c>
      <c r="L29" s="246">
        <f t="shared" si="3"/>
        <v>0.98814229249011853</v>
      </c>
    </row>
    <row r="30" spans="1:14" x14ac:dyDescent="0.2">
      <c r="A30" s="70"/>
      <c r="B30" s="464" t="s">
        <v>54</v>
      </c>
      <c r="C30" s="465"/>
      <c r="D30" s="75" t="s">
        <v>55</v>
      </c>
      <c r="E30" s="72">
        <v>39539</v>
      </c>
      <c r="F30" s="72">
        <v>44000</v>
      </c>
      <c r="G30" s="72">
        <v>57232</v>
      </c>
      <c r="H30" s="72">
        <v>80960</v>
      </c>
      <c r="I30" s="57">
        <v>115196</v>
      </c>
      <c r="J30" s="72">
        <v>80000</v>
      </c>
      <c r="K30" s="72">
        <v>113829</v>
      </c>
      <c r="L30" s="246">
        <f t="shared" si="3"/>
        <v>0.98814229249011853</v>
      </c>
    </row>
    <row r="31" spans="1:14" s="48" customFormat="1" ht="24" x14ac:dyDescent="0.2">
      <c r="A31" s="443" t="s">
        <v>56</v>
      </c>
      <c r="B31" s="444"/>
      <c r="C31" s="444"/>
      <c r="D31" s="76" t="s">
        <v>143</v>
      </c>
      <c r="E31" s="61">
        <f>SUM(E32,E34,E37)</f>
        <v>106367</v>
      </c>
      <c r="F31" s="61">
        <f>SUM(F32,F34,F37)</f>
        <v>101582</v>
      </c>
      <c r="G31" s="61">
        <f>SUM(G32,G34,G37)</f>
        <v>45090</v>
      </c>
      <c r="H31" s="61">
        <f>SUM(H32,H34,H37)</f>
        <v>38826</v>
      </c>
      <c r="I31" s="61">
        <f>SUM(I32,I34,I37)</f>
        <v>55244.434311699988</v>
      </c>
      <c r="J31" s="61">
        <f>SUM(,J34,J37)</f>
        <v>3500</v>
      </c>
      <c r="K31" s="61">
        <f>SUM(K32,K34,K37)</f>
        <v>4980</v>
      </c>
      <c r="L31" s="241">
        <f t="shared" si="3"/>
        <v>9.0145778601967749E-2</v>
      </c>
    </row>
    <row r="32" spans="1:14" s="48" customFormat="1" ht="24" x14ac:dyDescent="0.2">
      <c r="A32" s="189"/>
      <c r="B32" s="450" t="s">
        <v>387</v>
      </c>
      <c r="C32" s="453"/>
      <c r="D32" s="50" t="s">
        <v>389</v>
      </c>
      <c r="E32" s="63">
        <f>E33</f>
        <v>3444</v>
      </c>
      <c r="F32" s="63">
        <f>F33</f>
        <v>0</v>
      </c>
      <c r="G32" s="63">
        <f>G33</f>
        <v>0</v>
      </c>
      <c r="H32" s="63">
        <f>H33</f>
        <v>4893</v>
      </c>
      <c r="I32" s="63">
        <f>I33</f>
        <v>6962</v>
      </c>
      <c r="J32" s="63"/>
      <c r="K32" s="63">
        <f>K33</f>
        <v>0</v>
      </c>
      <c r="L32" s="63">
        <f t="shared" si="3"/>
        <v>0</v>
      </c>
    </row>
    <row r="33" spans="1:12" s="48" customFormat="1" ht="24" x14ac:dyDescent="0.2">
      <c r="A33" s="189"/>
      <c r="B33" s="446" t="s">
        <v>388</v>
      </c>
      <c r="C33" s="447"/>
      <c r="D33" s="66" t="s">
        <v>390</v>
      </c>
      <c r="E33" s="67">
        <v>3444</v>
      </c>
      <c r="F33" s="67">
        <v>0</v>
      </c>
      <c r="G33" s="67">
        <v>0</v>
      </c>
      <c r="H33" s="67">
        <v>4893</v>
      </c>
      <c r="I33" s="57">
        <v>6962</v>
      </c>
      <c r="J33" s="67">
        <v>0</v>
      </c>
      <c r="K33" s="67">
        <f>J33/0.702804</f>
        <v>0</v>
      </c>
      <c r="L33" s="67">
        <f t="shared" si="3"/>
        <v>0</v>
      </c>
    </row>
    <row r="34" spans="1:12" s="40" customFormat="1" ht="24" x14ac:dyDescent="0.2">
      <c r="A34" s="49"/>
      <c r="B34" s="450" t="s">
        <v>57</v>
      </c>
      <c r="C34" s="450"/>
      <c r="D34" s="50" t="s">
        <v>58</v>
      </c>
      <c r="E34" s="63">
        <f t="shared" ref="E34:K35" si="13">E35</f>
        <v>42103</v>
      </c>
      <c r="F34" s="63">
        <f t="shared" si="13"/>
        <v>41582</v>
      </c>
      <c r="G34" s="63">
        <f t="shared" si="13"/>
        <v>41582</v>
      </c>
      <c r="H34" s="63">
        <f t="shared" si="13"/>
        <v>30425</v>
      </c>
      <c r="I34" s="63">
        <f t="shared" si="13"/>
        <v>43291</v>
      </c>
      <c r="J34" s="63">
        <f t="shared" si="13"/>
        <v>0</v>
      </c>
      <c r="K34" s="63">
        <f t="shared" si="13"/>
        <v>0</v>
      </c>
      <c r="L34" s="242">
        <f t="shared" si="3"/>
        <v>0</v>
      </c>
    </row>
    <row r="35" spans="1:12" ht="24" x14ac:dyDescent="0.2">
      <c r="A35" s="52"/>
      <c r="B35" s="445" t="s">
        <v>59</v>
      </c>
      <c r="C35" s="445"/>
      <c r="D35" s="53" t="s">
        <v>60</v>
      </c>
      <c r="E35" s="54">
        <f t="shared" si="13"/>
        <v>42103</v>
      </c>
      <c r="F35" s="54">
        <f t="shared" si="13"/>
        <v>41582</v>
      </c>
      <c r="G35" s="54">
        <f t="shared" si="13"/>
        <v>41582</v>
      </c>
      <c r="H35" s="54">
        <f t="shared" si="13"/>
        <v>30425</v>
      </c>
      <c r="I35" s="54">
        <f t="shared" si="13"/>
        <v>43291</v>
      </c>
      <c r="J35" s="54">
        <f t="shared" si="13"/>
        <v>0</v>
      </c>
      <c r="K35" s="54">
        <f t="shared" si="13"/>
        <v>0</v>
      </c>
      <c r="L35" s="246">
        <f t="shared" si="3"/>
        <v>0</v>
      </c>
    </row>
    <row r="36" spans="1:12" ht="24" x14ac:dyDescent="0.2">
      <c r="A36" s="70"/>
      <c r="B36" s="452" t="s">
        <v>61</v>
      </c>
      <c r="C36" s="452"/>
      <c r="D36" s="71" t="s">
        <v>62</v>
      </c>
      <c r="E36" s="72">
        <v>42103</v>
      </c>
      <c r="F36" s="72">
        <v>41582</v>
      </c>
      <c r="G36" s="72">
        <v>41582</v>
      </c>
      <c r="H36" s="72">
        <v>30425</v>
      </c>
      <c r="I36" s="57">
        <v>43291</v>
      </c>
      <c r="J36" s="72">
        <v>0</v>
      </c>
      <c r="K36" s="72">
        <f>J36/0.702804</f>
        <v>0</v>
      </c>
      <c r="L36" s="246">
        <f t="shared" si="3"/>
        <v>0</v>
      </c>
    </row>
    <row r="37" spans="1:12" s="40" customFormat="1" ht="24" x14ac:dyDescent="0.2">
      <c r="A37" s="49"/>
      <c r="B37" s="450" t="s">
        <v>63</v>
      </c>
      <c r="C37" s="450"/>
      <c r="D37" s="50" t="s">
        <v>198</v>
      </c>
      <c r="E37" s="63">
        <f t="shared" ref="E37:K37" si="14">SUM(E38)</f>
        <v>60820</v>
      </c>
      <c r="F37" s="63">
        <f t="shared" si="14"/>
        <v>60000</v>
      </c>
      <c r="G37" s="63">
        <f t="shared" si="14"/>
        <v>3508</v>
      </c>
      <c r="H37" s="63">
        <f t="shared" si="14"/>
        <v>3508</v>
      </c>
      <c r="I37" s="63">
        <f t="shared" si="14"/>
        <v>4991.4343116999908</v>
      </c>
      <c r="J37" s="63">
        <f t="shared" si="14"/>
        <v>3500</v>
      </c>
      <c r="K37" s="63">
        <f t="shared" si="14"/>
        <v>4980</v>
      </c>
      <c r="L37" s="242">
        <f t="shared" si="3"/>
        <v>0.9977194982896237</v>
      </c>
    </row>
    <row r="38" spans="1:12" x14ac:dyDescent="0.2">
      <c r="A38" s="52"/>
      <c r="B38" s="445" t="s">
        <v>64</v>
      </c>
      <c r="C38" s="445"/>
      <c r="D38" s="53" t="s">
        <v>199</v>
      </c>
      <c r="E38" s="54">
        <f t="shared" ref="E38:K38" si="15">E39</f>
        <v>60820</v>
      </c>
      <c r="F38" s="54">
        <f t="shared" si="15"/>
        <v>60000</v>
      </c>
      <c r="G38" s="54">
        <f t="shared" si="15"/>
        <v>3508</v>
      </c>
      <c r="H38" s="54">
        <f t="shared" si="15"/>
        <v>3508</v>
      </c>
      <c r="I38" s="67">
        <f>H38/0.702804</f>
        <v>4991.4343116999908</v>
      </c>
      <c r="J38" s="54">
        <f t="shared" si="15"/>
        <v>3500</v>
      </c>
      <c r="K38" s="54">
        <f t="shared" si="15"/>
        <v>4980</v>
      </c>
      <c r="L38" s="246">
        <f t="shared" si="3"/>
        <v>0.9977194982896237</v>
      </c>
    </row>
    <row r="39" spans="1:12" ht="36" x14ac:dyDescent="0.2">
      <c r="A39" s="70"/>
      <c r="B39" s="452" t="s">
        <v>65</v>
      </c>
      <c r="C39" s="452"/>
      <c r="D39" s="71" t="s">
        <v>200</v>
      </c>
      <c r="E39" s="72">
        <v>60820</v>
      </c>
      <c r="F39" s="72">
        <v>60000</v>
      </c>
      <c r="G39" s="72">
        <v>3508</v>
      </c>
      <c r="H39" s="72">
        <v>3508</v>
      </c>
      <c r="I39" s="67">
        <v>4991</v>
      </c>
      <c r="J39" s="72">
        <v>3500</v>
      </c>
      <c r="K39" s="72">
        <v>4980</v>
      </c>
      <c r="L39" s="246">
        <f t="shared" si="3"/>
        <v>0.9977194982896237</v>
      </c>
    </row>
    <row r="40" spans="1:12" s="48" customFormat="1" ht="24" x14ac:dyDescent="0.2">
      <c r="A40" s="443" t="s">
        <v>66</v>
      </c>
      <c r="B40" s="444"/>
      <c r="C40" s="444"/>
      <c r="D40" s="76" t="s">
        <v>67</v>
      </c>
      <c r="E40" s="61">
        <f t="shared" ref="E40:K40" si="16">SUM(E41,E44)</f>
        <v>1683223</v>
      </c>
      <c r="F40" s="61">
        <f t="shared" si="16"/>
        <v>1583800</v>
      </c>
      <c r="G40" s="61">
        <f t="shared" si="16"/>
        <v>1388800</v>
      </c>
      <c r="H40" s="61">
        <f t="shared" si="16"/>
        <v>1406491</v>
      </c>
      <c r="I40" s="61">
        <f t="shared" si="16"/>
        <v>2001254</v>
      </c>
      <c r="J40" s="61">
        <f t="shared" si="16"/>
        <v>1409411</v>
      </c>
      <c r="K40" s="61">
        <f t="shared" si="16"/>
        <v>2005320</v>
      </c>
      <c r="L40" s="241">
        <f t="shared" si="3"/>
        <v>1.0020760886489852</v>
      </c>
    </row>
    <row r="41" spans="1:12" s="40" customFormat="1" x14ac:dyDescent="0.2">
      <c r="A41" s="49"/>
      <c r="B41" s="450" t="s">
        <v>68</v>
      </c>
      <c r="C41" s="450"/>
      <c r="D41" s="50" t="s">
        <v>69</v>
      </c>
      <c r="E41" s="63">
        <f t="shared" ref="E41:K41" si="17">SUM(E42:E43)</f>
        <v>8990</v>
      </c>
      <c r="F41" s="63">
        <f t="shared" si="17"/>
        <v>8500</v>
      </c>
      <c r="G41" s="63">
        <f t="shared" si="17"/>
        <v>8500</v>
      </c>
      <c r="H41" s="63">
        <f t="shared" si="17"/>
        <v>10200</v>
      </c>
      <c r="I41" s="63">
        <f t="shared" si="17"/>
        <v>14513</v>
      </c>
      <c r="J41" s="63">
        <f t="shared" si="17"/>
        <v>10200</v>
      </c>
      <c r="K41" s="63">
        <f t="shared" si="17"/>
        <v>14513</v>
      </c>
      <c r="L41" s="242">
        <f t="shared" si="3"/>
        <v>1</v>
      </c>
    </row>
    <row r="42" spans="1:12" ht="24" x14ac:dyDescent="0.2">
      <c r="A42" s="65"/>
      <c r="B42" s="446" t="s">
        <v>70</v>
      </c>
      <c r="C42" s="446"/>
      <c r="D42" s="66" t="s">
        <v>71</v>
      </c>
      <c r="E42" s="67">
        <v>2581</v>
      </c>
      <c r="F42" s="67">
        <v>2500</v>
      </c>
      <c r="G42" s="67">
        <v>2500</v>
      </c>
      <c r="H42" s="67">
        <v>4200</v>
      </c>
      <c r="I42" s="67">
        <v>5976</v>
      </c>
      <c r="J42" s="67">
        <v>4200</v>
      </c>
      <c r="K42" s="54">
        <v>5976</v>
      </c>
      <c r="L42" s="243">
        <f t="shared" si="3"/>
        <v>1</v>
      </c>
    </row>
    <row r="43" spans="1:12" ht="24" x14ac:dyDescent="0.2">
      <c r="A43" s="77"/>
      <c r="B43" s="451" t="s">
        <v>72</v>
      </c>
      <c r="C43" s="451"/>
      <c r="D43" s="78" t="s">
        <v>276</v>
      </c>
      <c r="E43" s="79">
        <v>6409</v>
      </c>
      <c r="F43" s="79">
        <v>6000</v>
      </c>
      <c r="G43" s="79">
        <v>6000</v>
      </c>
      <c r="H43" s="79">
        <v>6000</v>
      </c>
      <c r="I43" s="67">
        <v>8537</v>
      </c>
      <c r="J43" s="79">
        <v>6000</v>
      </c>
      <c r="K43" s="67">
        <v>8537</v>
      </c>
      <c r="L43" s="243">
        <f t="shared" si="3"/>
        <v>1</v>
      </c>
    </row>
    <row r="44" spans="1:12" s="40" customFormat="1" x14ac:dyDescent="0.2">
      <c r="A44" s="49"/>
      <c r="B44" s="450" t="s">
        <v>73</v>
      </c>
      <c r="C44" s="450"/>
      <c r="D44" s="50" t="s">
        <v>74</v>
      </c>
      <c r="E44" s="63">
        <f t="shared" ref="E44:K44" si="18">SUM(E45:E49)</f>
        <v>1674233</v>
      </c>
      <c r="F44" s="63">
        <f t="shared" si="18"/>
        <v>1575300</v>
      </c>
      <c r="G44" s="63">
        <f t="shared" si="18"/>
        <v>1380300</v>
      </c>
      <c r="H44" s="63">
        <f t="shared" si="18"/>
        <v>1396291</v>
      </c>
      <c r="I44" s="63">
        <f t="shared" ref="I44" si="19">SUM(I45:I49)</f>
        <v>1986741</v>
      </c>
      <c r="J44" s="63">
        <f t="shared" si="18"/>
        <v>1399211</v>
      </c>
      <c r="K44" s="63">
        <f t="shared" si="18"/>
        <v>1990807</v>
      </c>
      <c r="L44" s="248">
        <f t="shared" si="3"/>
        <v>1.0020912546166951</v>
      </c>
    </row>
    <row r="45" spans="1:12" ht="24" x14ac:dyDescent="0.2">
      <c r="A45" s="80"/>
      <c r="B45" s="458" t="s">
        <v>75</v>
      </c>
      <c r="C45" s="458"/>
      <c r="D45" s="81" t="s">
        <v>186</v>
      </c>
      <c r="E45" s="82">
        <v>60724</v>
      </c>
      <c r="F45" s="82">
        <v>61500</v>
      </c>
      <c r="G45" s="82">
        <v>61500</v>
      </c>
      <c r="H45" s="82">
        <v>68391</v>
      </c>
      <c r="I45" s="57">
        <v>97311</v>
      </c>
      <c r="J45" s="82"/>
      <c r="K45" s="72">
        <f>J45/0.702804</f>
        <v>0</v>
      </c>
      <c r="L45" s="247">
        <f t="shared" si="3"/>
        <v>0</v>
      </c>
    </row>
    <row r="46" spans="1:12" x14ac:dyDescent="0.2">
      <c r="A46" s="80"/>
      <c r="B46" s="458" t="s">
        <v>76</v>
      </c>
      <c r="C46" s="458"/>
      <c r="D46" s="81" t="s">
        <v>187</v>
      </c>
      <c r="E46" s="82">
        <v>38239</v>
      </c>
      <c r="F46" s="82">
        <v>37800</v>
      </c>
      <c r="G46" s="82">
        <v>37800</v>
      </c>
      <c r="H46" s="82">
        <v>45000</v>
      </c>
      <c r="I46" s="57">
        <v>64029</v>
      </c>
      <c r="J46" s="82">
        <v>38000</v>
      </c>
      <c r="K46" s="82">
        <v>54069</v>
      </c>
      <c r="L46" s="249">
        <f t="shared" si="3"/>
        <v>0.84444444444444444</v>
      </c>
    </row>
    <row r="47" spans="1:12" ht="24" x14ac:dyDescent="0.2">
      <c r="A47" s="80"/>
      <c r="B47" s="458" t="s">
        <v>77</v>
      </c>
      <c r="C47" s="458"/>
      <c r="D47" s="81" t="s">
        <v>188</v>
      </c>
      <c r="E47" s="82">
        <v>1489980</v>
      </c>
      <c r="F47" s="82">
        <v>1390000</v>
      </c>
      <c r="G47" s="82">
        <v>1190000</v>
      </c>
      <c r="H47" s="82">
        <v>1187810</v>
      </c>
      <c r="I47" s="57">
        <v>1690101</v>
      </c>
      <c r="J47" s="82">
        <v>1266211</v>
      </c>
      <c r="K47" s="82">
        <v>1801566</v>
      </c>
      <c r="L47" s="249">
        <f t="shared" si="3"/>
        <v>1.0660046640455965</v>
      </c>
    </row>
    <row r="48" spans="1:12" ht="24" x14ac:dyDescent="0.2">
      <c r="A48" s="80"/>
      <c r="B48" s="458" t="s">
        <v>78</v>
      </c>
      <c r="C48" s="458"/>
      <c r="D48" s="81" t="s">
        <v>189</v>
      </c>
      <c r="E48" s="82">
        <v>29296</v>
      </c>
      <c r="F48" s="82">
        <v>29000</v>
      </c>
      <c r="G48" s="82">
        <v>34000</v>
      </c>
      <c r="H48" s="82">
        <v>38090</v>
      </c>
      <c r="I48" s="57">
        <v>54197</v>
      </c>
      <c r="J48" s="82">
        <v>38000</v>
      </c>
      <c r="K48" s="82">
        <v>54069</v>
      </c>
      <c r="L48" s="249">
        <f t="shared" si="3"/>
        <v>0.99763717511157779</v>
      </c>
    </row>
    <row r="49" spans="1:12" x14ac:dyDescent="0.2">
      <c r="A49" s="58"/>
      <c r="B49" s="454" t="s">
        <v>165</v>
      </c>
      <c r="C49" s="454"/>
      <c r="D49" s="59" t="s">
        <v>190</v>
      </c>
      <c r="E49" s="60">
        <v>55994</v>
      </c>
      <c r="F49" s="60">
        <v>57000</v>
      </c>
      <c r="G49" s="82">
        <v>57000</v>
      </c>
      <c r="H49" s="60">
        <v>57000</v>
      </c>
      <c r="I49" s="57">
        <v>81103</v>
      </c>
      <c r="J49" s="60">
        <v>57000</v>
      </c>
      <c r="K49" s="72">
        <v>81103</v>
      </c>
      <c r="L49" s="243">
        <f t="shared" si="3"/>
        <v>1</v>
      </c>
    </row>
    <row r="50" spans="1:12" s="48" customFormat="1" x14ac:dyDescent="0.2">
      <c r="A50" s="443" t="s">
        <v>79</v>
      </c>
      <c r="B50" s="444"/>
      <c r="C50" s="444"/>
      <c r="D50" s="76" t="s">
        <v>80</v>
      </c>
      <c r="E50" s="61">
        <f t="shared" ref="E50:K50" si="20">E51</f>
        <v>100134</v>
      </c>
      <c r="F50" s="61">
        <f t="shared" si="20"/>
        <v>97800</v>
      </c>
      <c r="G50" s="61">
        <f t="shared" si="20"/>
        <v>97800</v>
      </c>
      <c r="H50" s="61">
        <f t="shared" si="20"/>
        <v>107249</v>
      </c>
      <c r="I50" s="61">
        <f t="shared" si="20"/>
        <v>152601</v>
      </c>
      <c r="J50" s="61">
        <f t="shared" si="20"/>
        <v>100000</v>
      </c>
      <c r="K50" s="61">
        <f t="shared" si="20"/>
        <v>142287</v>
      </c>
      <c r="L50" s="241">
        <f t="shared" si="3"/>
        <v>0.93240962619698087</v>
      </c>
    </row>
    <row r="51" spans="1:12" s="40" customFormat="1" x14ac:dyDescent="0.2">
      <c r="A51" s="49"/>
      <c r="B51" s="450" t="s">
        <v>81</v>
      </c>
      <c r="C51" s="450"/>
      <c r="D51" s="50" t="s">
        <v>82</v>
      </c>
      <c r="E51" s="63">
        <f t="shared" ref="E51:K51" si="21">E52+E53</f>
        <v>100134</v>
      </c>
      <c r="F51" s="63">
        <f t="shared" si="21"/>
        <v>97800</v>
      </c>
      <c r="G51" s="63">
        <f t="shared" si="21"/>
        <v>97800</v>
      </c>
      <c r="H51" s="63">
        <f t="shared" si="21"/>
        <v>107249</v>
      </c>
      <c r="I51" s="63">
        <f t="shared" si="21"/>
        <v>152601</v>
      </c>
      <c r="J51" s="63">
        <f t="shared" si="21"/>
        <v>100000</v>
      </c>
      <c r="K51" s="63">
        <f t="shared" si="21"/>
        <v>142287</v>
      </c>
      <c r="L51" s="242">
        <f t="shared" si="3"/>
        <v>0.93240962619698087</v>
      </c>
    </row>
    <row r="52" spans="1:12" s="192" customFormat="1" x14ac:dyDescent="0.2">
      <c r="A52" s="258"/>
      <c r="B52" s="501" t="s">
        <v>83</v>
      </c>
      <c r="C52" s="501"/>
      <c r="D52" s="169" t="s">
        <v>84</v>
      </c>
      <c r="E52" s="167">
        <v>100134</v>
      </c>
      <c r="F52" s="167">
        <v>97800</v>
      </c>
      <c r="G52" s="167">
        <v>97800</v>
      </c>
      <c r="H52" s="167">
        <v>107249</v>
      </c>
      <c r="I52" s="54">
        <v>152601</v>
      </c>
      <c r="J52" s="167">
        <v>100000</v>
      </c>
      <c r="K52" s="167">
        <v>142287</v>
      </c>
      <c r="L52" s="250">
        <f t="shared" si="3"/>
        <v>0.93240962619698087</v>
      </c>
    </row>
    <row r="53" spans="1:12" x14ac:dyDescent="0.2">
      <c r="A53" s="70"/>
      <c r="B53" s="500" t="s">
        <v>419</v>
      </c>
      <c r="C53" s="500"/>
      <c r="D53" s="71" t="s">
        <v>420</v>
      </c>
      <c r="E53" s="72"/>
      <c r="F53" s="72"/>
      <c r="G53" s="72"/>
      <c r="H53" s="72"/>
      <c r="I53" s="72"/>
      <c r="J53" s="72"/>
      <c r="K53" s="72"/>
      <c r="L53" s="247"/>
    </row>
    <row r="54" spans="1:12" s="48" customFormat="1" x14ac:dyDescent="0.2">
      <c r="A54" s="443" t="s">
        <v>85</v>
      </c>
      <c r="B54" s="444"/>
      <c r="C54" s="444"/>
      <c r="D54" s="76" t="s">
        <v>86</v>
      </c>
      <c r="E54" s="61">
        <f t="shared" ref="E54:K54" si="22">SUM(E55,E57)</f>
        <v>78109</v>
      </c>
      <c r="F54" s="61">
        <f t="shared" si="22"/>
        <v>37100</v>
      </c>
      <c r="G54" s="61">
        <f t="shared" si="22"/>
        <v>50517</v>
      </c>
      <c r="H54" s="61">
        <f t="shared" si="22"/>
        <v>73054</v>
      </c>
      <c r="I54" s="61">
        <f t="shared" ref="I54" si="23">SUM(I55,I57)</f>
        <v>103946</v>
      </c>
      <c r="J54" s="61">
        <f t="shared" si="22"/>
        <v>48300</v>
      </c>
      <c r="K54" s="61">
        <f t="shared" si="22"/>
        <v>68724</v>
      </c>
      <c r="L54" s="241">
        <f t="shared" si="3"/>
        <v>0.66115476223067871</v>
      </c>
    </row>
    <row r="55" spans="1:12" s="40" customFormat="1" ht="24" x14ac:dyDescent="0.2">
      <c r="A55" s="49"/>
      <c r="B55" s="493" t="s">
        <v>87</v>
      </c>
      <c r="C55" s="494"/>
      <c r="D55" s="83" t="s">
        <v>88</v>
      </c>
      <c r="E55" s="63">
        <f t="shared" ref="E55:K55" si="24">SUM(E56)</f>
        <v>4230</v>
      </c>
      <c r="F55" s="63">
        <f t="shared" si="24"/>
        <v>4400</v>
      </c>
      <c r="G55" s="63">
        <f t="shared" si="24"/>
        <v>16167</v>
      </c>
      <c r="H55" s="63">
        <f t="shared" si="24"/>
        <v>16178</v>
      </c>
      <c r="I55" s="63">
        <f t="shared" si="24"/>
        <v>23019</v>
      </c>
      <c r="J55" s="63">
        <f t="shared" si="24"/>
        <v>16200</v>
      </c>
      <c r="K55" s="358">
        <f t="shared" si="24"/>
        <v>23050</v>
      </c>
      <c r="L55" s="243">
        <f t="shared" si="3"/>
        <v>1.0013598714303376</v>
      </c>
    </row>
    <row r="56" spans="1:12" ht="24" x14ac:dyDescent="0.2">
      <c r="A56" s="52"/>
      <c r="B56" s="491" t="s">
        <v>89</v>
      </c>
      <c r="C56" s="492"/>
      <c r="D56" s="84" t="s">
        <v>90</v>
      </c>
      <c r="E56" s="54">
        <v>4230</v>
      </c>
      <c r="F56" s="54">
        <v>4400</v>
      </c>
      <c r="G56" s="54">
        <v>16167</v>
      </c>
      <c r="H56" s="54">
        <v>16178</v>
      </c>
      <c r="I56" s="57">
        <v>23019</v>
      </c>
      <c r="J56" s="131">
        <f>4750+11450</f>
        <v>16200</v>
      </c>
      <c r="K56" s="131">
        <v>23050</v>
      </c>
      <c r="L56" s="243">
        <f t="shared" si="3"/>
        <v>1.0013598714303376</v>
      </c>
    </row>
    <row r="57" spans="1:12" s="40" customFormat="1" x14ac:dyDescent="0.2">
      <c r="A57" s="49"/>
      <c r="B57" s="450" t="s">
        <v>91</v>
      </c>
      <c r="C57" s="450"/>
      <c r="D57" s="50" t="s">
        <v>134</v>
      </c>
      <c r="E57" s="63">
        <f t="shared" ref="E57:K57" si="25">SUM(E58)</f>
        <v>73879</v>
      </c>
      <c r="F57" s="63">
        <f t="shared" si="25"/>
        <v>32700</v>
      </c>
      <c r="G57" s="63">
        <f t="shared" si="25"/>
        <v>34350</v>
      </c>
      <c r="H57" s="63">
        <f t="shared" si="25"/>
        <v>56876</v>
      </c>
      <c r="I57" s="63">
        <f t="shared" si="25"/>
        <v>80927</v>
      </c>
      <c r="J57" s="63">
        <f t="shared" si="25"/>
        <v>32100</v>
      </c>
      <c r="K57" s="63">
        <f t="shared" si="25"/>
        <v>45674</v>
      </c>
      <c r="L57" s="242">
        <f t="shared" si="3"/>
        <v>0.56438568113088117</v>
      </c>
    </row>
    <row r="58" spans="1:12" x14ac:dyDescent="0.2">
      <c r="A58" s="52"/>
      <c r="B58" s="445" t="s">
        <v>135</v>
      </c>
      <c r="C58" s="445"/>
      <c r="D58" s="53" t="s">
        <v>92</v>
      </c>
      <c r="E58" s="54">
        <f t="shared" ref="E58:J58" si="26">SUM(E59:E60)</f>
        <v>73879</v>
      </c>
      <c r="F58" s="54">
        <f t="shared" si="26"/>
        <v>32700</v>
      </c>
      <c r="G58" s="54">
        <f t="shared" si="26"/>
        <v>34350</v>
      </c>
      <c r="H58" s="54">
        <f t="shared" si="26"/>
        <v>56876</v>
      </c>
      <c r="I58" s="54">
        <f t="shared" si="26"/>
        <v>80927</v>
      </c>
      <c r="J58" s="54">
        <f t="shared" si="26"/>
        <v>32100</v>
      </c>
      <c r="K58" s="54">
        <v>45674</v>
      </c>
      <c r="L58" s="243">
        <f t="shared" si="3"/>
        <v>0.56438568113088117</v>
      </c>
    </row>
    <row r="59" spans="1:12" x14ac:dyDescent="0.2">
      <c r="A59" s="257"/>
      <c r="B59" s="448" t="s">
        <v>166</v>
      </c>
      <c r="C59" s="449"/>
      <c r="D59" s="114" t="s">
        <v>167</v>
      </c>
      <c r="E59" s="115">
        <v>3700</v>
      </c>
      <c r="F59" s="115">
        <v>2700</v>
      </c>
      <c r="G59" s="115">
        <v>2700</v>
      </c>
      <c r="H59" s="115">
        <v>2100</v>
      </c>
      <c r="I59" s="57">
        <v>2988</v>
      </c>
      <c r="J59" s="115">
        <v>2100</v>
      </c>
      <c r="K59" s="115">
        <v>2988</v>
      </c>
      <c r="L59" s="244">
        <f t="shared" si="3"/>
        <v>1</v>
      </c>
    </row>
    <row r="60" spans="1:12" ht="24" x14ac:dyDescent="0.2">
      <c r="A60" s="258"/>
      <c r="B60" s="466" t="s">
        <v>136</v>
      </c>
      <c r="C60" s="467"/>
      <c r="D60" s="169" t="s">
        <v>137</v>
      </c>
      <c r="E60" s="167">
        <v>70179</v>
      </c>
      <c r="F60" s="167">
        <v>30000</v>
      </c>
      <c r="G60" s="167">
        <v>31650</v>
      </c>
      <c r="H60" s="167">
        <v>54776</v>
      </c>
      <c r="I60" s="57">
        <v>77939</v>
      </c>
      <c r="J60" s="167">
        <v>30000</v>
      </c>
      <c r="K60" s="167">
        <v>42686</v>
      </c>
      <c r="L60" s="250">
        <f t="shared" si="3"/>
        <v>0.54768511756973859</v>
      </c>
    </row>
    <row r="61" spans="1:12" s="48" customFormat="1" ht="48" x14ac:dyDescent="0.2">
      <c r="A61" s="443" t="s">
        <v>93</v>
      </c>
      <c r="B61" s="444"/>
      <c r="C61" s="444"/>
      <c r="D61" s="76" t="s">
        <v>201</v>
      </c>
      <c r="E61" s="61">
        <f t="shared" ref="E61:K61" si="27">SUM(E68,E66,E63,E62,E67)</f>
        <v>536354</v>
      </c>
      <c r="F61" s="61">
        <f t="shared" si="27"/>
        <v>470587</v>
      </c>
      <c r="G61" s="61">
        <f>SUM(G68,G66,G63,G62,G67)</f>
        <v>823775</v>
      </c>
      <c r="H61" s="61">
        <f t="shared" si="27"/>
        <v>356884</v>
      </c>
      <c r="I61" s="61">
        <f t="shared" ref="I61" si="28">SUM(I68,I66,I63,I62,I67)</f>
        <v>507787</v>
      </c>
      <c r="J61" s="61">
        <f t="shared" si="27"/>
        <v>218904</v>
      </c>
      <c r="K61" s="61">
        <f t="shared" si="27"/>
        <v>311470</v>
      </c>
      <c r="L61" s="241">
        <f t="shared" si="3"/>
        <v>0.61337577476154714</v>
      </c>
    </row>
    <row r="62" spans="1:12" s="40" customFormat="1" ht="12.75" x14ac:dyDescent="0.2">
      <c r="A62" s="157"/>
      <c r="B62" s="158" t="s">
        <v>299</v>
      </c>
      <c r="C62" s="158"/>
      <c r="D62" s="159" t="s">
        <v>298</v>
      </c>
      <c r="E62" s="63">
        <v>303270</v>
      </c>
      <c r="F62" s="63">
        <v>276186</v>
      </c>
      <c r="G62" s="63">
        <v>613374</v>
      </c>
      <c r="H62" s="63">
        <v>78641</v>
      </c>
      <c r="I62" s="63">
        <v>111896</v>
      </c>
      <c r="J62" s="63">
        <f>6400+42880+200</f>
        <v>49480</v>
      </c>
      <c r="K62" s="63">
        <v>70403</v>
      </c>
      <c r="L62" s="242">
        <f t="shared" si="3"/>
        <v>0.62918833687262365</v>
      </c>
    </row>
    <row r="63" spans="1:12" s="40" customFormat="1" x14ac:dyDescent="0.2">
      <c r="A63" s="49"/>
      <c r="B63" s="450" t="s">
        <v>314</v>
      </c>
      <c r="C63" s="450"/>
      <c r="D63" s="50" t="s">
        <v>317</v>
      </c>
      <c r="E63" s="63">
        <f t="shared" ref="E63:K63" si="29">SUM(E64:E65)</f>
        <v>7174</v>
      </c>
      <c r="F63" s="63">
        <f t="shared" si="29"/>
        <v>0</v>
      </c>
      <c r="G63" s="63">
        <f>SUM(G64:G65)</f>
        <v>0</v>
      </c>
      <c r="H63" s="63">
        <f t="shared" si="29"/>
        <v>100500</v>
      </c>
      <c r="I63" s="63">
        <f t="shared" ref="I63" si="30">SUM(I64:I65)</f>
        <v>142988</v>
      </c>
      <c r="J63" s="63">
        <f t="shared" si="29"/>
        <v>0</v>
      </c>
      <c r="K63" s="63">
        <f t="shared" si="29"/>
        <v>0</v>
      </c>
      <c r="L63" s="246"/>
    </row>
    <row r="64" spans="1:12" s="40" customFormat="1" x14ac:dyDescent="0.2">
      <c r="A64" s="49"/>
      <c r="B64" s="445" t="s">
        <v>168</v>
      </c>
      <c r="C64" s="445"/>
      <c r="D64" s="66" t="s">
        <v>169</v>
      </c>
      <c r="E64" s="67">
        <v>7174</v>
      </c>
      <c r="F64" s="67"/>
      <c r="G64" s="67">
        <v>0</v>
      </c>
      <c r="H64" s="67">
        <v>100500</v>
      </c>
      <c r="I64" s="67">
        <v>142988</v>
      </c>
      <c r="J64" s="67">
        <v>0</v>
      </c>
      <c r="K64" s="67">
        <v>0</v>
      </c>
      <c r="L64" s="246"/>
    </row>
    <row r="65" spans="1:13" s="40" customFormat="1" x14ac:dyDescent="0.2">
      <c r="A65" s="49"/>
      <c r="B65" s="446" t="s">
        <v>315</v>
      </c>
      <c r="C65" s="446"/>
      <c r="D65" s="66" t="s">
        <v>316</v>
      </c>
      <c r="E65" s="67">
        <v>0</v>
      </c>
      <c r="F65" s="67"/>
      <c r="G65" s="67">
        <v>0</v>
      </c>
      <c r="H65" s="67"/>
      <c r="I65" s="67">
        <f>H65/0.702804</f>
        <v>0</v>
      </c>
      <c r="J65" s="67"/>
      <c r="K65" s="67">
        <f>J65/0.702804</f>
        <v>0</v>
      </c>
      <c r="L65" s="246"/>
    </row>
    <row r="66" spans="1:13" s="40" customFormat="1" ht="24" x14ac:dyDescent="0.2">
      <c r="A66" s="49"/>
      <c r="B66" s="502" t="s">
        <v>170</v>
      </c>
      <c r="C66" s="502"/>
      <c r="D66" s="66" t="s">
        <v>171</v>
      </c>
      <c r="E66" s="67"/>
      <c r="F66" s="67"/>
      <c r="G66" s="67">
        <v>0</v>
      </c>
      <c r="H66" s="67"/>
      <c r="I66" s="67">
        <f>H66/0.702804</f>
        <v>0</v>
      </c>
      <c r="J66" s="67"/>
      <c r="K66" s="67">
        <f>J66/0.702804</f>
        <v>0</v>
      </c>
      <c r="L66" s="246"/>
    </row>
    <row r="67" spans="1:13" s="40" customFormat="1" ht="24" x14ac:dyDescent="0.2">
      <c r="A67" s="49"/>
      <c r="B67" s="236" t="s">
        <v>318</v>
      </c>
      <c r="C67" s="236"/>
      <c r="D67" s="50" t="s">
        <v>418</v>
      </c>
      <c r="E67" s="63">
        <v>29</v>
      </c>
      <c r="F67" s="63"/>
      <c r="G67" s="63">
        <v>0</v>
      </c>
      <c r="H67" s="63">
        <v>319</v>
      </c>
      <c r="I67" s="67">
        <v>453</v>
      </c>
      <c r="J67" s="63"/>
      <c r="K67" s="63">
        <f>J67/0.702804</f>
        <v>0</v>
      </c>
      <c r="L67" s="246"/>
    </row>
    <row r="68" spans="1:13" s="40" customFormat="1" ht="24" x14ac:dyDescent="0.2">
      <c r="A68" s="49"/>
      <c r="B68" s="450" t="s">
        <v>173</v>
      </c>
      <c r="C68" s="450"/>
      <c r="D68" s="50" t="s">
        <v>128</v>
      </c>
      <c r="E68" s="63">
        <f t="shared" ref="E68:K68" si="31">SUM(E69:E71)</f>
        <v>225881</v>
      </c>
      <c r="F68" s="63">
        <f t="shared" si="31"/>
        <v>194401</v>
      </c>
      <c r="G68" s="63">
        <f t="shared" si="31"/>
        <v>210401</v>
      </c>
      <c r="H68" s="63">
        <f t="shared" si="31"/>
        <v>177424</v>
      </c>
      <c r="I68" s="63">
        <f t="shared" ref="I68" si="32">SUM(I69:I71)</f>
        <v>252450</v>
      </c>
      <c r="J68" s="63">
        <f t="shared" si="31"/>
        <v>169424</v>
      </c>
      <c r="K68" s="63">
        <f t="shared" si="31"/>
        <v>241067</v>
      </c>
      <c r="L68" s="246">
        <f t="shared" ref="L68:L73" si="33">J68/H68</f>
        <v>0.95491027144016594</v>
      </c>
    </row>
    <row r="69" spans="1:13" x14ac:dyDescent="0.2">
      <c r="A69" s="52"/>
      <c r="B69" s="445" t="s">
        <v>174</v>
      </c>
      <c r="C69" s="445"/>
      <c r="D69" s="53" t="s">
        <v>129</v>
      </c>
      <c r="E69" s="79">
        <v>148089</v>
      </c>
      <c r="F69" s="54">
        <v>120000</v>
      </c>
      <c r="G69" s="79">
        <v>135000</v>
      </c>
      <c r="H69" s="72">
        <v>95000</v>
      </c>
      <c r="I69" s="67">
        <v>135172</v>
      </c>
      <c r="J69" s="54">
        <v>90000</v>
      </c>
      <c r="K69" s="54">
        <v>128058</v>
      </c>
      <c r="L69" s="246">
        <f t="shared" si="33"/>
        <v>0.94736842105263153</v>
      </c>
    </row>
    <row r="70" spans="1:13" x14ac:dyDescent="0.2">
      <c r="A70" s="65"/>
      <c r="B70" s="446" t="s">
        <v>175</v>
      </c>
      <c r="C70" s="446"/>
      <c r="D70" s="66" t="s">
        <v>130</v>
      </c>
      <c r="E70" s="67">
        <v>43016</v>
      </c>
      <c r="F70" s="67">
        <v>35000</v>
      </c>
      <c r="G70" s="79">
        <v>36000</v>
      </c>
      <c r="H70" s="67">
        <v>43000</v>
      </c>
      <c r="I70" s="67">
        <v>61183</v>
      </c>
      <c r="J70" s="67">
        <v>40000</v>
      </c>
      <c r="K70" s="67">
        <v>56914</v>
      </c>
      <c r="L70" s="246">
        <f t="shared" si="33"/>
        <v>0.93023255813953487</v>
      </c>
    </row>
    <row r="71" spans="1:13" x14ac:dyDescent="0.2">
      <c r="A71" s="77"/>
      <c r="B71" s="451" t="s">
        <v>176</v>
      </c>
      <c r="C71" s="451"/>
      <c r="D71" s="78" t="s">
        <v>131</v>
      </c>
      <c r="E71" s="54">
        <v>34776</v>
      </c>
      <c r="F71" s="79">
        <v>39401</v>
      </c>
      <c r="G71" s="79">
        <v>39401</v>
      </c>
      <c r="H71" s="72">
        <v>39424</v>
      </c>
      <c r="I71" s="67">
        <v>56095</v>
      </c>
      <c r="J71" s="79">
        <v>39424</v>
      </c>
      <c r="K71" s="79">
        <v>56095</v>
      </c>
      <c r="L71" s="246">
        <f t="shared" si="33"/>
        <v>1</v>
      </c>
    </row>
    <row r="72" spans="1:13" s="48" customFormat="1" x14ac:dyDescent="0.2">
      <c r="A72" s="443" t="s">
        <v>94</v>
      </c>
      <c r="B72" s="444"/>
      <c r="C72" s="444"/>
      <c r="D72" s="76" t="s">
        <v>95</v>
      </c>
      <c r="E72" s="61">
        <f>SUM(E73)</f>
        <v>6106523</v>
      </c>
      <c r="F72" s="61">
        <f t="shared" ref="F72:K72" si="34">SUM(F73)</f>
        <v>6886441</v>
      </c>
      <c r="G72" s="61">
        <f t="shared" si="34"/>
        <v>7160123</v>
      </c>
      <c r="H72" s="61">
        <f t="shared" si="34"/>
        <v>5914755</v>
      </c>
      <c r="I72" s="61">
        <f t="shared" si="34"/>
        <v>8415937</v>
      </c>
      <c r="J72" s="61">
        <f t="shared" si="34"/>
        <v>8131971</v>
      </c>
      <c r="K72" s="61">
        <f t="shared" si="34"/>
        <v>11570763</v>
      </c>
      <c r="L72" s="241">
        <f t="shared" si="33"/>
        <v>1.3748618497300396</v>
      </c>
    </row>
    <row r="73" spans="1:13" s="40" customFormat="1" x14ac:dyDescent="0.2">
      <c r="A73" s="49"/>
      <c r="B73" s="450" t="s">
        <v>96</v>
      </c>
      <c r="C73" s="450"/>
      <c r="D73" s="50" t="s">
        <v>370</v>
      </c>
      <c r="E73" s="63">
        <f>SUM(,E74,E75,E76)</f>
        <v>6106523</v>
      </c>
      <c r="F73" s="63">
        <f t="shared" ref="F73:K73" si="35">SUM(,F74,F75,F76)</f>
        <v>6886441</v>
      </c>
      <c r="G73" s="63">
        <f t="shared" si="35"/>
        <v>7160123</v>
      </c>
      <c r="H73" s="63">
        <f t="shared" si="35"/>
        <v>5914755</v>
      </c>
      <c r="I73" s="63">
        <f t="shared" si="35"/>
        <v>8415937</v>
      </c>
      <c r="J73" s="63">
        <f t="shared" si="35"/>
        <v>8131971</v>
      </c>
      <c r="K73" s="63">
        <f t="shared" si="35"/>
        <v>11570763</v>
      </c>
      <c r="L73" s="242">
        <f t="shared" si="33"/>
        <v>1.3748618497300396</v>
      </c>
      <c r="M73" s="129"/>
    </row>
    <row r="74" spans="1:13" ht="24" x14ac:dyDescent="0.2">
      <c r="A74" s="65"/>
      <c r="B74" s="446" t="s">
        <v>97</v>
      </c>
      <c r="C74" s="446"/>
      <c r="D74" s="66" t="s">
        <v>366</v>
      </c>
      <c r="E74" s="67">
        <v>5548189</v>
      </c>
      <c r="F74" s="67">
        <v>5846320</v>
      </c>
      <c r="G74" s="54">
        <v>6141549</v>
      </c>
      <c r="H74" s="67">
        <f>5095543+446366</f>
        <v>5541909</v>
      </c>
      <c r="I74" s="67">
        <v>7885426</v>
      </c>
      <c r="J74" s="67">
        <f>615490+3263669+357612+114570+260883+1268147</f>
        <v>5880371</v>
      </c>
      <c r="K74" s="54">
        <v>8367024</v>
      </c>
      <c r="L74" s="243">
        <f t="shared" ref="L74:L79" si="36">J74/H74</f>
        <v>1.061073178935273</v>
      </c>
    </row>
    <row r="75" spans="1:13" ht="48" x14ac:dyDescent="0.2">
      <c r="A75" s="65"/>
      <c r="B75" s="446" t="s">
        <v>138</v>
      </c>
      <c r="C75" s="446"/>
      <c r="D75" s="66" t="s">
        <v>367</v>
      </c>
      <c r="E75" s="67">
        <v>472954</v>
      </c>
      <c r="F75" s="67">
        <v>986521</v>
      </c>
      <c r="G75" s="54">
        <v>971094</v>
      </c>
      <c r="H75" s="67">
        <v>326722</v>
      </c>
      <c r="I75" s="67">
        <v>464883</v>
      </c>
      <c r="J75" s="67">
        <v>2215600</v>
      </c>
      <c r="K75" s="54">
        <v>3152514</v>
      </c>
      <c r="L75" s="243">
        <f t="shared" si="36"/>
        <v>6.7813003103555927</v>
      </c>
    </row>
    <row r="76" spans="1:13" ht="24" x14ac:dyDescent="0.2">
      <c r="A76" s="77"/>
      <c r="B76" s="451" t="s">
        <v>139</v>
      </c>
      <c r="C76" s="451"/>
      <c r="D76" s="78" t="s">
        <v>368</v>
      </c>
      <c r="E76" s="79">
        <v>85380</v>
      </c>
      <c r="F76" s="79">
        <v>53600</v>
      </c>
      <c r="G76" s="54">
        <v>47480</v>
      </c>
      <c r="H76" s="79">
        <v>46124</v>
      </c>
      <c r="I76" s="67">
        <v>65628</v>
      </c>
      <c r="J76" s="79">
        <v>36000</v>
      </c>
      <c r="K76" s="72">
        <v>51225</v>
      </c>
      <c r="L76" s="243">
        <f t="shared" si="36"/>
        <v>0.78050472638973201</v>
      </c>
    </row>
    <row r="77" spans="1:13" s="48" customFormat="1" x14ac:dyDescent="0.2">
      <c r="A77" s="443" t="s">
        <v>98</v>
      </c>
      <c r="B77" s="444"/>
      <c r="C77" s="444"/>
      <c r="D77" s="76" t="s">
        <v>99</v>
      </c>
      <c r="E77" s="61">
        <f t="shared" ref="E77:K77" si="37">SUM(E78,)</f>
        <v>392904</v>
      </c>
      <c r="F77" s="61">
        <f t="shared" si="37"/>
        <v>280000</v>
      </c>
      <c r="G77" s="61">
        <f t="shared" si="37"/>
        <v>286573</v>
      </c>
      <c r="H77" s="61">
        <f t="shared" si="37"/>
        <v>300573</v>
      </c>
      <c r="I77" s="61">
        <f t="shared" si="37"/>
        <v>427676</v>
      </c>
      <c r="J77" s="61">
        <f t="shared" si="37"/>
        <v>433933</v>
      </c>
      <c r="K77" s="61">
        <f t="shared" si="37"/>
        <v>617431</v>
      </c>
      <c r="L77" s="241">
        <f t="shared" si="36"/>
        <v>1.4436858932771739</v>
      </c>
    </row>
    <row r="78" spans="1:13" s="40" customFormat="1" ht="24" x14ac:dyDescent="0.2">
      <c r="A78" s="49"/>
      <c r="B78" s="450" t="s">
        <v>100</v>
      </c>
      <c r="C78" s="450"/>
      <c r="D78" s="50" t="s">
        <v>369</v>
      </c>
      <c r="E78" s="63">
        <v>392904</v>
      </c>
      <c r="F78" s="63">
        <f t="shared" ref="F78:K78" si="38">SUM(F80,F79)</f>
        <v>280000</v>
      </c>
      <c r="G78" s="63">
        <f t="shared" si="38"/>
        <v>286573</v>
      </c>
      <c r="H78" s="63">
        <f t="shared" si="38"/>
        <v>300573</v>
      </c>
      <c r="I78" s="63">
        <f t="shared" si="38"/>
        <v>427676</v>
      </c>
      <c r="J78" s="63">
        <f t="shared" si="38"/>
        <v>433933</v>
      </c>
      <c r="K78" s="63">
        <f t="shared" si="38"/>
        <v>617431</v>
      </c>
      <c r="L78" s="242">
        <f t="shared" si="36"/>
        <v>1.4436858932771739</v>
      </c>
    </row>
    <row r="79" spans="1:13" x14ac:dyDescent="0.2">
      <c r="A79" s="52"/>
      <c r="B79" s="445" t="s">
        <v>101</v>
      </c>
      <c r="C79" s="445"/>
      <c r="D79" s="53" t="s">
        <v>102</v>
      </c>
      <c r="E79" s="54"/>
      <c r="F79" s="54">
        <v>280000</v>
      </c>
      <c r="G79" s="54">
        <v>280000</v>
      </c>
      <c r="H79" s="54">
        <v>294000</v>
      </c>
      <c r="I79" s="67">
        <v>418324</v>
      </c>
      <c r="J79" s="54">
        <v>294000</v>
      </c>
      <c r="K79" s="54">
        <v>418324</v>
      </c>
      <c r="L79" s="243">
        <f t="shared" si="36"/>
        <v>1</v>
      </c>
    </row>
    <row r="80" spans="1:13" x14ac:dyDescent="0.2">
      <c r="A80" s="77"/>
      <c r="B80" s="445" t="s">
        <v>103</v>
      </c>
      <c r="C80" s="445"/>
      <c r="D80" s="78" t="s">
        <v>294</v>
      </c>
      <c r="E80" s="79"/>
      <c r="F80" s="79"/>
      <c r="G80" s="79">
        <v>6573</v>
      </c>
      <c r="H80" s="79">
        <v>6573</v>
      </c>
      <c r="I80" s="67">
        <v>9352</v>
      </c>
      <c r="J80" s="79">
        <v>139933</v>
      </c>
      <c r="K80" s="79">
        <v>199107</v>
      </c>
      <c r="L80" s="251"/>
    </row>
    <row r="81" spans="1:12" s="48" customFormat="1" x14ac:dyDescent="0.2">
      <c r="A81" s="443" t="s">
        <v>104</v>
      </c>
      <c r="B81" s="444"/>
      <c r="C81" s="490"/>
      <c r="D81" s="76" t="s">
        <v>277</v>
      </c>
      <c r="E81" s="61">
        <f>SUM(E82,E85,E102)</f>
        <v>1153095</v>
      </c>
      <c r="F81" s="61">
        <f t="shared" ref="F81:K81" si="39">SUM(F82,F85,F102)</f>
        <v>1165625</v>
      </c>
      <c r="G81" s="61">
        <f t="shared" si="39"/>
        <v>1204265</v>
      </c>
      <c r="H81" s="61">
        <f t="shared" si="39"/>
        <v>1116394</v>
      </c>
      <c r="I81" s="61">
        <f t="shared" ref="I81" si="40">SUM(I82,I85,I102)</f>
        <v>1588481.1506991992</v>
      </c>
      <c r="J81" s="61">
        <f t="shared" si="39"/>
        <v>1210396</v>
      </c>
      <c r="K81" s="61">
        <f t="shared" si="39"/>
        <v>1722501</v>
      </c>
      <c r="L81" s="241">
        <f>J81/H81</f>
        <v>1.0842014557584509</v>
      </c>
    </row>
    <row r="82" spans="1:12" s="40" customFormat="1" ht="24" x14ac:dyDescent="0.2">
      <c r="A82" s="85"/>
      <c r="B82" s="450" t="s">
        <v>105</v>
      </c>
      <c r="C82" s="453"/>
      <c r="D82" s="146" t="s">
        <v>278</v>
      </c>
      <c r="E82" s="63">
        <f t="shared" ref="E82:K82" si="41">SUM(E83:E84)</f>
        <v>0</v>
      </c>
      <c r="F82" s="63">
        <f t="shared" si="41"/>
        <v>0</v>
      </c>
      <c r="G82" s="63">
        <f t="shared" si="41"/>
        <v>4370</v>
      </c>
      <c r="H82" s="63">
        <f t="shared" si="41"/>
        <v>0</v>
      </c>
      <c r="I82" s="63">
        <f t="shared" ref="I82" si="42">SUM(I83:I84)</f>
        <v>0</v>
      </c>
      <c r="J82" s="63">
        <f t="shared" si="41"/>
        <v>6478</v>
      </c>
      <c r="K82" s="63">
        <f t="shared" si="41"/>
        <v>9218</v>
      </c>
      <c r="L82" s="242"/>
    </row>
    <row r="83" spans="1:12" ht="36" x14ac:dyDescent="0.2">
      <c r="A83" s="259"/>
      <c r="B83" s="448" t="s">
        <v>172</v>
      </c>
      <c r="C83" s="449"/>
      <c r="D83" s="114" t="s">
        <v>279</v>
      </c>
      <c r="E83" s="260"/>
      <c r="F83" s="115"/>
      <c r="G83" s="260">
        <v>4370</v>
      </c>
      <c r="H83" s="260"/>
      <c r="I83" s="57">
        <f>H83/0.702804</f>
        <v>0</v>
      </c>
      <c r="J83" s="115">
        <v>4370</v>
      </c>
      <c r="K83" s="115">
        <v>6218</v>
      </c>
      <c r="L83" s="244"/>
    </row>
    <row r="84" spans="1:12" ht="24" x14ac:dyDescent="0.2">
      <c r="A84" s="261"/>
      <c r="B84" s="234"/>
      <c r="C84" s="235" t="s">
        <v>337</v>
      </c>
      <c r="D84" s="169" t="s">
        <v>338</v>
      </c>
      <c r="E84" s="262"/>
      <c r="F84" s="167"/>
      <c r="G84" s="262">
        <v>0</v>
      </c>
      <c r="H84" s="262"/>
      <c r="I84" s="57">
        <f>H84/0.702804</f>
        <v>0</v>
      </c>
      <c r="J84" s="167">
        <v>2108</v>
      </c>
      <c r="K84" s="167">
        <v>3000</v>
      </c>
      <c r="L84" s="250"/>
    </row>
    <row r="85" spans="1:12" s="40" customFormat="1" ht="24" x14ac:dyDescent="0.2">
      <c r="A85" s="49"/>
      <c r="B85" s="450" t="s">
        <v>106</v>
      </c>
      <c r="C85" s="453"/>
      <c r="D85" s="50" t="s">
        <v>243</v>
      </c>
      <c r="E85" s="63">
        <f>SUM(E86,E90,E92,E96)</f>
        <v>1108134</v>
      </c>
      <c r="F85" s="63">
        <f t="shared" ref="F85:J85" si="43">SUM(F86,F90,F92,F96)</f>
        <v>1155075</v>
      </c>
      <c r="G85" s="63">
        <f t="shared" si="43"/>
        <v>1185845</v>
      </c>
      <c r="H85" s="63">
        <f t="shared" si="43"/>
        <v>1069054</v>
      </c>
      <c r="I85" s="63">
        <f t="shared" ref="I85" si="44">SUM(I86,I90,I92,I96)</f>
        <v>1521123.1506991992</v>
      </c>
      <c r="J85" s="63">
        <f t="shared" si="43"/>
        <v>1148615</v>
      </c>
      <c r="K85" s="63">
        <f>SUM(K86,K90,K92,K96)</f>
        <v>1634594</v>
      </c>
      <c r="L85" s="242">
        <f t="shared" ref="L85:L94" si="45">J85/H85</f>
        <v>1.0744218720476235</v>
      </c>
    </row>
    <row r="86" spans="1:12" x14ac:dyDescent="0.2">
      <c r="A86" s="52"/>
      <c r="B86" s="446" t="s">
        <v>107</v>
      </c>
      <c r="C86" s="447"/>
      <c r="D86" s="53" t="s">
        <v>108</v>
      </c>
      <c r="E86" s="131">
        <f t="shared" ref="E86:J86" si="46">SUM(E87:E89)</f>
        <v>374232</v>
      </c>
      <c r="F86" s="54">
        <f t="shared" si="46"/>
        <v>339859</v>
      </c>
      <c r="G86" s="131">
        <f t="shared" si="46"/>
        <v>328455</v>
      </c>
      <c r="H86" s="131">
        <f>SUM(H87:H89)</f>
        <v>289769</v>
      </c>
      <c r="I86" s="131">
        <f>SUM(I87:I89)</f>
        <v>412303</v>
      </c>
      <c r="J86" s="54">
        <f t="shared" si="46"/>
        <v>309635</v>
      </c>
      <c r="K86" s="54">
        <f>SUM(K87:K89)</f>
        <v>440635</v>
      </c>
      <c r="L86" s="243">
        <f t="shared" si="45"/>
        <v>1.0685580583154168</v>
      </c>
    </row>
    <row r="87" spans="1:12" x14ac:dyDescent="0.2">
      <c r="A87" s="55"/>
      <c r="B87" s="448" t="s">
        <v>109</v>
      </c>
      <c r="C87" s="449"/>
      <c r="D87" s="59" t="s">
        <v>244</v>
      </c>
      <c r="E87" s="132">
        <v>70797</v>
      </c>
      <c r="F87" s="57">
        <v>72995</v>
      </c>
      <c r="G87" s="132">
        <v>72995</v>
      </c>
      <c r="H87" s="132">
        <v>72955</v>
      </c>
      <c r="I87" s="57">
        <v>103805</v>
      </c>
      <c r="J87" s="57">
        <f>74969+77</f>
        <v>75046</v>
      </c>
      <c r="K87" s="72">
        <v>106781</v>
      </c>
      <c r="L87" s="247">
        <f t="shared" si="45"/>
        <v>1.0286615036666438</v>
      </c>
    </row>
    <row r="88" spans="1:12" x14ac:dyDescent="0.2">
      <c r="A88" s="80"/>
      <c r="B88" s="458" t="s">
        <v>110</v>
      </c>
      <c r="C88" s="459"/>
      <c r="D88" s="81" t="s">
        <v>111</v>
      </c>
      <c r="E88" s="133">
        <v>293678</v>
      </c>
      <c r="F88" s="82">
        <v>254249</v>
      </c>
      <c r="G88" s="132">
        <v>242845</v>
      </c>
      <c r="H88" s="133">
        <f>185869+18330</f>
        <v>204199</v>
      </c>
      <c r="I88" s="57">
        <v>290549</v>
      </c>
      <c r="J88" s="57">
        <f>221277+182</f>
        <v>221459</v>
      </c>
      <c r="K88" s="82">
        <v>315172</v>
      </c>
      <c r="L88" s="249">
        <f t="shared" si="45"/>
        <v>1.0845253894485281</v>
      </c>
    </row>
    <row r="89" spans="1:12" x14ac:dyDescent="0.2">
      <c r="A89" s="58"/>
      <c r="B89" s="466" t="s">
        <v>112</v>
      </c>
      <c r="C89" s="467"/>
      <c r="D89" s="59" t="s">
        <v>245</v>
      </c>
      <c r="E89" s="134">
        <v>9757</v>
      </c>
      <c r="F89" s="60">
        <v>12615</v>
      </c>
      <c r="G89" s="132">
        <v>12615</v>
      </c>
      <c r="H89" s="134">
        <v>12615</v>
      </c>
      <c r="I89" s="57">
        <v>17949</v>
      </c>
      <c r="J89" s="57">
        <f>13116+14</f>
        <v>13130</v>
      </c>
      <c r="K89" s="72">
        <v>18682</v>
      </c>
      <c r="L89" s="243">
        <f t="shared" si="45"/>
        <v>1.0408244153785176</v>
      </c>
    </row>
    <row r="90" spans="1:12" ht="24" x14ac:dyDescent="0.2">
      <c r="A90" s="65"/>
      <c r="B90" s="446" t="s">
        <v>113</v>
      </c>
      <c r="C90" s="447"/>
      <c r="D90" s="66" t="s">
        <v>114</v>
      </c>
      <c r="E90" s="135">
        <f t="shared" ref="E90:K90" si="47">SUM(E91:E91)</f>
        <v>30017</v>
      </c>
      <c r="F90" s="67">
        <f t="shared" si="47"/>
        <v>23244</v>
      </c>
      <c r="G90" s="135">
        <f t="shared" si="47"/>
        <v>31244</v>
      </c>
      <c r="H90" s="135">
        <f t="shared" si="47"/>
        <v>31244</v>
      </c>
      <c r="I90" s="135">
        <f t="shared" si="47"/>
        <v>44456</v>
      </c>
      <c r="J90" s="67">
        <f t="shared" si="47"/>
        <v>3500</v>
      </c>
      <c r="K90" s="67">
        <f t="shared" si="47"/>
        <v>4985</v>
      </c>
      <c r="L90" s="246">
        <f t="shared" si="45"/>
        <v>0.11202150812956088</v>
      </c>
    </row>
    <row r="91" spans="1:12" ht="24" x14ac:dyDescent="0.2">
      <c r="A91" s="70"/>
      <c r="B91" s="495" t="s">
        <v>115</v>
      </c>
      <c r="C91" s="496"/>
      <c r="D91" s="81" t="s">
        <v>246</v>
      </c>
      <c r="E91" s="136">
        <v>30017</v>
      </c>
      <c r="F91" s="72">
        <v>23244</v>
      </c>
      <c r="G91" s="136">
        <v>31244</v>
      </c>
      <c r="H91" s="136">
        <v>31244</v>
      </c>
      <c r="I91" s="57">
        <v>44456</v>
      </c>
      <c r="J91" s="57">
        <v>3500</v>
      </c>
      <c r="K91" s="72">
        <v>4985</v>
      </c>
      <c r="L91" s="246">
        <f t="shared" si="45"/>
        <v>0.11202150812956088</v>
      </c>
    </row>
    <row r="92" spans="1:12" x14ac:dyDescent="0.2">
      <c r="A92" s="65"/>
      <c r="B92" s="446" t="s">
        <v>116</v>
      </c>
      <c r="C92" s="447"/>
      <c r="D92" s="66" t="s">
        <v>248</v>
      </c>
      <c r="E92" s="67">
        <f t="shared" ref="E92:K92" si="48">SUM(E93:E95)</f>
        <v>112370</v>
      </c>
      <c r="F92" s="67">
        <f t="shared" si="48"/>
        <v>153099</v>
      </c>
      <c r="G92" s="67">
        <f t="shared" si="48"/>
        <v>157211</v>
      </c>
      <c r="H92" s="67">
        <f t="shared" si="48"/>
        <v>136354</v>
      </c>
      <c r="I92" s="67">
        <f t="shared" ref="I92" si="49">SUM(I93:I95)</f>
        <v>194014</v>
      </c>
      <c r="J92" s="67">
        <f t="shared" si="48"/>
        <v>160170</v>
      </c>
      <c r="K92" s="67">
        <f t="shared" si="48"/>
        <v>227964</v>
      </c>
      <c r="L92" s="246">
        <f t="shared" si="45"/>
        <v>1.1746630095193393</v>
      </c>
    </row>
    <row r="93" spans="1:12" x14ac:dyDescent="0.2">
      <c r="A93" s="55"/>
      <c r="B93" s="448" t="s">
        <v>117</v>
      </c>
      <c r="C93" s="449"/>
      <c r="D93" s="56" t="s">
        <v>192</v>
      </c>
      <c r="E93" s="132">
        <v>110158</v>
      </c>
      <c r="F93" s="57">
        <v>150636</v>
      </c>
      <c r="G93" s="132">
        <v>154748</v>
      </c>
      <c r="H93" s="132">
        <f>127976+7063</f>
        <v>135039</v>
      </c>
      <c r="I93" s="57">
        <v>192143</v>
      </c>
      <c r="J93" s="57">
        <f>157908+118</f>
        <v>158026</v>
      </c>
      <c r="K93" s="57">
        <v>224913</v>
      </c>
      <c r="L93" s="245">
        <f t="shared" si="45"/>
        <v>1.1702248979924319</v>
      </c>
    </row>
    <row r="94" spans="1:12" x14ac:dyDescent="0.2">
      <c r="A94" s="80"/>
      <c r="B94" s="458" t="s">
        <v>118</v>
      </c>
      <c r="C94" s="459"/>
      <c r="D94" s="81" t="s">
        <v>247</v>
      </c>
      <c r="E94" s="133">
        <v>2177</v>
      </c>
      <c r="F94" s="82">
        <v>2463</v>
      </c>
      <c r="G94" s="132">
        <v>2463</v>
      </c>
      <c r="H94" s="133">
        <v>1315</v>
      </c>
      <c r="I94" s="57">
        <v>1871</v>
      </c>
      <c r="J94" s="57">
        <f>2142+2</f>
        <v>2144</v>
      </c>
      <c r="K94" s="82">
        <v>3051</v>
      </c>
      <c r="L94" s="249">
        <f t="shared" si="45"/>
        <v>1.6304182509505702</v>
      </c>
    </row>
    <row r="95" spans="1:12" x14ac:dyDescent="0.2">
      <c r="A95" s="70"/>
      <c r="B95" s="237"/>
      <c r="C95" s="190" t="s">
        <v>392</v>
      </c>
      <c r="D95" s="71" t="s">
        <v>393</v>
      </c>
      <c r="E95" s="136">
        <v>35</v>
      </c>
      <c r="F95" s="72"/>
      <c r="G95" s="136"/>
      <c r="H95" s="136"/>
      <c r="I95" s="57">
        <f>H95/0.702804</f>
        <v>0</v>
      </c>
      <c r="J95" s="57">
        <f t="shared" ref="J95" si="50">K95*0.702084</f>
        <v>0</v>
      </c>
      <c r="K95" s="72"/>
      <c r="L95" s="247"/>
    </row>
    <row r="96" spans="1:12" ht="24" x14ac:dyDescent="0.2">
      <c r="A96" s="65"/>
      <c r="B96" s="446" t="s">
        <v>119</v>
      </c>
      <c r="C96" s="447"/>
      <c r="D96" s="66" t="s">
        <v>249</v>
      </c>
      <c r="E96" s="135">
        <f t="shared" ref="E96:K96" si="51">SUM(E97:E101)</f>
        <v>591515</v>
      </c>
      <c r="F96" s="67">
        <f t="shared" si="51"/>
        <v>638873</v>
      </c>
      <c r="G96" s="135">
        <f t="shared" si="51"/>
        <v>668935</v>
      </c>
      <c r="H96" s="135">
        <f t="shared" si="51"/>
        <v>611687</v>
      </c>
      <c r="I96" s="135">
        <f t="shared" ref="I96" si="52">SUM(I97:I101)</f>
        <v>870350.15069919918</v>
      </c>
      <c r="J96" s="67">
        <f t="shared" si="51"/>
        <v>675310</v>
      </c>
      <c r="K96" s="67">
        <f t="shared" si="51"/>
        <v>961010</v>
      </c>
      <c r="L96" s="246">
        <f>J96/H96</f>
        <v>1.1040123461835873</v>
      </c>
    </row>
    <row r="97" spans="1:12" ht="24" x14ac:dyDescent="0.2">
      <c r="A97" s="55"/>
      <c r="B97" s="448" t="s">
        <v>120</v>
      </c>
      <c r="C97" s="449"/>
      <c r="D97" s="59" t="s">
        <v>250</v>
      </c>
      <c r="E97" s="132">
        <v>290748</v>
      </c>
      <c r="F97" s="57">
        <v>319039</v>
      </c>
      <c r="G97" s="132">
        <v>319039</v>
      </c>
      <c r="H97" s="132">
        <f>267300+23703</f>
        <v>291003</v>
      </c>
      <c r="I97" s="57">
        <v>414059</v>
      </c>
      <c r="J97" s="57">
        <f>311508+275</f>
        <v>311783</v>
      </c>
      <c r="K97" s="57">
        <v>443691</v>
      </c>
      <c r="L97" s="245">
        <f>J97/H97</f>
        <v>1.0714081985409085</v>
      </c>
    </row>
    <row r="98" spans="1:12" x14ac:dyDescent="0.2">
      <c r="A98" s="80"/>
      <c r="B98" s="458" t="s">
        <v>121</v>
      </c>
      <c r="C98" s="459"/>
      <c r="D98" s="59" t="s">
        <v>280</v>
      </c>
      <c r="E98" s="133">
        <v>5146</v>
      </c>
      <c r="F98" s="82">
        <v>2900</v>
      </c>
      <c r="G98" s="133">
        <v>2900</v>
      </c>
      <c r="H98" s="133">
        <f>3194+600</f>
        <v>3794</v>
      </c>
      <c r="I98" s="57">
        <v>5398</v>
      </c>
      <c r="J98" s="57">
        <v>2000</v>
      </c>
      <c r="K98" s="57">
        <v>2849</v>
      </c>
      <c r="L98" s="245">
        <f>J98/H98</f>
        <v>0.5271481286241434</v>
      </c>
    </row>
    <row r="99" spans="1:12" x14ac:dyDescent="0.2">
      <c r="A99" s="80"/>
      <c r="B99" s="458" t="s">
        <v>122</v>
      </c>
      <c r="C99" s="459"/>
      <c r="D99" s="59" t="s">
        <v>251</v>
      </c>
      <c r="E99" s="133"/>
      <c r="F99" s="82"/>
      <c r="G99" s="133">
        <v>0</v>
      </c>
      <c r="H99" s="133"/>
      <c r="I99" s="57">
        <f t="shared" ref="I99:I101" si="53">H99/0.702804</f>
        <v>0</v>
      </c>
      <c r="J99" s="57">
        <f t="shared" ref="J99:J100" si="54">K99*0.702084</f>
        <v>0</v>
      </c>
      <c r="K99" s="72"/>
      <c r="L99" s="247"/>
    </row>
    <row r="100" spans="1:12" ht="36" x14ac:dyDescent="0.2">
      <c r="A100" s="58"/>
      <c r="B100" s="458" t="s">
        <v>421</v>
      </c>
      <c r="C100" s="459"/>
      <c r="D100" s="59" t="s">
        <v>422</v>
      </c>
      <c r="E100" s="134"/>
      <c r="F100" s="60"/>
      <c r="G100" s="133"/>
      <c r="H100" s="134">
        <v>8976</v>
      </c>
      <c r="I100" s="57">
        <v>12771</v>
      </c>
      <c r="J100" s="57">
        <f t="shared" si="54"/>
        <v>0</v>
      </c>
      <c r="K100" s="72"/>
      <c r="L100" s="247"/>
    </row>
    <row r="101" spans="1:12" x14ac:dyDescent="0.2">
      <c r="A101" s="58"/>
      <c r="B101" s="466" t="s">
        <v>123</v>
      </c>
      <c r="C101" s="467"/>
      <c r="D101" s="59" t="s">
        <v>252</v>
      </c>
      <c r="E101" s="134">
        <v>295621</v>
      </c>
      <c r="F101" s="60">
        <v>316934</v>
      </c>
      <c r="G101" s="133">
        <v>346996</v>
      </c>
      <c r="H101" s="134">
        <f>284992+22922</f>
        <v>307914</v>
      </c>
      <c r="I101" s="57">
        <f t="shared" si="53"/>
        <v>438122.15069919924</v>
      </c>
      <c r="J101" s="57">
        <f>361201+326</f>
        <v>361527</v>
      </c>
      <c r="K101" s="167">
        <v>514470</v>
      </c>
      <c r="L101" s="250">
        <f>J101/H101</f>
        <v>1.1741167988464312</v>
      </c>
    </row>
    <row r="102" spans="1:12" ht="36" x14ac:dyDescent="0.2">
      <c r="A102" s="65"/>
      <c r="B102" s="450" t="s">
        <v>385</v>
      </c>
      <c r="C102" s="453"/>
      <c r="D102" s="195" t="s">
        <v>386</v>
      </c>
      <c r="E102" s="67">
        <f>SUM(E103,E106)</f>
        <v>44961</v>
      </c>
      <c r="F102" s="67">
        <f t="shared" ref="F102:J102" si="55">SUM(F103,F106)</f>
        <v>10550</v>
      </c>
      <c r="G102" s="67">
        <f t="shared" si="55"/>
        <v>14050</v>
      </c>
      <c r="H102" s="67">
        <f t="shared" si="55"/>
        <v>47340</v>
      </c>
      <c r="I102" s="67">
        <v>67358</v>
      </c>
      <c r="J102" s="67">
        <f t="shared" si="55"/>
        <v>55303</v>
      </c>
      <c r="K102" s="72">
        <f t="shared" ref="K102" si="56">SUM(K103,K106)</f>
        <v>78689</v>
      </c>
      <c r="L102" s="247">
        <f>J102/H102</f>
        <v>1.1682087029995776</v>
      </c>
    </row>
    <row r="103" spans="1:12" s="40" customFormat="1" x14ac:dyDescent="0.2">
      <c r="A103" s="49"/>
      <c r="B103" s="446" t="s">
        <v>124</v>
      </c>
      <c r="C103" s="447"/>
      <c r="D103" s="66" t="s">
        <v>371</v>
      </c>
      <c r="E103" s="155">
        <f t="shared" ref="E103:K103" si="57">SUM(E104:E105)</f>
        <v>35527</v>
      </c>
      <c r="F103" s="155">
        <f t="shared" si="57"/>
        <v>10550</v>
      </c>
      <c r="G103" s="155">
        <f t="shared" si="57"/>
        <v>14050</v>
      </c>
      <c r="H103" s="155">
        <f t="shared" si="57"/>
        <v>0</v>
      </c>
      <c r="I103" s="155">
        <f t="shared" si="57"/>
        <v>0</v>
      </c>
      <c r="J103" s="155">
        <f t="shared" si="57"/>
        <v>2500</v>
      </c>
      <c r="K103" s="155">
        <f t="shared" si="57"/>
        <v>3557</v>
      </c>
      <c r="L103" s="242"/>
    </row>
    <row r="104" spans="1:12" ht="36" x14ac:dyDescent="0.2">
      <c r="A104" s="80"/>
      <c r="B104" s="458" t="s">
        <v>125</v>
      </c>
      <c r="C104" s="459"/>
      <c r="D104" s="59" t="s">
        <v>281</v>
      </c>
      <c r="E104" s="133">
        <v>33027</v>
      </c>
      <c r="F104" s="82">
        <v>10550</v>
      </c>
      <c r="G104" s="133">
        <v>10550</v>
      </c>
      <c r="H104" s="133"/>
      <c r="I104" s="57">
        <f t="shared" ref="I104:I106" si="58">H104/0.702804</f>
        <v>0</v>
      </c>
      <c r="J104" s="82"/>
      <c r="K104" s="57">
        <f t="shared" ref="K104" si="59">J104/0.702804</f>
        <v>0</v>
      </c>
      <c r="L104" s="245"/>
    </row>
    <row r="105" spans="1:12" ht="24" x14ac:dyDescent="0.2">
      <c r="A105" s="58"/>
      <c r="B105" s="454" t="s">
        <v>295</v>
      </c>
      <c r="C105" s="463"/>
      <c r="D105" s="59" t="s">
        <v>296</v>
      </c>
      <c r="E105" s="134">
        <v>2500</v>
      </c>
      <c r="F105" s="60"/>
      <c r="G105" s="133">
        <v>3500</v>
      </c>
      <c r="H105" s="134"/>
      <c r="I105" s="72">
        <f t="shared" si="58"/>
        <v>0</v>
      </c>
      <c r="J105" s="60">
        <v>2500</v>
      </c>
      <c r="K105" s="72">
        <v>3557</v>
      </c>
      <c r="L105" s="247"/>
    </row>
    <row r="106" spans="1:12" s="40" customFormat="1" x14ac:dyDescent="0.2">
      <c r="A106" s="86"/>
      <c r="B106" s="464" t="s">
        <v>383</v>
      </c>
      <c r="C106" s="465"/>
      <c r="D106" s="66" t="s">
        <v>384</v>
      </c>
      <c r="E106" s="156">
        <v>9434</v>
      </c>
      <c r="F106" s="155"/>
      <c r="G106" s="156">
        <v>0</v>
      </c>
      <c r="H106" s="156">
        <f>44995+2345</f>
        <v>47340</v>
      </c>
      <c r="I106" s="67">
        <f t="shared" si="58"/>
        <v>67358.751515358483</v>
      </c>
      <c r="J106" s="155">
        <f>45000+2300+5503</f>
        <v>52803</v>
      </c>
      <c r="K106" s="155">
        <v>75132</v>
      </c>
      <c r="L106" s="246"/>
    </row>
    <row r="107" spans="1:12" s="40" customFormat="1" x14ac:dyDescent="0.2">
      <c r="A107" s="337"/>
      <c r="B107" s="338"/>
      <c r="C107" s="339"/>
      <c r="D107" s="71"/>
      <c r="E107" s="340"/>
      <c r="F107" s="341"/>
      <c r="G107" s="340"/>
      <c r="H107" s="340"/>
      <c r="I107" s="72"/>
      <c r="J107" s="341"/>
      <c r="K107" s="341"/>
      <c r="L107" s="243"/>
    </row>
    <row r="108" spans="1:12" s="40" customFormat="1" ht="36" x14ac:dyDescent="0.2">
      <c r="A108" s="342"/>
      <c r="B108" s="343" t="s">
        <v>479</v>
      </c>
      <c r="C108" s="344"/>
      <c r="D108" s="345" t="s">
        <v>480</v>
      </c>
      <c r="E108" s="346">
        <v>0</v>
      </c>
      <c r="F108" s="346">
        <v>0</v>
      </c>
      <c r="G108" s="346">
        <v>0</v>
      </c>
      <c r="H108" s="346">
        <v>0</v>
      </c>
      <c r="I108" s="360">
        <v>0</v>
      </c>
      <c r="J108" s="346">
        <v>2079921</v>
      </c>
      <c r="K108" s="346">
        <v>2959461</v>
      </c>
      <c r="L108" s="347"/>
    </row>
    <row r="109" spans="1:12" x14ac:dyDescent="0.2">
      <c r="A109" s="52"/>
      <c r="B109" s="88"/>
      <c r="C109" s="89"/>
      <c r="D109" s="71"/>
      <c r="E109" s="54"/>
      <c r="F109" s="54"/>
      <c r="G109" s="54"/>
      <c r="H109" s="54"/>
      <c r="I109" s="54"/>
      <c r="J109" s="54"/>
      <c r="K109" s="54"/>
      <c r="L109" s="243"/>
    </row>
    <row r="110" spans="1:12" s="351" customFormat="1" ht="12.75" x14ac:dyDescent="0.2">
      <c r="A110" s="460" t="s">
        <v>142</v>
      </c>
      <c r="B110" s="461"/>
      <c r="C110" s="461"/>
      <c r="D110" s="462"/>
      <c r="E110" s="349">
        <f>SUM(E13,E18,E26,E31,E40,E50,E61,E54,E72,E77,E81,E108)</f>
        <v>39157355</v>
      </c>
      <c r="F110" s="349">
        <f>SUM(F13,F18,F26,F31,F40,F50,F61,F54,F72,F77,F81,F108)</f>
        <v>39679168</v>
      </c>
      <c r="G110" s="349">
        <f t="shared" ref="G110:J110" si="60">SUM(G13,G18,G26,G31,G40,G50,G61,G54,G72,G77,G81,G108)</f>
        <v>41290052</v>
      </c>
      <c r="H110" s="349">
        <f t="shared" si="60"/>
        <v>40212090</v>
      </c>
      <c r="I110" s="349">
        <f t="shared" si="60"/>
        <v>57216624.585010901</v>
      </c>
      <c r="J110" s="349">
        <f t="shared" si="60"/>
        <v>45317232</v>
      </c>
      <c r="K110" s="349">
        <f>SUM(K13,K18,K26,K31,K40,K50,K61,K54,K72,K77,K81,K108)</f>
        <v>64480788</v>
      </c>
      <c r="L110" s="350">
        <f>J110/H110</f>
        <v>1.1269554007264979</v>
      </c>
    </row>
    <row r="111" spans="1:12" x14ac:dyDescent="0.2">
      <c r="A111" s="65"/>
      <c r="B111" s="90"/>
      <c r="C111" s="91"/>
      <c r="D111" s="59"/>
      <c r="E111" s="67"/>
      <c r="F111" s="67"/>
      <c r="G111" s="67"/>
      <c r="H111" s="67"/>
      <c r="I111" s="67"/>
      <c r="J111" s="67"/>
      <c r="K111" s="67"/>
      <c r="L111" s="242"/>
    </row>
    <row r="112" spans="1:12" s="40" customFormat="1" x14ac:dyDescent="0.2">
      <c r="A112" s="49"/>
      <c r="B112" s="485" t="s">
        <v>160</v>
      </c>
      <c r="C112" s="486"/>
      <c r="D112" s="50" t="s">
        <v>159</v>
      </c>
      <c r="E112" s="63">
        <f t="shared" ref="E112:K112" si="61">SUM(,E113)</f>
        <v>2984252</v>
      </c>
      <c r="F112" s="63">
        <f>SUM(,F113)</f>
        <v>9562586</v>
      </c>
      <c r="G112" s="63">
        <f>SUM(,G113)</f>
        <v>12366533</v>
      </c>
      <c r="H112" s="63">
        <f t="shared" si="61"/>
        <v>5814003</v>
      </c>
      <c r="I112" s="63">
        <f t="shared" si="61"/>
        <v>8273580</v>
      </c>
      <c r="J112" s="63">
        <f t="shared" si="61"/>
        <v>20294016</v>
      </c>
      <c r="K112" s="63">
        <f t="shared" si="61"/>
        <v>28875789</v>
      </c>
      <c r="L112" s="242"/>
    </row>
    <row r="113" spans="1:12" s="40" customFormat="1" x14ac:dyDescent="0.2">
      <c r="A113" s="49"/>
      <c r="B113" s="238"/>
      <c r="C113" s="238"/>
      <c r="D113" s="137" t="s">
        <v>374</v>
      </c>
      <c r="E113" s="63">
        <f t="shared" ref="E113:K113" si="62">SUM(E120,E114)</f>
        <v>2984252</v>
      </c>
      <c r="F113" s="63">
        <f t="shared" si="62"/>
        <v>9562586</v>
      </c>
      <c r="G113" s="63">
        <f t="shared" si="62"/>
        <v>12366533</v>
      </c>
      <c r="H113" s="63">
        <f t="shared" si="62"/>
        <v>5814003</v>
      </c>
      <c r="I113" s="63">
        <f t="shared" si="62"/>
        <v>8273580</v>
      </c>
      <c r="J113" s="63">
        <f t="shared" si="62"/>
        <v>20294016</v>
      </c>
      <c r="K113" s="63">
        <f t="shared" si="62"/>
        <v>28875789</v>
      </c>
      <c r="L113" s="242"/>
    </row>
    <row r="114" spans="1:12" s="40" customFormat="1" x14ac:dyDescent="0.2">
      <c r="A114" s="86"/>
      <c r="B114" s="94"/>
      <c r="C114" s="238" t="s">
        <v>162</v>
      </c>
      <c r="D114" s="87" t="s">
        <v>396</v>
      </c>
      <c r="E114" s="63">
        <f t="shared" ref="E114:K114" si="63">SUM(E115:E119)</f>
        <v>673226</v>
      </c>
      <c r="F114" s="63">
        <f t="shared" si="63"/>
        <v>1417197</v>
      </c>
      <c r="G114" s="63">
        <f t="shared" si="63"/>
        <v>1417197</v>
      </c>
      <c r="H114" s="63">
        <f t="shared" si="63"/>
        <v>387547</v>
      </c>
      <c r="I114" s="63">
        <f t="shared" si="63"/>
        <v>552430</v>
      </c>
      <c r="J114" s="63">
        <f t="shared" si="63"/>
        <v>794023</v>
      </c>
      <c r="K114" s="63">
        <f t="shared" si="63"/>
        <v>1129794</v>
      </c>
      <c r="L114" s="242"/>
    </row>
    <row r="115" spans="1:12" ht="36" x14ac:dyDescent="0.2">
      <c r="A115" s="80"/>
      <c r="B115" s="458"/>
      <c r="C115" s="459"/>
      <c r="D115" s="59" t="s">
        <v>401</v>
      </c>
      <c r="E115" s="133">
        <v>673226</v>
      </c>
      <c r="F115" s="82">
        <v>0</v>
      </c>
      <c r="G115" s="133">
        <v>0</v>
      </c>
      <c r="H115" s="133">
        <v>0</v>
      </c>
      <c r="I115" s="57">
        <v>0</v>
      </c>
      <c r="J115" s="82">
        <v>0</v>
      </c>
      <c r="K115" s="57">
        <f t="shared" ref="K115" si="64">J115/0.702804</f>
        <v>0</v>
      </c>
      <c r="L115" s="245"/>
    </row>
    <row r="116" spans="1:12" x14ac:dyDescent="0.2">
      <c r="A116" s="80"/>
      <c r="B116" s="328"/>
      <c r="C116" s="329"/>
      <c r="D116" s="59" t="s">
        <v>475</v>
      </c>
      <c r="E116" s="133">
        <v>0</v>
      </c>
      <c r="F116" s="82">
        <v>0</v>
      </c>
      <c r="G116" s="133">
        <v>0</v>
      </c>
      <c r="H116" s="133">
        <v>0</v>
      </c>
      <c r="I116" s="57">
        <v>0</v>
      </c>
      <c r="J116" s="82">
        <v>768300</v>
      </c>
      <c r="K116" s="57">
        <v>1093193</v>
      </c>
      <c r="L116" s="245"/>
    </row>
    <row r="117" spans="1:12" ht="48" x14ac:dyDescent="0.2">
      <c r="A117" s="80"/>
      <c r="B117" s="458"/>
      <c r="C117" s="459"/>
      <c r="D117" s="59" t="s">
        <v>402</v>
      </c>
      <c r="E117" s="133">
        <v>0</v>
      </c>
      <c r="F117" s="82">
        <v>667197</v>
      </c>
      <c r="G117" s="133">
        <v>667197</v>
      </c>
      <c r="H117" s="133">
        <v>0</v>
      </c>
      <c r="I117" s="57">
        <f t="shared" ref="I117" si="65">H117/0.702804</f>
        <v>0</v>
      </c>
      <c r="J117" s="82">
        <v>0</v>
      </c>
      <c r="K117" s="57">
        <f t="shared" ref="K117" si="66">J117/0.702804</f>
        <v>0</v>
      </c>
      <c r="L117" s="245"/>
    </row>
    <row r="118" spans="1:12" ht="24" x14ac:dyDescent="0.2">
      <c r="A118" s="58"/>
      <c r="B118" s="454"/>
      <c r="C118" s="463"/>
      <c r="D118" s="81" t="s">
        <v>478</v>
      </c>
      <c r="E118" s="133"/>
      <c r="F118" s="82">
        <v>750000</v>
      </c>
      <c r="G118" s="133">
        <v>750000</v>
      </c>
      <c r="H118" s="133">
        <v>387547</v>
      </c>
      <c r="I118" s="82">
        <v>552430</v>
      </c>
      <c r="J118" s="82">
        <v>25723</v>
      </c>
      <c r="K118" s="82">
        <v>36601</v>
      </c>
      <c r="L118" s="247"/>
    </row>
    <row r="119" spans="1:12" x14ac:dyDescent="0.2">
      <c r="A119" s="191"/>
      <c r="B119" s="192"/>
      <c r="C119" s="193"/>
      <c r="D119" s="194"/>
      <c r="E119" s="54"/>
      <c r="F119" s="54"/>
      <c r="G119" s="54"/>
      <c r="H119" s="54"/>
      <c r="I119" s="54"/>
      <c r="J119" s="54"/>
      <c r="K119" s="54"/>
      <c r="L119" s="248"/>
    </row>
    <row r="120" spans="1:12" s="40" customFormat="1" x14ac:dyDescent="0.2">
      <c r="A120" s="86"/>
      <c r="B120" s="94"/>
      <c r="C120" s="238" t="s">
        <v>375</v>
      </c>
      <c r="D120" s="87" t="s">
        <v>397</v>
      </c>
      <c r="E120" s="63">
        <f t="shared" ref="E120:K120" si="67">SUM(E121:E131)</f>
        <v>2311026</v>
      </c>
      <c r="F120" s="63">
        <f t="shared" si="67"/>
        <v>8145389</v>
      </c>
      <c r="G120" s="63">
        <f t="shared" si="67"/>
        <v>10949336</v>
      </c>
      <c r="H120" s="63">
        <f t="shared" si="67"/>
        <v>5426456</v>
      </c>
      <c r="I120" s="63">
        <f t="shared" si="67"/>
        <v>7721150</v>
      </c>
      <c r="J120" s="63">
        <f t="shared" si="67"/>
        <v>19499993</v>
      </c>
      <c r="K120" s="63">
        <f t="shared" si="67"/>
        <v>27745995</v>
      </c>
      <c r="L120" s="242"/>
    </row>
    <row r="121" spans="1:12" ht="36" x14ac:dyDescent="0.2">
      <c r="A121" s="80"/>
      <c r="B121" s="458"/>
      <c r="C121" s="459"/>
      <c r="D121" s="59" t="s">
        <v>339</v>
      </c>
      <c r="E121" s="133">
        <v>840219</v>
      </c>
      <c r="F121" s="82">
        <v>698389</v>
      </c>
      <c r="G121" s="133">
        <v>698389</v>
      </c>
      <c r="H121" s="133">
        <v>669525</v>
      </c>
      <c r="I121" s="57">
        <v>952648</v>
      </c>
      <c r="J121" s="82">
        <v>0</v>
      </c>
      <c r="K121" s="57">
        <f t="shared" ref="K121" si="68">J121/0.702804</f>
        <v>0</v>
      </c>
      <c r="L121" s="244"/>
    </row>
    <row r="122" spans="1:12" ht="36" x14ac:dyDescent="0.2">
      <c r="A122" s="80"/>
      <c r="B122" s="458"/>
      <c r="C122" s="459"/>
      <c r="D122" s="59" t="s">
        <v>382</v>
      </c>
      <c r="E122" s="133">
        <v>145843</v>
      </c>
      <c r="F122" s="82">
        <v>473487</v>
      </c>
      <c r="G122" s="133">
        <v>473487</v>
      </c>
      <c r="H122" s="133">
        <v>234066</v>
      </c>
      <c r="I122" s="57">
        <v>333046</v>
      </c>
      <c r="J122" s="82">
        <v>495246</v>
      </c>
      <c r="K122" s="82">
        <v>704672</v>
      </c>
      <c r="L122" s="249"/>
    </row>
    <row r="123" spans="1:12" ht="24" x14ac:dyDescent="0.2">
      <c r="A123" s="80"/>
      <c r="B123" s="458"/>
      <c r="C123" s="459"/>
      <c r="D123" s="59" t="s">
        <v>381</v>
      </c>
      <c r="E123" s="133">
        <v>722964</v>
      </c>
      <c r="F123" s="82">
        <v>3550670</v>
      </c>
      <c r="G123" s="133">
        <v>3550670</v>
      </c>
      <c r="H123" s="133">
        <v>2848572</v>
      </c>
      <c r="I123" s="57">
        <v>4053152</v>
      </c>
      <c r="J123" s="82">
        <v>4673071</v>
      </c>
      <c r="K123" s="82">
        <v>6649181</v>
      </c>
      <c r="L123" s="249"/>
    </row>
    <row r="124" spans="1:12" ht="13.5" customHeight="1" x14ac:dyDescent="0.2">
      <c r="A124" s="80"/>
      <c r="B124" s="458"/>
      <c r="C124" s="459"/>
      <c r="D124" s="59" t="s">
        <v>399</v>
      </c>
      <c r="E124" s="133">
        <v>602000</v>
      </c>
      <c r="F124" s="82">
        <v>1500223</v>
      </c>
      <c r="G124" s="133">
        <v>1500223</v>
      </c>
      <c r="H124" s="133">
        <f>1500223-108300</f>
        <v>1391923</v>
      </c>
      <c r="I124" s="57">
        <v>1980528</v>
      </c>
      <c r="J124" s="82">
        <v>212717</v>
      </c>
      <c r="K124" s="82">
        <v>302670</v>
      </c>
      <c r="L124" s="249"/>
    </row>
    <row r="125" spans="1:12" ht="24" x14ac:dyDescent="0.2">
      <c r="A125" s="80"/>
      <c r="B125" s="458"/>
      <c r="C125" s="459"/>
      <c r="D125" s="59" t="s">
        <v>398</v>
      </c>
      <c r="E125" s="133"/>
      <c r="F125" s="82">
        <v>152053</v>
      </c>
      <c r="G125" s="133">
        <v>0</v>
      </c>
      <c r="H125" s="133">
        <v>0</v>
      </c>
      <c r="I125" s="57">
        <f t="shared" ref="I125:I129" si="69">H125/0.702804</f>
        <v>0</v>
      </c>
      <c r="J125" s="82">
        <v>1562663</v>
      </c>
      <c r="K125" s="82">
        <v>2223470</v>
      </c>
      <c r="L125" s="249"/>
    </row>
    <row r="126" spans="1:12" ht="36" x14ac:dyDescent="0.2">
      <c r="A126" s="80"/>
      <c r="B126" s="328"/>
      <c r="C126" s="329"/>
      <c r="D126" s="59" t="s">
        <v>460</v>
      </c>
      <c r="E126" s="133"/>
      <c r="F126" s="82">
        <v>370567</v>
      </c>
      <c r="G126" s="133">
        <v>370567</v>
      </c>
      <c r="H126" s="133">
        <v>282370</v>
      </c>
      <c r="I126" s="57">
        <v>401776</v>
      </c>
      <c r="J126" s="82">
        <v>1335069</v>
      </c>
      <c r="K126" s="57">
        <v>1899633</v>
      </c>
      <c r="L126" s="245"/>
    </row>
    <row r="127" spans="1:12" ht="36" x14ac:dyDescent="0.2">
      <c r="A127" s="80"/>
      <c r="B127" s="458"/>
      <c r="C127" s="459"/>
      <c r="D127" s="59" t="s">
        <v>400</v>
      </c>
      <c r="E127" s="133"/>
      <c r="F127" s="82">
        <v>800000</v>
      </c>
      <c r="G127" s="133">
        <v>0</v>
      </c>
      <c r="H127" s="133"/>
      <c r="I127" s="57">
        <f t="shared" si="69"/>
        <v>0</v>
      </c>
      <c r="J127" s="82">
        <v>3700000</v>
      </c>
      <c r="K127" s="82">
        <v>5264626</v>
      </c>
      <c r="L127" s="249"/>
    </row>
    <row r="128" spans="1:12" x14ac:dyDescent="0.2">
      <c r="A128" s="80"/>
      <c r="B128" s="458"/>
      <c r="C128" s="459"/>
      <c r="D128" s="59" t="s">
        <v>403</v>
      </c>
      <c r="E128" s="133"/>
      <c r="F128" s="82">
        <v>600000</v>
      </c>
      <c r="G128" s="133">
        <v>0</v>
      </c>
      <c r="H128" s="133"/>
      <c r="I128" s="57">
        <f t="shared" si="69"/>
        <v>0</v>
      </c>
      <c r="J128" s="82">
        <v>1500000</v>
      </c>
      <c r="K128" s="82">
        <v>2134308</v>
      </c>
      <c r="L128" s="249"/>
    </row>
    <row r="129" spans="1:12" ht="24" x14ac:dyDescent="0.2">
      <c r="A129" s="80"/>
      <c r="B129" s="290"/>
      <c r="C129" s="291"/>
      <c r="D129" s="59" t="s">
        <v>461</v>
      </c>
      <c r="E129" s="133"/>
      <c r="F129" s="82"/>
      <c r="G129" s="133">
        <v>4356000</v>
      </c>
      <c r="H129" s="133">
        <v>0</v>
      </c>
      <c r="I129" s="57">
        <f t="shared" si="69"/>
        <v>0</v>
      </c>
      <c r="J129" s="82">
        <v>2481666</v>
      </c>
      <c r="K129" s="82">
        <v>3531093</v>
      </c>
      <c r="L129" s="249"/>
    </row>
    <row r="130" spans="1:12" ht="15.75" customHeight="1" x14ac:dyDescent="0.2">
      <c r="A130" s="80"/>
      <c r="B130" s="328"/>
      <c r="C130" s="329"/>
      <c r="D130" s="59" t="s">
        <v>476</v>
      </c>
      <c r="E130" s="133"/>
      <c r="F130" s="82"/>
      <c r="G130" s="133"/>
      <c r="H130" s="133"/>
      <c r="I130" s="57"/>
      <c r="J130" s="82">
        <v>3539561</v>
      </c>
      <c r="K130" s="82">
        <v>5036342</v>
      </c>
      <c r="L130" s="249"/>
    </row>
    <row r="131" spans="1:12" x14ac:dyDescent="0.2">
      <c r="A131" s="80"/>
      <c r="B131" s="458"/>
      <c r="C131" s="459"/>
      <c r="D131" s="59"/>
      <c r="E131" s="133"/>
      <c r="F131" s="82"/>
      <c r="G131" s="133"/>
      <c r="H131" s="133"/>
      <c r="I131" s="133"/>
      <c r="J131" s="82"/>
      <c r="K131" s="60"/>
      <c r="L131" s="250"/>
    </row>
    <row r="132" spans="1:12" s="40" customFormat="1" x14ac:dyDescent="0.2">
      <c r="A132" s="86"/>
      <c r="B132" s="94"/>
      <c r="C132" s="95"/>
      <c r="D132" s="50" t="s">
        <v>253</v>
      </c>
      <c r="E132" s="63">
        <v>6590866</v>
      </c>
      <c r="F132" s="63">
        <v>6646710</v>
      </c>
      <c r="G132" s="63">
        <v>6646710</v>
      </c>
      <c r="H132" s="63">
        <v>6646710</v>
      </c>
      <c r="I132" s="63">
        <v>9457416</v>
      </c>
      <c r="J132" s="63">
        <f t="shared" ref="J132:K132" si="70">SUM(J133:J154)</f>
        <v>2270133</v>
      </c>
      <c r="K132" s="63">
        <f t="shared" si="70"/>
        <v>3230108</v>
      </c>
      <c r="L132" s="242"/>
    </row>
    <row r="133" spans="1:12" hidden="1" x14ac:dyDescent="0.2">
      <c r="A133" s="74"/>
      <c r="B133" s="92"/>
      <c r="C133" s="93"/>
      <c r="D133" s="96" t="s">
        <v>254</v>
      </c>
      <c r="E133" s="67"/>
      <c r="F133" s="67"/>
      <c r="G133" s="67"/>
      <c r="H133" s="67"/>
      <c r="I133" s="67">
        <f t="shared" ref="I133:I154" si="71">H133/0.702804</f>
        <v>0</v>
      </c>
      <c r="J133" s="67">
        <f>3496+1044853+1000000</f>
        <v>2048349</v>
      </c>
      <c r="K133" s="67">
        <f>ROUNDDOWN(J133/0.702804,0)</f>
        <v>2914538</v>
      </c>
      <c r="L133" s="246"/>
    </row>
    <row r="134" spans="1:12" hidden="1" x14ac:dyDescent="0.2">
      <c r="A134" s="74"/>
      <c r="B134" s="92"/>
      <c r="C134" s="93"/>
      <c r="D134" s="59" t="s">
        <v>255</v>
      </c>
      <c r="E134" s="67"/>
      <c r="F134" s="67"/>
      <c r="G134" s="67"/>
      <c r="H134" s="67"/>
      <c r="I134" s="67">
        <f t="shared" si="71"/>
        <v>0</v>
      </c>
      <c r="J134" s="67">
        <v>116808</v>
      </c>
      <c r="K134" s="67">
        <v>166203</v>
      </c>
      <c r="L134" s="246"/>
    </row>
    <row r="135" spans="1:12" hidden="1" x14ac:dyDescent="0.2">
      <c r="A135" s="74"/>
      <c r="B135" s="92"/>
      <c r="C135" s="93"/>
      <c r="D135" s="96" t="s">
        <v>154</v>
      </c>
      <c r="E135" s="67"/>
      <c r="F135" s="67"/>
      <c r="G135" s="67"/>
      <c r="H135" s="67"/>
      <c r="I135" s="67">
        <f t="shared" si="71"/>
        <v>0</v>
      </c>
      <c r="J135" s="67">
        <v>41067</v>
      </c>
      <c r="K135" s="67">
        <f t="shared" ref="K135:K148" si="72">ROUNDDOWN(J135/0.702804,0)</f>
        <v>58433</v>
      </c>
      <c r="L135" s="246"/>
    </row>
    <row r="136" spans="1:12" hidden="1" x14ac:dyDescent="0.2">
      <c r="A136" s="74"/>
      <c r="B136" s="92"/>
      <c r="C136" s="93"/>
      <c r="D136" s="59" t="s">
        <v>92</v>
      </c>
      <c r="E136" s="67"/>
      <c r="F136" s="67"/>
      <c r="G136" s="67"/>
      <c r="H136" s="67"/>
      <c r="I136" s="67">
        <f t="shared" si="71"/>
        <v>0</v>
      </c>
      <c r="J136" s="67"/>
      <c r="K136" s="67">
        <f t="shared" si="72"/>
        <v>0</v>
      </c>
      <c r="L136" s="246"/>
    </row>
    <row r="137" spans="1:12" hidden="1" x14ac:dyDescent="0.2">
      <c r="A137" s="74"/>
      <c r="B137" s="92"/>
      <c r="C137" s="93"/>
      <c r="D137" s="96" t="s">
        <v>156</v>
      </c>
      <c r="E137" s="67"/>
      <c r="F137" s="67"/>
      <c r="G137" s="67"/>
      <c r="H137" s="67"/>
      <c r="I137" s="67">
        <f t="shared" si="71"/>
        <v>0</v>
      </c>
      <c r="J137" s="67">
        <v>1289</v>
      </c>
      <c r="K137" s="67">
        <f t="shared" si="72"/>
        <v>1834</v>
      </c>
      <c r="L137" s="246"/>
    </row>
    <row r="138" spans="1:12" ht="24" hidden="1" x14ac:dyDescent="0.2">
      <c r="A138" s="74"/>
      <c r="B138" s="92"/>
      <c r="C138" s="93"/>
      <c r="D138" s="96" t="s">
        <v>472</v>
      </c>
      <c r="E138" s="67"/>
      <c r="F138" s="67"/>
      <c r="G138" s="67"/>
      <c r="H138" s="67"/>
      <c r="I138" s="67">
        <f t="shared" si="71"/>
        <v>0</v>
      </c>
      <c r="J138" s="67">
        <v>1750</v>
      </c>
      <c r="K138" s="67">
        <f t="shared" si="72"/>
        <v>2490</v>
      </c>
      <c r="L138" s="246"/>
    </row>
    <row r="139" spans="1:12" ht="24" hidden="1" x14ac:dyDescent="0.2">
      <c r="A139" s="74"/>
      <c r="B139" s="92"/>
      <c r="C139" s="93"/>
      <c r="D139" s="96" t="s">
        <v>456</v>
      </c>
      <c r="E139" s="67"/>
      <c r="F139" s="67"/>
      <c r="G139" s="67"/>
      <c r="H139" s="67"/>
      <c r="I139" s="67">
        <f t="shared" si="71"/>
        <v>0</v>
      </c>
      <c r="J139" s="67">
        <f>5965+967</f>
        <v>6932</v>
      </c>
      <c r="K139" s="67">
        <v>9864</v>
      </c>
      <c r="L139" s="246"/>
    </row>
    <row r="140" spans="1:12" hidden="1" x14ac:dyDescent="0.2">
      <c r="A140" s="74"/>
      <c r="B140" s="92"/>
      <c r="C140" s="93"/>
      <c r="D140" s="96" t="s">
        <v>365</v>
      </c>
      <c r="E140" s="67"/>
      <c r="F140" s="67"/>
      <c r="G140" s="67"/>
      <c r="H140" s="67"/>
      <c r="I140" s="67">
        <f t="shared" si="71"/>
        <v>0</v>
      </c>
      <c r="J140" s="67"/>
      <c r="K140" s="67">
        <f t="shared" si="72"/>
        <v>0</v>
      </c>
      <c r="L140" s="246"/>
    </row>
    <row r="141" spans="1:12" hidden="1" x14ac:dyDescent="0.2">
      <c r="A141" s="74"/>
      <c r="B141" s="92"/>
      <c r="C141" s="93"/>
      <c r="D141" s="96" t="s">
        <v>195</v>
      </c>
      <c r="E141" s="67"/>
      <c r="F141" s="67"/>
      <c r="G141" s="67"/>
      <c r="H141" s="67"/>
      <c r="I141" s="67">
        <f t="shared" si="71"/>
        <v>0</v>
      </c>
      <c r="J141" s="67">
        <v>14960</v>
      </c>
      <c r="K141" s="67">
        <f t="shared" si="72"/>
        <v>21286</v>
      </c>
      <c r="L141" s="246"/>
    </row>
    <row r="142" spans="1:12" hidden="1" x14ac:dyDescent="0.2">
      <c r="A142" s="74"/>
      <c r="B142" s="92"/>
      <c r="C142" s="93"/>
      <c r="D142" s="96" t="s">
        <v>179</v>
      </c>
      <c r="E142" s="67"/>
      <c r="F142" s="67"/>
      <c r="G142" s="67"/>
      <c r="H142" s="67"/>
      <c r="I142" s="67">
        <f t="shared" si="71"/>
        <v>0</v>
      </c>
      <c r="J142" s="67"/>
      <c r="K142" s="67">
        <f t="shared" si="72"/>
        <v>0</v>
      </c>
      <c r="L142" s="246"/>
    </row>
    <row r="143" spans="1:12" hidden="1" x14ac:dyDescent="0.2">
      <c r="A143" s="74"/>
      <c r="B143" s="92"/>
      <c r="C143" s="93"/>
      <c r="D143" s="96" t="s">
        <v>203</v>
      </c>
      <c r="E143" s="67"/>
      <c r="F143" s="67"/>
      <c r="G143" s="67"/>
      <c r="H143" s="67"/>
      <c r="I143" s="67">
        <f t="shared" si="71"/>
        <v>0</v>
      </c>
      <c r="J143" s="67"/>
      <c r="K143" s="67">
        <f t="shared" si="72"/>
        <v>0</v>
      </c>
      <c r="L143" s="246"/>
    </row>
    <row r="144" spans="1:12" hidden="1" x14ac:dyDescent="0.2">
      <c r="A144" s="74"/>
      <c r="B144" s="92"/>
      <c r="C144" s="93"/>
      <c r="D144" s="96" t="s">
        <v>342</v>
      </c>
      <c r="E144" s="67"/>
      <c r="F144" s="67"/>
      <c r="G144" s="67"/>
      <c r="H144" s="67"/>
      <c r="I144" s="67">
        <f t="shared" si="71"/>
        <v>0</v>
      </c>
      <c r="J144" s="67"/>
      <c r="K144" s="67">
        <f t="shared" si="72"/>
        <v>0</v>
      </c>
      <c r="L144" s="246"/>
    </row>
    <row r="145" spans="1:14" ht="24" hidden="1" x14ac:dyDescent="0.2">
      <c r="A145" s="74"/>
      <c r="B145" s="92"/>
      <c r="C145" s="93"/>
      <c r="D145" s="96" t="s">
        <v>178</v>
      </c>
      <c r="E145" s="67"/>
      <c r="F145" s="67"/>
      <c r="G145" s="67"/>
      <c r="H145" s="67"/>
      <c r="I145" s="67">
        <f t="shared" si="71"/>
        <v>0</v>
      </c>
      <c r="J145" s="67"/>
      <c r="K145" s="67">
        <f t="shared" si="72"/>
        <v>0</v>
      </c>
      <c r="L145" s="246"/>
    </row>
    <row r="146" spans="1:14" hidden="1" x14ac:dyDescent="0.2">
      <c r="A146" s="74"/>
      <c r="B146" s="92"/>
      <c r="C146" s="93"/>
      <c r="D146" s="96" t="s">
        <v>177</v>
      </c>
      <c r="E146" s="67"/>
      <c r="F146" s="67"/>
      <c r="G146" s="67"/>
      <c r="H146" s="67"/>
      <c r="I146" s="67">
        <f t="shared" si="71"/>
        <v>0</v>
      </c>
      <c r="J146" s="67"/>
      <c r="K146" s="67">
        <f t="shared" si="72"/>
        <v>0</v>
      </c>
      <c r="L146" s="246"/>
    </row>
    <row r="147" spans="1:14" hidden="1" x14ac:dyDescent="0.2">
      <c r="A147" s="74"/>
      <c r="B147" s="92"/>
      <c r="C147" s="93"/>
      <c r="D147" s="96" t="s">
        <v>341</v>
      </c>
      <c r="E147" s="67"/>
      <c r="F147" s="67"/>
      <c r="G147" s="67"/>
      <c r="H147" s="67"/>
      <c r="I147" s="67">
        <f t="shared" si="71"/>
        <v>0</v>
      </c>
      <c r="J147" s="67"/>
      <c r="K147" s="67">
        <f t="shared" si="72"/>
        <v>0</v>
      </c>
      <c r="L147" s="246"/>
    </row>
    <row r="148" spans="1:14" hidden="1" x14ac:dyDescent="0.2">
      <c r="A148" s="74"/>
      <c r="B148" s="92"/>
      <c r="C148" s="93"/>
      <c r="D148" s="96" t="s">
        <v>161</v>
      </c>
      <c r="E148" s="67"/>
      <c r="F148" s="67"/>
      <c r="G148" s="67"/>
      <c r="H148" s="67"/>
      <c r="I148" s="67">
        <f t="shared" si="71"/>
        <v>0</v>
      </c>
      <c r="J148" s="67"/>
      <c r="K148" s="67">
        <f t="shared" si="72"/>
        <v>0</v>
      </c>
      <c r="L148" s="246"/>
    </row>
    <row r="149" spans="1:14" hidden="1" x14ac:dyDescent="0.2">
      <c r="A149" s="74"/>
      <c r="B149" s="92"/>
      <c r="C149" s="93"/>
      <c r="D149" s="75" t="s">
        <v>55</v>
      </c>
      <c r="E149" s="67"/>
      <c r="F149" s="67"/>
      <c r="G149" s="67"/>
      <c r="H149" s="67"/>
      <c r="I149" s="67">
        <f t="shared" si="71"/>
        <v>0</v>
      </c>
      <c r="J149" s="67">
        <v>23733</v>
      </c>
      <c r="K149" s="67">
        <f t="shared" ref="K149:K150" si="73">ROUNDDOWN(J149/0.702804,0)</f>
        <v>33769</v>
      </c>
      <c r="L149" s="242"/>
    </row>
    <row r="150" spans="1:14" ht="24" hidden="1" x14ac:dyDescent="0.2">
      <c r="A150" s="74"/>
      <c r="B150" s="92"/>
      <c r="C150" s="93"/>
      <c r="D150" s="75" t="s">
        <v>90</v>
      </c>
      <c r="E150" s="67"/>
      <c r="F150" s="67"/>
      <c r="G150" s="67"/>
      <c r="H150" s="67"/>
      <c r="I150" s="67">
        <f t="shared" si="71"/>
        <v>0</v>
      </c>
      <c r="J150" s="67">
        <f>2337</f>
        <v>2337</v>
      </c>
      <c r="K150" s="67">
        <f t="shared" si="73"/>
        <v>3325</v>
      </c>
      <c r="L150" s="242"/>
      <c r="N150" s="130"/>
    </row>
    <row r="151" spans="1:14" hidden="1" x14ac:dyDescent="0.2">
      <c r="A151" s="74"/>
      <c r="B151" s="92"/>
      <c r="C151" s="93"/>
      <c r="D151" s="75" t="s">
        <v>231</v>
      </c>
      <c r="E151" s="67"/>
      <c r="F151" s="67"/>
      <c r="G151" s="67"/>
      <c r="H151" s="67"/>
      <c r="I151" s="67">
        <f t="shared" si="71"/>
        <v>0</v>
      </c>
      <c r="J151" s="67">
        <f>12908</f>
        <v>12908</v>
      </c>
      <c r="K151" s="67">
        <f>ROUNDDOWN(J151/0.702804,0)</f>
        <v>18366</v>
      </c>
      <c r="L151" s="242"/>
      <c r="N151" s="38">
        <f>SUM(N134:N150)</f>
        <v>0</v>
      </c>
    </row>
    <row r="152" spans="1:14" hidden="1" x14ac:dyDescent="0.2">
      <c r="A152" s="74"/>
      <c r="B152" s="92"/>
      <c r="C152" s="93"/>
      <c r="D152" s="75" t="s">
        <v>141</v>
      </c>
      <c r="E152" s="67"/>
      <c r="F152" s="67"/>
      <c r="G152" s="67"/>
      <c r="H152" s="67"/>
      <c r="I152" s="67">
        <f t="shared" si="71"/>
        <v>0</v>
      </c>
      <c r="J152" s="67">
        <v>0</v>
      </c>
      <c r="K152" s="67">
        <f t="shared" ref="K152:K154" si="74">ROUNDDOWN(J152/0.702804,0)</f>
        <v>0</v>
      </c>
      <c r="L152" s="242"/>
    </row>
    <row r="153" spans="1:14" ht="24" hidden="1" x14ac:dyDescent="0.2">
      <c r="A153" s="74"/>
      <c r="B153" s="92"/>
      <c r="C153" s="93"/>
      <c r="D153" s="75" t="s">
        <v>191</v>
      </c>
      <c r="E153" s="67"/>
      <c r="F153" s="67"/>
      <c r="G153" s="67"/>
      <c r="H153" s="67"/>
      <c r="I153" s="67">
        <f t="shared" si="71"/>
        <v>0</v>
      </c>
      <c r="J153" s="67">
        <v>0</v>
      </c>
      <c r="K153" s="67">
        <f t="shared" si="74"/>
        <v>0</v>
      </c>
      <c r="L153" s="242"/>
    </row>
    <row r="154" spans="1:14" hidden="1" x14ac:dyDescent="0.2">
      <c r="A154" s="74"/>
      <c r="B154" s="92"/>
      <c r="C154" s="93"/>
      <c r="D154" s="75" t="s">
        <v>140</v>
      </c>
      <c r="E154" s="67"/>
      <c r="F154" s="67"/>
      <c r="G154" s="67"/>
      <c r="H154" s="67"/>
      <c r="I154" s="67">
        <f t="shared" si="71"/>
        <v>0</v>
      </c>
      <c r="J154" s="67"/>
      <c r="K154" s="67">
        <f t="shared" si="74"/>
        <v>0</v>
      </c>
      <c r="L154" s="246"/>
    </row>
    <row r="155" spans="1:14" x14ac:dyDescent="0.2">
      <c r="A155" s="74"/>
      <c r="B155" s="92"/>
      <c r="C155" s="93"/>
      <c r="D155" s="75"/>
      <c r="E155" s="67"/>
      <c r="F155" s="67"/>
      <c r="G155" s="67"/>
      <c r="H155" s="67"/>
      <c r="I155" s="67"/>
      <c r="J155" s="67"/>
      <c r="K155" s="67"/>
      <c r="L155" s="242"/>
    </row>
    <row r="156" spans="1:14" x14ac:dyDescent="0.2">
      <c r="A156" s="487" t="s">
        <v>219</v>
      </c>
      <c r="B156" s="488"/>
      <c r="C156" s="488"/>
      <c r="D156" s="489"/>
      <c r="E156" s="111">
        <f t="shared" ref="E156:L156" si="75">SUM(E158,E162)</f>
        <v>0</v>
      </c>
      <c r="F156" s="111">
        <f t="shared" si="75"/>
        <v>19616</v>
      </c>
      <c r="G156" s="111">
        <f t="shared" si="75"/>
        <v>37056</v>
      </c>
      <c r="H156" s="111">
        <f t="shared" si="75"/>
        <v>54564</v>
      </c>
      <c r="I156" s="111">
        <f t="shared" si="75"/>
        <v>77637.577475370097</v>
      </c>
      <c r="J156" s="111">
        <f t="shared" si="75"/>
        <v>27531</v>
      </c>
      <c r="K156" s="111">
        <f t="shared" si="75"/>
        <v>39175</v>
      </c>
      <c r="L156" s="111">
        <f t="shared" si="75"/>
        <v>0</v>
      </c>
    </row>
    <row r="157" spans="1:14" x14ac:dyDescent="0.2">
      <c r="A157" s="97"/>
      <c r="B157" s="98"/>
      <c r="C157" s="99"/>
      <c r="D157" s="75"/>
      <c r="E157" s="107"/>
      <c r="F157" s="107"/>
      <c r="G157" s="107"/>
      <c r="H157" s="107"/>
      <c r="I157" s="107"/>
      <c r="J157" s="107"/>
      <c r="K157" s="107"/>
      <c r="L157" s="253"/>
    </row>
    <row r="158" spans="1:14" x14ac:dyDescent="0.2">
      <c r="A158" s="455" t="s">
        <v>126</v>
      </c>
      <c r="B158" s="456"/>
      <c r="C158" s="457"/>
      <c r="D158" s="110" t="s">
        <v>220</v>
      </c>
      <c r="E158" s="112">
        <f t="shared" ref="E158:K158" si="76">SUM(E159:E160)</f>
        <v>0</v>
      </c>
      <c r="F158" s="112">
        <f t="shared" si="76"/>
        <v>7462</v>
      </c>
      <c r="G158" s="112">
        <f>SUM(G159:G160)</f>
        <v>22079</v>
      </c>
      <c r="H158" s="112">
        <f t="shared" si="76"/>
        <v>27282</v>
      </c>
      <c r="I158" s="112">
        <f t="shared" ref="I158" si="77">SUM(I159:I160)</f>
        <v>38818.788737685049</v>
      </c>
      <c r="J158" s="112">
        <f t="shared" si="76"/>
        <v>17677</v>
      </c>
      <c r="K158" s="112">
        <f t="shared" si="76"/>
        <v>25153</v>
      </c>
      <c r="L158" s="254"/>
    </row>
    <row r="159" spans="1:14" s="40" customFormat="1" x14ac:dyDescent="0.2">
      <c r="A159" s="86"/>
      <c r="B159" s="464" t="s">
        <v>193</v>
      </c>
      <c r="C159" s="465"/>
      <c r="D159" s="75" t="s">
        <v>194</v>
      </c>
      <c r="E159" s="67"/>
      <c r="F159" s="67">
        <v>1100</v>
      </c>
      <c r="G159" s="67">
        <v>11967</v>
      </c>
      <c r="H159" s="67">
        <v>13641</v>
      </c>
      <c r="I159" s="67">
        <f t="shared" ref="I159:I160" si="78">H159/0.702804</f>
        <v>19409.394368842524</v>
      </c>
      <c r="J159" s="67">
        <v>10717</v>
      </c>
      <c r="K159" s="67">
        <v>15249</v>
      </c>
      <c r="L159" s="246"/>
    </row>
    <row r="160" spans="1:14" s="40" customFormat="1" ht="24" x14ac:dyDescent="0.2">
      <c r="A160" s="86"/>
      <c r="B160" s="464" t="s">
        <v>127</v>
      </c>
      <c r="C160" s="465"/>
      <c r="D160" s="75" t="s">
        <v>225</v>
      </c>
      <c r="E160" s="63"/>
      <c r="F160" s="67">
        <v>6362</v>
      </c>
      <c r="G160" s="67">
        <v>10112</v>
      </c>
      <c r="H160" s="67">
        <v>13641</v>
      </c>
      <c r="I160" s="67">
        <f t="shared" si="78"/>
        <v>19409.394368842524</v>
      </c>
      <c r="J160" s="67">
        <v>6960</v>
      </c>
      <c r="K160" s="67">
        <v>9904</v>
      </c>
      <c r="L160" s="242"/>
    </row>
    <row r="161" spans="1:13" x14ac:dyDescent="0.2">
      <c r="A161" s="97"/>
      <c r="B161" s="98"/>
      <c r="C161" s="99"/>
      <c r="D161" s="75"/>
      <c r="E161" s="107"/>
      <c r="F161" s="107"/>
      <c r="G161" s="107"/>
      <c r="H161" s="107"/>
      <c r="I161" s="107"/>
      <c r="J161" s="107"/>
      <c r="K161" s="107"/>
      <c r="L161" s="253"/>
    </row>
    <row r="162" spans="1:13" x14ac:dyDescent="0.2">
      <c r="A162" s="97"/>
      <c r="B162" s="98"/>
      <c r="C162" s="99"/>
      <c r="D162" s="87" t="s">
        <v>221</v>
      </c>
      <c r="E162" s="116">
        <f t="shared" ref="E162:K162" si="79">SUM(E163)</f>
        <v>0</v>
      </c>
      <c r="F162" s="116">
        <f t="shared" si="79"/>
        <v>12154</v>
      </c>
      <c r="G162" s="116">
        <f t="shared" si="79"/>
        <v>14977</v>
      </c>
      <c r="H162" s="116">
        <f t="shared" si="79"/>
        <v>27282</v>
      </c>
      <c r="I162" s="116">
        <f t="shared" si="79"/>
        <v>38818.788737685049</v>
      </c>
      <c r="J162" s="116">
        <f t="shared" si="79"/>
        <v>9854</v>
      </c>
      <c r="K162" s="116">
        <f t="shared" si="79"/>
        <v>14022</v>
      </c>
      <c r="L162" s="255"/>
    </row>
    <row r="163" spans="1:13" x14ac:dyDescent="0.2">
      <c r="A163" s="97"/>
      <c r="B163" s="98"/>
      <c r="C163" s="99"/>
      <c r="D163" s="75" t="s">
        <v>222</v>
      </c>
      <c r="E163" s="79">
        <f t="shared" ref="E163:K163" si="80">SUM(E164:E165)</f>
        <v>0</v>
      </c>
      <c r="F163" s="79">
        <f t="shared" si="80"/>
        <v>12154</v>
      </c>
      <c r="G163" s="79">
        <f t="shared" si="80"/>
        <v>14977</v>
      </c>
      <c r="H163" s="79">
        <f t="shared" si="80"/>
        <v>27282</v>
      </c>
      <c r="I163" s="79">
        <f t="shared" ref="I163" si="81">SUM(I164:I165)</f>
        <v>38818.788737685049</v>
      </c>
      <c r="J163" s="79">
        <f t="shared" si="80"/>
        <v>9854</v>
      </c>
      <c r="K163" s="79">
        <f t="shared" si="80"/>
        <v>14022</v>
      </c>
      <c r="L163" s="252"/>
    </row>
    <row r="164" spans="1:13" ht="24" x14ac:dyDescent="0.2">
      <c r="A164" s="97"/>
      <c r="B164" s="98"/>
      <c r="C164" s="99"/>
      <c r="D164" s="113" t="s">
        <v>223</v>
      </c>
      <c r="E164" s="79"/>
      <c r="F164" s="79">
        <v>5970</v>
      </c>
      <c r="G164" s="79">
        <v>7175</v>
      </c>
      <c r="H164" s="67">
        <v>13641</v>
      </c>
      <c r="I164" s="67">
        <f t="shared" ref="I164:I165" si="82">H164/0.702804</f>
        <v>19409.394368842524</v>
      </c>
      <c r="J164" s="79">
        <v>6036</v>
      </c>
      <c r="K164" s="79">
        <v>8589</v>
      </c>
      <c r="L164" s="252"/>
    </row>
    <row r="165" spans="1:13" ht="24" x14ac:dyDescent="0.2">
      <c r="A165" s="97"/>
      <c r="B165" s="98"/>
      <c r="C165" s="99"/>
      <c r="D165" s="113" t="s">
        <v>224</v>
      </c>
      <c r="E165" s="79"/>
      <c r="F165" s="79">
        <v>6184</v>
      </c>
      <c r="G165" s="79">
        <v>7802</v>
      </c>
      <c r="H165" s="67">
        <v>13641</v>
      </c>
      <c r="I165" s="67">
        <f t="shared" si="82"/>
        <v>19409.394368842524</v>
      </c>
      <c r="J165" s="79">
        <v>3818</v>
      </c>
      <c r="K165" s="79">
        <v>5433</v>
      </c>
      <c r="L165" s="252"/>
    </row>
    <row r="166" spans="1:13" s="40" customFormat="1" ht="24.75" customHeight="1" thickBot="1" x14ac:dyDescent="0.25">
      <c r="A166" s="482" t="s">
        <v>149</v>
      </c>
      <c r="B166" s="483"/>
      <c r="C166" s="483"/>
      <c r="D166" s="484"/>
      <c r="E166" s="100">
        <f t="shared" ref="E166:K166" si="83">SUM(E158,E110)</f>
        <v>39157355</v>
      </c>
      <c r="F166" s="100">
        <f t="shared" si="83"/>
        <v>39686630</v>
      </c>
      <c r="G166" s="100">
        <f t="shared" si="83"/>
        <v>41312131</v>
      </c>
      <c r="H166" s="100">
        <f t="shared" si="83"/>
        <v>40239372</v>
      </c>
      <c r="I166" s="100">
        <f t="shared" si="83"/>
        <v>57255443.373748586</v>
      </c>
      <c r="J166" s="100">
        <f t="shared" si="83"/>
        <v>45334909</v>
      </c>
      <c r="K166" s="100">
        <f t="shared" si="83"/>
        <v>64505941</v>
      </c>
      <c r="L166" s="100"/>
      <c r="M166" s="129"/>
    </row>
    <row r="167" spans="1:13" s="40" customFormat="1" ht="12.75" thickBot="1" x14ac:dyDescent="0.25">
      <c r="A167" s="479" t="s">
        <v>133</v>
      </c>
      <c r="B167" s="480"/>
      <c r="C167" s="480"/>
      <c r="D167" s="481"/>
      <c r="E167" s="100">
        <f t="shared" ref="E167:K167" si="84">SUM(E11,E156)</f>
        <v>48732473</v>
      </c>
      <c r="F167" s="100">
        <f t="shared" si="84"/>
        <v>55908080</v>
      </c>
      <c r="G167" s="100">
        <f t="shared" si="84"/>
        <v>60340351</v>
      </c>
      <c r="H167" s="100">
        <f t="shared" si="84"/>
        <v>52727367</v>
      </c>
      <c r="I167" s="100">
        <f t="shared" si="84"/>
        <v>75025258.16248627</v>
      </c>
      <c r="J167" s="100">
        <f t="shared" si="84"/>
        <v>67908912</v>
      </c>
      <c r="K167" s="100">
        <f t="shared" si="84"/>
        <v>96625860</v>
      </c>
      <c r="L167" s="256">
        <f>J167/H167</f>
        <v>1.2879253386576273</v>
      </c>
      <c r="M167" s="129"/>
    </row>
    <row r="170" spans="1:13" x14ac:dyDescent="0.2">
      <c r="A170" s="478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</row>
    <row r="171" spans="1:13" x14ac:dyDescent="0.2">
      <c r="A171" s="478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</row>
  </sheetData>
  <sheetProtection password="CA5B" sheet="1" objects="1" scenarios="1"/>
  <customSheetViews>
    <customSheetView guid="{8E07C9B9-277B-448A-92DB-DFFDE2869977}" showPageBreaks="1">
      <selection activeCell="I65" sqref="I65"/>
      <pageMargins left="1.1811023622047245" right="0.19685039370078741" top="0.78740157480314965" bottom="0.39370078740157483" header="0.19685039370078741" footer="0.19685039370078741"/>
      <pageSetup paperSize="9" scale="65" orientation="portrait" r:id="rId1"/>
      <headerFooter alignWithMargins="0">
        <oddHeader>&amp;R&amp;"Times New Roman,Regular"&amp;8 1.pielikums&amp;"Times New Roman,Bold"
&amp;"Times New Roman,Regular"apstiprināts ar Jūrmalas pilsētas domes
2011.gada saistošajiem
noteikumiem Nr. _____</oddHeader>
        <oddFooter>&amp;L&amp;"Times New Roman,Regular"&amp;8&amp;D  /  &amp;T&amp;R&amp;"Times New Roman,Regular"&amp;8&amp;P  no  &amp;N</oddFooter>
      </headerFooter>
    </customSheetView>
    <customSheetView guid="{C32C0FCD-AE7D-41A3-975E-D7367DDEA994}" showPageBreaks="1" printArea="1" hiddenRows="1" topLeftCell="A89">
      <selection activeCell="I126" sqref="I126"/>
      <pageMargins left="1.1811023622047245" right="0.19685039370078741" top="0.78740157480314965" bottom="0.39370078740157483" header="0.19685039370078741" footer="0.19685039370078741"/>
      <pageSetup paperSize="9" scale="65" orientation="portrait" r:id="rId2"/>
      <headerFooter alignWithMargins="0">
        <oddHeader>&amp;R&amp;"Times New Roman,Regular"&amp;8 1.pielikums&amp;"Times New Roman,Bold"
&amp;"Times New Roman,Regular"apstiprināts ar Jūrmalas pilsētas domes
2011.gada saistošajiem
noteikumiem Nr. _____</oddHeader>
        <oddFooter>&amp;L&amp;"Times New Roman,Regular"&amp;8&amp;D  /  &amp;T&amp;R&amp;"Times New Roman,Regular"&amp;8&amp;P  no  &amp;N</oddFooter>
      </headerFooter>
    </customSheetView>
  </customSheetViews>
  <mergeCells count="120">
    <mergeCell ref="B91:C91"/>
    <mergeCell ref="B98:C98"/>
    <mergeCell ref="B101:C101"/>
    <mergeCell ref="B100:C100"/>
    <mergeCell ref="B21:C21"/>
    <mergeCell ref="B15:C15"/>
    <mergeCell ref="A18:C18"/>
    <mergeCell ref="B20:C20"/>
    <mergeCell ref="B29:C29"/>
    <mergeCell ref="B25:C25"/>
    <mergeCell ref="B24:C24"/>
    <mergeCell ref="B27:C27"/>
    <mergeCell ref="B28:C28"/>
    <mergeCell ref="B22:C22"/>
    <mergeCell ref="A40:C40"/>
    <mergeCell ref="A61:C61"/>
    <mergeCell ref="B52:C52"/>
    <mergeCell ref="B70:C70"/>
    <mergeCell ref="B58:C58"/>
    <mergeCell ref="B60:C60"/>
    <mergeCell ref="B66:C66"/>
    <mergeCell ref="B68:C68"/>
    <mergeCell ref="A54:C54"/>
    <mergeCell ref="B53:C53"/>
    <mergeCell ref="A171:L171"/>
    <mergeCell ref="A167:D167"/>
    <mergeCell ref="A166:D166"/>
    <mergeCell ref="B112:C112"/>
    <mergeCell ref="A156:D156"/>
    <mergeCell ref="A170:L170"/>
    <mergeCell ref="B51:C51"/>
    <mergeCell ref="B90:C90"/>
    <mergeCell ref="B69:C69"/>
    <mergeCell ref="B88:C88"/>
    <mergeCell ref="B86:C86"/>
    <mergeCell ref="B83:C83"/>
    <mergeCell ref="A81:C81"/>
    <mergeCell ref="B78:C78"/>
    <mergeCell ref="A72:C72"/>
    <mergeCell ref="B75:C75"/>
    <mergeCell ref="B160:C160"/>
    <mergeCell ref="B159:C159"/>
    <mergeCell ref="B92:C92"/>
    <mergeCell ref="B85:C85"/>
    <mergeCell ref="B131:C131"/>
    <mergeCell ref="B56:C56"/>
    <mergeCell ref="B55:C55"/>
    <mergeCell ref="B65:C65"/>
    <mergeCell ref="A6:L6"/>
    <mergeCell ref="A8:C8"/>
    <mergeCell ref="A10:C10"/>
    <mergeCell ref="B59:C59"/>
    <mergeCell ref="A13:C13"/>
    <mergeCell ref="A50:C50"/>
    <mergeCell ref="B57:C57"/>
    <mergeCell ref="B35:C35"/>
    <mergeCell ref="A26:C26"/>
    <mergeCell ref="A31:C31"/>
    <mergeCell ref="B46:C46"/>
    <mergeCell ref="B37:C37"/>
    <mergeCell ref="B45:C45"/>
    <mergeCell ref="B47:C47"/>
    <mergeCell ref="B38:C38"/>
    <mergeCell ref="B39:C39"/>
    <mergeCell ref="B48:C48"/>
    <mergeCell ref="B44:C44"/>
    <mergeCell ref="B14:C14"/>
    <mergeCell ref="B17:C17"/>
    <mergeCell ref="B16:C16"/>
    <mergeCell ref="B19:C19"/>
    <mergeCell ref="B30:C30"/>
    <mergeCell ref="A11:D11"/>
    <mergeCell ref="B41:C41"/>
    <mergeCell ref="A158:C158"/>
    <mergeCell ref="B104:C104"/>
    <mergeCell ref="A110:D110"/>
    <mergeCell ref="B105:C105"/>
    <mergeCell ref="B115:C115"/>
    <mergeCell ref="B117:C117"/>
    <mergeCell ref="B118:C118"/>
    <mergeCell ref="B121:C121"/>
    <mergeCell ref="B122:C122"/>
    <mergeCell ref="B123:C123"/>
    <mergeCell ref="B124:C124"/>
    <mergeCell ref="B106:C106"/>
    <mergeCell ref="B125:C125"/>
    <mergeCell ref="B127:C127"/>
    <mergeCell ref="B128:C128"/>
    <mergeCell ref="B43:C43"/>
    <mergeCell ref="B89:C89"/>
    <mergeCell ref="B82:C82"/>
    <mergeCell ref="B87:C87"/>
    <mergeCell ref="B96:C96"/>
    <mergeCell ref="B94:C94"/>
    <mergeCell ref="B99:C99"/>
    <mergeCell ref="B102:C102"/>
    <mergeCell ref="F1:L3"/>
    <mergeCell ref="H8:I8"/>
    <mergeCell ref="H10:I10"/>
    <mergeCell ref="J8:K8"/>
    <mergeCell ref="J10:K10"/>
    <mergeCell ref="A77:C77"/>
    <mergeCell ref="B79:C79"/>
    <mergeCell ref="B103:C103"/>
    <mergeCell ref="B93:C93"/>
    <mergeCell ref="B97:C97"/>
    <mergeCell ref="B34:C34"/>
    <mergeCell ref="B23:C23"/>
    <mergeCell ref="B80:C80"/>
    <mergeCell ref="B73:C73"/>
    <mergeCell ref="B74:C74"/>
    <mergeCell ref="B76:C76"/>
    <mergeCell ref="B63:C63"/>
    <mergeCell ref="B64:C64"/>
    <mergeCell ref="B71:C71"/>
    <mergeCell ref="B36:C36"/>
    <mergeCell ref="B42:C42"/>
    <mergeCell ref="B32:C32"/>
    <mergeCell ref="B33:C33"/>
    <mergeCell ref="B49:C49"/>
  </mergeCells>
  <phoneticPr fontId="4" type="noConversion"/>
  <pageMargins left="1.1811023622047245" right="0.19685039370078741" top="0.39370078740157483" bottom="0.39370078740157483" header="0.19685039370078741" footer="0.19685039370078741"/>
  <pageSetup paperSize="9" scale="65" orientation="portrait" r:id="rId3"/>
  <headerFooter alignWithMargins="0">
    <oddFooter>&amp;L&amp;"Times New Roman,Regular"&amp;8&amp;D  /  &amp;T&amp;R&amp;"Times New Roman,Regular"&amp;8&amp;P  no 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Y1377"/>
  <sheetViews>
    <sheetView tabSelected="1" zoomScale="80" zoomScaleNormal="80" workbookViewId="0">
      <pane ySplit="9" topLeftCell="A91" activePane="bottomLeft" state="frozen"/>
      <selection activeCell="A6" sqref="A6:L6"/>
      <selection pane="bottomLeft" activeCell="A6" sqref="A6:L6"/>
    </sheetView>
  </sheetViews>
  <sheetFormatPr defaultColWidth="8.42578125" defaultRowHeight="12" x14ac:dyDescent="0.2"/>
  <cols>
    <col min="1" max="1" width="11.28515625" style="199" customWidth="1"/>
    <col min="2" max="2" width="4.140625" style="1" customWidth="1"/>
    <col min="3" max="3" width="2.140625" style="2" customWidth="1"/>
    <col min="4" max="4" width="22.85546875" style="1" customWidth="1"/>
    <col min="5" max="5" width="24.85546875" style="1" customWidth="1"/>
    <col min="6" max="6" width="10" style="1" hidden="1" customWidth="1"/>
    <col min="7" max="7" width="9.5703125" style="3" hidden="1" customWidth="1"/>
    <col min="8" max="8" width="9.28515625" style="1" hidden="1" customWidth="1"/>
    <col min="9" max="10" width="8.42578125" style="1" hidden="1" customWidth="1"/>
    <col min="11" max="11" width="10.28515625" style="3" hidden="1" customWidth="1"/>
    <col min="12" max="12" width="9.5703125" style="1" hidden="1" customWidth="1"/>
    <col min="13" max="15" width="8.42578125" style="1" hidden="1" customWidth="1"/>
    <col min="16" max="16" width="7.42578125" style="1" hidden="1" customWidth="1"/>
    <col min="17" max="18" width="9.7109375" style="199" customWidth="1"/>
    <col min="19" max="21" width="8.42578125" style="199" customWidth="1"/>
    <col min="22" max="22" width="7.5703125" style="199" customWidth="1"/>
    <col min="23" max="23" width="8.42578125" style="2" customWidth="1"/>
    <col min="24" max="24" width="13.7109375" style="1" customWidth="1"/>
    <col min="25" max="16384" width="8.42578125" style="1"/>
  </cols>
  <sheetData>
    <row r="1" spans="1:24" s="368" customFormat="1" x14ac:dyDescent="0.2">
      <c r="C1" s="2"/>
      <c r="G1" s="3"/>
      <c r="K1" s="3"/>
      <c r="S1" s="370" t="s">
        <v>694</v>
      </c>
      <c r="T1" s="370"/>
      <c r="U1" s="370"/>
      <c r="V1" s="370"/>
      <c r="W1" s="370"/>
      <c r="X1" s="370"/>
    </row>
    <row r="2" spans="1:24" s="368" customFormat="1" ht="33.75" customHeight="1" x14ac:dyDescent="0.2">
      <c r="C2" s="2"/>
      <c r="G2" s="3"/>
      <c r="K2" s="3"/>
      <c r="S2" s="370"/>
      <c r="T2" s="370"/>
      <c r="U2" s="370"/>
      <c r="V2" s="370"/>
      <c r="W2" s="370"/>
      <c r="X2" s="370"/>
    </row>
    <row r="3" spans="1:24" s="368" customFormat="1" x14ac:dyDescent="0.2">
      <c r="C3" s="2"/>
      <c r="G3" s="3"/>
      <c r="K3" s="3"/>
      <c r="W3" s="2"/>
    </row>
    <row r="4" spans="1:24" s="368" customFormat="1" x14ac:dyDescent="0.2">
      <c r="C4" s="2"/>
      <c r="G4" s="3"/>
      <c r="K4" s="3"/>
      <c r="W4" s="2"/>
    </row>
    <row r="5" spans="1:24" ht="18.75" customHeight="1" x14ac:dyDescent="0.2">
      <c r="B5" s="418" t="s">
        <v>506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ht="12.75" thickBot="1" x14ac:dyDescent="0.25"/>
    <row r="7" spans="1:24" ht="13.5" customHeight="1" thickBot="1" x14ac:dyDescent="0.25">
      <c r="A7" s="408" t="s">
        <v>408</v>
      </c>
      <c r="B7" s="422" t="s">
        <v>218</v>
      </c>
      <c r="C7" s="423"/>
      <c r="D7" s="424"/>
      <c r="E7" s="433" t="s">
        <v>217</v>
      </c>
      <c r="F7" s="382" t="s">
        <v>409</v>
      </c>
      <c r="G7" s="428" t="s">
        <v>410</v>
      </c>
      <c r="H7" s="429"/>
      <c r="I7" s="429"/>
      <c r="J7" s="429"/>
      <c r="K7" s="410" t="s">
        <v>412</v>
      </c>
      <c r="L7" s="411"/>
      <c r="M7" s="411"/>
      <c r="N7" s="411"/>
      <c r="O7" s="411"/>
      <c r="P7" s="411"/>
      <c r="Q7" s="410" t="s">
        <v>507</v>
      </c>
      <c r="R7" s="411"/>
      <c r="S7" s="411"/>
      <c r="T7" s="411"/>
      <c r="U7" s="411"/>
      <c r="V7" s="411"/>
      <c r="W7" s="419" t="s">
        <v>216</v>
      </c>
      <c r="X7" s="419" t="s">
        <v>275</v>
      </c>
    </row>
    <row r="8" spans="1:24" ht="13.5" customHeight="1" x14ac:dyDescent="0.2">
      <c r="A8" s="409"/>
      <c r="B8" s="425"/>
      <c r="C8" s="426"/>
      <c r="D8" s="427"/>
      <c r="E8" s="434"/>
      <c r="F8" s="383"/>
      <c r="G8" s="432" t="s">
        <v>0</v>
      </c>
      <c r="H8" s="391" t="s">
        <v>1</v>
      </c>
      <c r="I8" s="391" t="s">
        <v>157</v>
      </c>
      <c r="J8" s="430" t="s">
        <v>2</v>
      </c>
      <c r="K8" s="380" t="s">
        <v>0</v>
      </c>
      <c r="L8" s="391" t="s">
        <v>1</v>
      </c>
      <c r="M8" s="391" t="s">
        <v>157</v>
      </c>
      <c r="N8" s="412" t="s">
        <v>2</v>
      </c>
      <c r="O8" s="414" t="s">
        <v>163</v>
      </c>
      <c r="P8" s="416" t="s">
        <v>3</v>
      </c>
      <c r="Q8" s="380" t="s">
        <v>0</v>
      </c>
      <c r="R8" s="391" t="s">
        <v>1</v>
      </c>
      <c r="S8" s="391" t="s">
        <v>157</v>
      </c>
      <c r="T8" s="412" t="s">
        <v>2</v>
      </c>
      <c r="U8" s="414" t="s">
        <v>163</v>
      </c>
      <c r="V8" s="416" t="s">
        <v>3</v>
      </c>
      <c r="W8" s="420"/>
      <c r="X8" s="420"/>
    </row>
    <row r="9" spans="1:24" ht="55.5" customHeight="1" thickBot="1" x14ac:dyDescent="0.25">
      <c r="A9" s="409"/>
      <c r="B9" s="425"/>
      <c r="C9" s="426"/>
      <c r="D9" s="427"/>
      <c r="E9" s="435"/>
      <c r="F9" s="384"/>
      <c r="G9" s="381"/>
      <c r="H9" s="392"/>
      <c r="I9" s="392"/>
      <c r="J9" s="431"/>
      <c r="K9" s="381"/>
      <c r="L9" s="392"/>
      <c r="M9" s="392"/>
      <c r="N9" s="413"/>
      <c r="O9" s="415"/>
      <c r="P9" s="417"/>
      <c r="Q9" s="381"/>
      <c r="R9" s="392"/>
      <c r="S9" s="392"/>
      <c r="T9" s="413"/>
      <c r="U9" s="415"/>
      <c r="V9" s="417"/>
      <c r="W9" s="421"/>
      <c r="X9" s="421"/>
    </row>
    <row r="10" spans="1:24" s="200" customFormat="1" ht="12.75" thickTop="1" thickBot="1" x14ac:dyDescent="0.25">
      <c r="A10" s="207">
        <v>1</v>
      </c>
      <c r="B10" s="393">
        <v>2</v>
      </c>
      <c r="C10" s="394"/>
      <c r="D10" s="395"/>
      <c r="E10" s="200">
        <v>3</v>
      </c>
      <c r="F10" s="201">
        <v>4</v>
      </c>
      <c r="G10" s="202">
        <v>5</v>
      </c>
      <c r="H10" s="203">
        <v>6</v>
      </c>
      <c r="I10" s="203">
        <v>7</v>
      </c>
      <c r="J10" s="203">
        <v>8</v>
      </c>
      <c r="K10" s="202">
        <v>9</v>
      </c>
      <c r="L10" s="203">
        <v>10</v>
      </c>
      <c r="M10" s="203">
        <v>11</v>
      </c>
      <c r="N10" s="203">
        <v>12</v>
      </c>
      <c r="O10" s="204">
        <v>13</v>
      </c>
      <c r="P10" s="205">
        <v>14</v>
      </c>
      <c r="Q10" s="202">
        <v>15</v>
      </c>
      <c r="R10" s="203">
        <v>16</v>
      </c>
      <c r="S10" s="203">
        <v>17</v>
      </c>
      <c r="T10" s="203">
        <v>18</v>
      </c>
      <c r="U10" s="204">
        <v>19</v>
      </c>
      <c r="V10" s="205">
        <v>20</v>
      </c>
      <c r="W10" s="206" t="s">
        <v>411</v>
      </c>
      <c r="X10" s="207">
        <v>22</v>
      </c>
    </row>
    <row r="11" spans="1:24" ht="13.5" thickTop="1" thickBot="1" x14ac:dyDescent="0.25">
      <c r="A11" s="149"/>
      <c r="B11" s="385"/>
      <c r="C11" s="386"/>
      <c r="D11" s="387"/>
      <c r="E11" s="4"/>
      <c r="F11" s="149"/>
      <c r="G11" s="5"/>
      <c r="H11" s="6"/>
      <c r="I11" s="6"/>
      <c r="J11" s="6"/>
      <c r="K11" s="5"/>
      <c r="L11" s="6"/>
      <c r="M11" s="6"/>
      <c r="N11" s="6"/>
      <c r="O11" s="175"/>
      <c r="P11" s="7"/>
      <c r="Q11" s="223"/>
      <c r="R11" s="6"/>
      <c r="S11" s="6"/>
      <c r="T11" s="6"/>
      <c r="U11" s="6"/>
      <c r="V11" s="7"/>
      <c r="W11" s="8"/>
      <c r="X11" s="138"/>
    </row>
    <row r="12" spans="1:24" ht="13.5" customHeight="1" thickBot="1" x14ac:dyDescent="0.25">
      <c r="A12" s="233"/>
      <c r="B12" s="390" t="s">
        <v>4</v>
      </c>
      <c r="C12" s="375"/>
      <c r="D12" s="106" t="s">
        <v>226</v>
      </c>
      <c r="E12" s="9"/>
      <c r="F12" s="150">
        <f>SUM(F13:F18)</f>
        <v>545340.16999999993</v>
      </c>
      <c r="G12" s="10">
        <f>SUM(H12:J12)</f>
        <v>8530734</v>
      </c>
      <c r="H12" s="11">
        <f>SUM(H13:H18)</f>
        <v>8518734</v>
      </c>
      <c r="I12" s="11">
        <f>SUM(I13:I18)</f>
        <v>0</v>
      </c>
      <c r="J12" s="11">
        <f>SUM(J13:J18)</f>
        <v>12000</v>
      </c>
      <c r="K12" s="10">
        <f>SUM(L12:P12)</f>
        <v>7986474.6680600001</v>
      </c>
      <c r="L12" s="11">
        <f>SUM(L13:L18)</f>
        <v>7974474.6680600001</v>
      </c>
      <c r="M12" s="11">
        <f>SUM(M13:M18)</f>
        <v>0</v>
      </c>
      <c r="N12" s="11">
        <f>SUM(N13:N18)</f>
        <v>12000</v>
      </c>
      <c r="O12" s="176">
        <f>SUM(O13:O18)</f>
        <v>0</v>
      </c>
      <c r="P12" s="12">
        <f>SUM(P13:P18)</f>
        <v>0</v>
      </c>
      <c r="Q12" s="20">
        <f>SUM(R12:V12)</f>
        <v>11364188</v>
      </c>
      <c r="R12" s="11">
        <f>SUM(R13:R18)</f>
        <v>11347112</v>
      </c>
      <c r="S12" s="11">
        <f>SUM(S13:S18)</f>
        <v>0</v>
      </c>
      <c r="T12" s="11">
        <f>SUM(T13:T18)</f>
        <v>17076</v>
      </c>
      <c r="U12" s="11">
        <f>SUM(U13:U18)</f>
        <v>0</v>
      </c>
      <c r="V12" s="12">
        <f>SUM(V13:V18)</f>
        <v>0</v>
      </c>
      <c r="W12" s="13"/>
      <c r="X12" s="139"/>
    </row>
    <row r="13" spans="1:24" ht="24.75" thickTop="1" x14ac:dyDescent="0.2">
      <c r="A13" s="304">
        <v>90000056357</v>
      </c>
      <c r="B13" s="208"/>
      <c r="C13" s="388" t="s">
        <v>5</v>
      </c>
      <c r="D13" s="389"/>
      <c r="E13" s="118" t="s">
        <v>343</v>
      </c>
      <c r="F13" s="151">
        <v>184024</v>
      </c>
      <c r="G13" s="102">
        <f>SUM(H13:J13)</f>
        <v>194624</v>
      </c>
      <c r="H13" s="103">
        <v>194624</v>
      </c>
      <c r="I13" s="103"/>
      <c r="J13" s="103"/>
      <c r="K13" s="102">
        <f>SUM(L13:P13)</f>
        <v>422330</v>
      </c>
      <c r="L13" s="103">
        <v>422330</v>
      </c>
      <c r="M13" s="103"/>
      <c r="N13" s="103"/>
      <c r="O13" s="177"/>
      <c r="P13" s="104"/>
      <c r="Q13" s="126">
        <f t="shared" ref="Q13:Q18" si="0">SUM(R13:V13)</f>
        <v>600925</v>
      </c>
      <c r="R13" s="165">
        <v>600925</v>
      </c>
      <c r="S13" s="165"/>
      <c r="T13" s="165"/>
      <c r="U13" s="165"/>
      <c r="V13" s="219"/>
      <c r="W13" s="105" t="s">
        <v>509</v>
      </c>
      <c r="X13" s="141" t="s">
        <v>379</v>
      </c>
    </row>
    <row r="14" spans="1:24" ht="48" x14ac:dyDescent="0.2">
      <c r="A14" s="212"/>
      <c r="B14" s="168"/>
      <c r="C14" s="302"/>
      <c r="D14" s="303"/>
      <c r="E14" s="118" t="s">
        <v>345</v>
      </c>
      <c r="F14" s="152">
        <v>57651</v>
      </c>
      <c r="G14" s="119">
        <f t="shared" ref="G14:G22" si="1">SUM(H14:J14)</f>
        <v>653000</v>
      </c>
      <c r="H14" s="120">
        <v>653000</v>
      </c>
      <c r="I14" s="120"/>
      <c r="J14" s="120"/>
      <c r="K14" s="119">
        <f t="shared" ref="K14:K22" si="2">SUM(L14:P14)</f>
        <v>62300</v>
      </c>
      <c r="L14" s="120">
        <v>62300</v>
      </c>
      <c r="M14" s="120"/>
      <c r="N14" s="120"/>
      <c r="O14" s="178"/>
      <c r="P14" s="121"/>
      <c r="Q14" s="119">
        <f t="shared" si="0"/>
        <v>88645</v>
      </c>
      <c r="R14" s="120">
        <v>88645</v>
      </c>
      <c r="S14" s="120"/>
      <c r="T14" s="120"/>
      <c r="U14" s="120"/>
      <c r="V14" s="121"/>
      <c r="W14" s="122" t="s">
        <v>510</v>
      </c>
      <c r="X14" s="140" t="s">
        <v>486</v>
      </c>
    </row>
    <row r="15" spans="1:24" ht="12.75" x14ac:dyDescent="0.2">
      <c r="A15" s="212"/>
      <c r="B15" s="168"/>
      <c r="C15" s="302"/>
      <c r="D15" s="303"/>
      <c r="E15" s="118" t="s">
        <v>257</v>
      </c>
      <c r="F15" s="152">
        <v>63665.17</v>
      </c>
      <c r="G15" s="119">
        <f t="shared" si="1"/>
        <v>247961</v>
      </c>
      <c r="H15" s="120">
        <v>247961</v>
      </c>
      <c r="I15" s="120"/>
      <c r="J15" s="120"/>
      <c r="K15" s="119">
        <f t="shared" si="2"/>
        <v>232814</v>
      </c>
      <c r="L15" s="120">
        <v>232814</v>
      </c>
      <c r="M15" s="120"/>
      <c r="N15" s="120"/>
      <c r="O15" s="178"/>
      <c r="P15" s="121"/>
      <c r="Q15" s="119">
        <f>SUM(R15:V15)</f>
        <v>331275</v>
      </c>
      <c r="R15" s="120">
        <v>331275</v>
      </c>
      <c r="S15" s="120"/>
      <c r="T15" s="120"/>
      <c r="U15" s="120"/>
      <c r="V15" s="121"/>
      <c r="W15" s="122" t="s">
        <v>511</v>
      </c>
      <c r="X15" s="140" t="s">
        <v>487</v>
      </c>
    </row>
    <row r="16" spans="1:24" ht="24" x14ac:dyDescent="0.2">
      <c r="A16" s="212"/>
      <c r="B16" s="168"/>
      <c r="C16" s="288"/>
      <c r="D16" s="289"/>
      <c r="E16" s="118" t="s">
        <v>353</v>
      </c>
      <c r="F16" s="152"/>
      <c r="G16" s="119">
        <f t="shared" si="1"/>
        <v>691772</v>
      </c>
      <c r="H16" s="120">
        <v>679772</v>
      </c>
      <c r="I16" s="120"/>
      <c r="J16" s="120">
        <v>12000</v>
      </c>
      <c r="K16" s="119">
        <f t="shared" si="2"/>
        <v>675653.66806000005</v>
      </c>
      <c r="L16" s="120">
        <v>663653.66806000005</v>
      </c>
      <c r="M16" s="120"/>
      <c r="N16" s="120">
        <v>12000</v>
      </c>
      <c r="O16" s="178"/>
      <c r="P16" s="121"/>
      <c r="Q16" s="119">
        <f t="shared" si="0"/>
        <v>961384</v>
      </c>
      <c r="R16" s="120">
        <v>944308</v>
      </c>
      <c r="S16" s="120"/>
      <c r="T16" s="120">
        <v>17076</v>
      </c>
      <c r="U16" s="120"/>
      <c r="V16" s="121"/>
      <c r="W16" s="122" t="s">
        <v>512</v>
      </c>
      <c r="X16" s="140"/>
    </row>
    <row r="17" spans="1:24" ht="36" x14ac:dyDescent="0.2">
      <c r="A17" s="212"/>
      <c r="B17" s="168"/>
      <c r="C17" s="288"/>
      <c r="D17" s="289"/>
      <c r="E17" s="118" t="s">
        <v>344</v>
      </c>
      <c r="F17" s="152"/>
      <c r="G17" s="119">
        <f t="shared" si="1"/>
        <v>367000</v>
      </c>
      <c r="H17" s="120">
        <v>367000</v>
      </c>
      <c r="I17" s="120"/>
      <c r="J17" s="120"/>
      <c r="K17" s="119">
        <f t="shared" si="2"/>
        <v>367000</v>
      </c>
      <c r="L17" s="120">
        <v>367000</v>
      </c>
      <c r="M17" s="120"/>
      <c r="N17" s="120"/>
      <c r="O17" s="178"/>
      <c r="P17" s="121"/>
      <c r="Q17" s="119">
        <f t="shared" si="0"/>
        <v>522194</v>
      </c>
      <c r="R17" s="120">
        <v>522194</v>
      </c>
      <c r="S17" s="120"/>
      <c r="T17" s="120"/>
      <c r="U17" s="120"/>
      <c r="V17" s="121"/>
      <c r="W17" s="122" t="s">
        <v>513</v>
      </c>
      <c r="X17" s="140"/>
    </row>
    <row r="18" spans="1:24" ht="12.75" x14ac:dyDescent="0.2">
      <c r="A18" s="212"/>
      <c r="B18" s="168"/>
      <c r="C18" s="371" t="s">
        <v>144</v>
      </c>
      <c r="D18" s="372"/>
      <c r="E18" s="118"/>
      <c r="F18" s="152">
        <f>SUM(F19:F22)</f>
        <v>240000</v>
      </c>
      <c r="G18" s="119">
        <f t="shared" si="1"/>
        <v>6376377</v>
      </c>
      <c r="H18" s="120">
        <f>SUM(H19:H22)</f>
        <v>6376377</v>
      </c>
      <c r="I18" s="120">
        <f>SUM(I19:I22)</f>
        <v>0</v>
      </c>
      <c r="J18" s="120">
        <f>SUM(J19:J22)</f>
        <v>0</v>
      </c>
      <c r="K18" s="119">
        <f t="shared" si="2"/>
        <v>6226377</v>
      </c>
      <c r="L18" s="120">
        <f>SUM(L19:L22)</f>
        <v>6226377</v>
      </c>
      <c r="M18" s="120">
        <f>SUM(M19:M22)</f>
        <v>0</v>
      </c>
      <c r="N18" s="120">
        <f>SUM(N19:N22)</f>
        <v>0</v>
      </c>
      <c r="O18" s="178">
        <f>SUM(O19:O22)</f>
        <v>0</v>
      </c>
      <c r="P18" s="121">
        <f>SUM(P19:P22)</f>
        <v>0</v>
      </c>
      <c r="Q18" s="119">
        <f t="shared" si="0"/>
        <v>8859765</v>
      </c>
      <c r="R18" s="120">
        <f t="shared" ref="R18:V18" si="3">SUM(R19:R22)</f>
        <v>8859765</v>
      </c>
      <c r="S18" s="120">
        <f>SUM(S19:S22)</f>
        <v>0</v>
      </c>
      <c r="T18" s="120">
        <f t="shared" si="3"/>
        <v>0</v>
      </c>
      <c r="U18" s="120">
        <f t="shared" si="3"/>
        <v>0</v>
      </c>
      <c r="V18" s="121">
        <f t="shared" si="3"/>
        <v>0</v>
      </c>
      <c r="W18" s="122"/>
      <c r="X18" s="140"/>
    </row>
    <row r="19" spans="1:24" ht="12.75" x14ac:dyDescent="0.2">
      <c r="A19" s="212"/>
      <c r="B19" s="168"/>
      <c r="C19" s="330"/>
      <c r="D19" s="332"/>
      <c r="E19" s="118" t="s">
        <v>145</v>
      </c>
      <c r="F19" s="152">
        <v>240000</v>
      </c>
      <c r="G19" s="119">
        <f t="shared" si="1"/>
        <v>240000</v>
      </c>
      <c r="H19" s="184">
        <v>240000</v>
      </c>
      <c r="I19" s="184"/>
      <c r="J19" s="184"/>
      <c r="K19" s="119">
        <f t="shared" si="2"/>
        <v>240000</v>
      </c>
      <c r="L19" s="184">
        <v>240000</v>
      </c>
      <c r="M19" s="184"/>
      <c r="N19" s="184"/>
      <c r="O19" s="185"/>
      <c r="P19" s="186"/>
      <c r="Q19" s="119">
        <f t="shared" ref="Q19:Q69" si="4">SUM(R19:V19)</f>
        <v>341490</v>
      </c>
      <c r="R19" s="184">
        <v>341490</v>
      </c>
      <c r="S19" s="184"/>
      <c r="T19" s="184"/>
      <c r="U19" s="184"/>
      <c r="V19" s="186"/>
      <c r="W19" s="122" t="s">
        <v>514</v>
      </c>
      <c r="X19" s="140"/>
    </row>
    <row r="20" spans="1:24" ht="12.75" x14ac:dyDescent="0.2">
      <c r="A20" s="212"/>
      <c r="B20" s="168"/>
      <c r="C20" s="330"/>
      <c r="D20" s="332"/>
      <c r="E20" s="118" t="s">
        <v>259</v>
      </c>
      <c r="F20" s="152"/>
      <c r="G20" s="119">
        <f t="shared" si="1"/>
        <v>777780</v>
      </c>
      <c r="H20" s="184">
        <v>777780</v>
      </c>
      <c r="I20" s="184"/>
      <c r="J20" s="184"/>
      <c r="K20" s="119">
        <f t="shared" si="2"/>
        <v>777780</v>
      </c>
      <c r="L20" s="184">
        <v>777780</v>
      </c>
      <c r="M20" s="184"/>
      <c r="N20" s="184"/>
      <c r="O20" s="185"/>
      <c r="P20" s="186"/>
      <c r="Q20" s="119">
        <f t="shared" si="4"/>
        <v>1106682</v>
      </c>
      <c r="R20" s="184">
        <v>1106682</v>
      </c>
      <c r="S20" s="184"/>
      <c r="T20" s="184"/>
      <c r="U20" s="184"/>
      <c r="V20" s="186"/>
      <c r="W20" s="122" t="s">
        <v>515</v>
      </c>
      <c r="X20" s="140"/>
    </row>
    <row r="21" spans="1:24" ht="24" x14ac:dyDescent="0.2">
      <c r="A21" s="212"/>
      <c r="B21" s="168"/>
      <c r="C21" s="330"/>
      <c r="D21" s="332"/>
      <c r="E21" s="118" t="s">
        <v>260</v>
      </c>
      <c r="F21" s="152"/>
      <c r="G21" s="119">
        <f t="shared" si="1"/>
        <v>5058597</v>
      </c>
      <c r="H21" s="184">
        <v>5058597</v>
      </c>
      <c r="I21" s="184"/>
      <c r="J21" s="184"/>
      <c r="K21" s="119">
        <f t="shared" si="2"/>
        <v>5058597</v>
      </c>
      <c r="L21" s="184">
        <v>5058597</v>
      </c>
      <c r="M21" s="184"/>
      <c r="N21" s="184"/>
      <c r="O21" s="185"/>
      <c r="P21" s="186"/>
      <c r="Q21" s="119">
        <f t="shared" si="4"/>
        <v>7198163</v>
      </c>
      <c r="R21" s="184">
        <v>7198163</v>
      </c>
      <c r="S21" s="184"/>
      <c r="T21" s="184"/>
      <c r="U21" s="184"/>
      <c r="V21" s="186"/>
      <c r="W21" s="122" t="s">
        <v>516</v>
      </c>
      <c r="X21" s="140"/>
    </row>
    <row r="22" spans="1:24" ht="24" x14ac:dyDescent="0.2">
      <c r="A22" s="212"/>
      <c r="B22" s="168"/>
      <c r="C22" s="330"/>
      <c r="D22" s="332"/>
      <c r="E22" s="118" t="s">
        <v>261</v>
      </c>
      <c r="F22" s="152">
        <v>0</v>
      </c>
      <c r="G22" s="119">
        <f t="shared" si="1"/>
        <v>300000</v>
      </c>
      <c r="H22" s="184">
        <v>300000</v>
      </c>
      <c r="I22" s="184"/>
      <c r="J22" s="184"/>
      <c r="K22" s="119">
        <f t="shared" si="2"/>
        <v>150000</v>
      </c>
      <c r="L22" s="184">
        <v>150000</v>
      </c>
      <c r="M22" s="184"/>
      <c r="N22" s="184"/>
      <c r="O22" s="185"/>
      <c r="P22" s="186"/>
      <c r="Q22" s="119">
        <f t="shared" si="4"/>
        <v>213430</v>
      </c>
      <c r="R22" s="184">
        <v>213430</v>
      </c>
      <c r="S22" s="184"/>
      <c r="T22" s="184"/>
      <c r="U22" s="184"/>
      <c r="V22" s="186"/>
      <c r="W22" s="122" t="s">
        <v>517</v>
      </c>
      <c r="X22" s="140"/>
    </row>
    <row r="23" spans="1:24" ht="12.75" thickBot="1" x14ac:dyDescent="0.25">
      <c r="A23" s="214"/>
      <c r="B23" s="209"/>
      <c r="C23" s="396"/>
      <c r="D23" s="397"/>
      <c r="E23" s="2"/>
      <c r="F23" s="151"/>
      <c r="G23" s="102"/>
      <c r="H23" s="103"/>
      <c r="I23" s="103"/>
      <c r="J23" s="103"/>
      <c r="K23" s="102"/>
      <c r="L23" s="103"/>
      <c r="M23" s="103"/>
      <c r="N23" s="103"/>
      <c r="O23" s="177"/>
      <c r="P23" s="104"/>
      <c r="Q23" s="222"/>
      <c r="R23" s="220"/>
      <c r="S23" s="220"/>
      <c r="T23" s="220"/>
      <c r="U23" s="220"/>
      <c r="V23" s="221"/>
      <c r="W23" s="117"/>
      <c r="X23" s="141"/>
    </row>
    <row r="24" spans="1:24" ht="24.75" thickBot="1" x14ac:dyDescent="0.25">
      <c r="A24" s="216"/>
      <c r="B24" s="375" t="s">
        <v>6</v>
      </c>
      <c r="C24" s="375"/>
      <c r="D24" s="106" t="s">
        <v>227</v>
      </c>
      <c r="E24" s="19"/>
      <c r="F24" s="153">
        <f>SUM(F25:F29)</f>
        <v>33817</v>
      </c>
      <c r="G24" s="20">
        <f>SUM(H24:J24)</f>
        <v>1366315</v>
      </c>
      <c r="H24" s="11">
        <f>SUM(H25:H30)</f>
        <v>1322714</v>
      </c>
      <c r="I24" s="11">
        <f>SUM(I25:I30)</f>
        <v>0</v>
      </c>
      <c r="J24" s="11">
        <f>SUM(J25:J30)</f>
        <v>43601</v>
      </c>
      <c r="K24" s="20">
        <f>SUM(L24:P24)</f>
        <v>1206621.45899</v>
      </c>
      <c r="L24" s="11">
        <f>SUM(L25:L30)</f>
        <v>1153204.45899</v>
      </c>
      <c r="M24" s="11">
        <f>SUM(M25:M30)</f>
        <v>0</v>
      </c>
      <c r="N24" s="11">
        <f>SUM(N25:N30)</f>
        <v>52696</v>
      </c>
      <c r="O24" s="11">
        <f>SUM(O25:O30)</f>
        <v>0</v>
      </c>
      <c r="P24" s="176">
        <f>SUM(P25:P30)</f>
        <v>721</v>
      </c>
      <c r="Q24" s="20">
        <f>SUM(R24:V24)</f>
        <v>1716916</v>
      </c>
      <c r="R24" s="232">
        <f>SUM(R25:R30)</f>
        <v>1640895</v>
      </c>
      <c r="S24" s="11">
        <f>SUM(S25:S30)</f>
        <v>0</v>
      </c>
      <c r="T24" s="11">
        <f>SUM(T25:T30)</f>
        <v>74995</v>
      </c>
      <c r="U24" s="11">
        <f>SUM(U25:U30)</f>
        <v>0</v>
      </c>
      <c r="V24" s="11">
        <f>SUM(V25:V30)</f>
        <v>1026</v>
      </c>
      <c r="W24" s="21"/>
      <c r="X24" s="142"/>
    </row>
    <row r="25" spans="1:24" ht="27" customHeight="1" thickTop="1" x14ac:dyDescent="0.2">
      <c r="A25" s="215">
        <v>90000056357</v>
      </c>
      <c r="B25" s="208"/>
      <c r="C25" s="388" t="s">
        <v>5</v>
      </c>
      <c r="D25" s="389"/>
      <c r="E25" s="118" t="s">
        <v>262</v>
      </c>
      <c r="F25" s="152">
        <v>3817</v>
      </c>
      <c r="G25" s="119">
        <f t="shared" ref="G25:G29" si="5">SUM(H25:J25)</f>
        <v>93358</v>
      </c>
      <c r="H25" s="103">
        <v>60408</v>
      </c>
      <c r="I25" s="103"/>
      <c r="J25" s="103">
        <v>32950</v>
      </c>
      <c r="K25" s="102">
        <f t="shared" ref="K25:K29" si="6">SUM(L25:P25)</f>
        <v>71518</v>
      </c>
      <c r="L25" s="103">
        <v>29335</v>
      </c>
      <c r="M25" s="103"/>
      <c r="N25" s="103">
        <v>42045</v>
      </c>
      <c r="O25" s="177"/>
      <c r="P25" s="104">
        <v>138</v>
      </c>
      <c r="Q25" s="126">
        <f t="shared" si="4"/>
        <v>101774</v>
      </c>
      <c r="R25" s="125">
        <v>41744</v>
      </c>
      <c r="S25" s="125"/>
      <c r="T25" s="125">
        <v>59834</v>
      </c>
      <c r="U25" s="125"/>
      <c r="V25" s="127">
        <v>196</v>
      </c>
      <c r="W25" s="105" t="s">
        <v>518</v>
      </c>
      <c r="X25" s="140" t="s">
        <v>486</v>
      </c>
    </row>
    <row r="26" spans="1:24" ht="17.25" customHeight="1" x14ac:dyDescent="0.2">
      <c r="A26" s="212"/>
      <c r="B26" s="168"/>
      <c r="C26" s="315"/>
      <c r="D26" s="316"/>
      <c r="E26" s="118" t="s">
        <v>258</v>
      </c>
      <c r="F26" s="152"/>
      <c r="G26" s="119">
        <f t="shared" si="5"/>
        <v>122115</v>
      </c>
      <c r="H26" s="120">
        <v>122115</v>
      </c>
      <c r="I26" s="120"/>
      <c r="J26" s="120"/>
      <c r="K26" s="119">
        <f t="shared" si="6"/>
        <v>122114.45899000001</v>
      </c>
      <c r="L26" s="120">
        <v>122114.45899000001</v>
      </c>
      <c r="M26" s="120"/>
      <c r="N26" s="120"/>
      <c r="O26" s="178"/>
      <c r="P26" s="121"/>
      <c r="Q26" s="119">
        <f t="shared" si="4"/>
        <v>173756</v>
      </c>
      <c r="R26" s="120">
        <v>173756</v>
      </c>
      <c r="S26" s="120"/>
      <c r="T26" s="120"/>
      <c r="U26" s="120"/>
      <c r="V26" s="121"/>
      <c r="W26" s="122" t="s">
        <v>519</v>
      </c>
      <c r="X26" s="140"/>
    </row>
    <row r="27" spans="1:24" ht="14.25" customHeight="1" x14ac:dyDescent="0.2">
      <c r="A27" s="212">
        <v>90000594245</v>
      </c>
      <c r="B27" s="168"/>
      <c r="C27" s="371" t="s">
        <v>24</v>
      </c>
      <c r="D27" s="372"/>
      <c r="E27" s="118" t="s">
        <v>263</v>
      </c>
      <c r="F27" s="152"/>
      <c r="G27" s="119">
        <f t="shared" si="5"/>
        <v>100</v>
      </c>
      <c r="H27" s="120">
        <v>100</v>
      </c>
      <c r="I27" s="120"/>
      <c r="J27" s="120"/>
      <c r="K27" s="119">
        <f>SUM(L27:P27)</f>
        <v>100</v>
      </c>
      <c r="L27" s="120">
        <v>100</v>
      </c>
      <c r="M27" s="120"/>
      <c r="N27" s="120"/>
      <c r="O27" s="178"/>
      <c r="P27" s="121"/>
      <c r="Q27" s="119">
        <f>SUM(R27:V27)</f>
        <v>143</v>
      </c>
      <c r="R27" s="120">
        <v>143</v>
      </c>
      <c r="S27" s="120"/>
      <c r="T27" s="120"/>
      <c r="U27" s="120"/>
      <c r="V27" s="121"/>
      <c r="W27" s="122" t="s">
        <v>520</v>
      </c>
      <c r="X27" s="140" t="s">
        <v>462</v>
      </c>
    </row>
    <row r="28" spans="1:24" ht="42" customHeight="1" x14ac:dyDescent="0.2">
      <c r="A28" s="212">
        <v>90000056554</v>
      </c>
      <c r="B28" s="168"/>
      <c r="C28" s="371" t="s">
        <v>205</v>
      </c>
      <c r="D28" s="372"/>
      <c r="E28" s="118" t="s">
        <v>455</v>
      </c>
      <c r="F28" s="152"/>
      <c r="G28" s="119">
        <f t="shared" si="5"/>
        <v>1120742</v>
      </c>
      <c r="H28" s="120">
        <v>1110091</v>
      </c>
      <c r="I28" s="120">
        <v>0</v>
      </c>
      <c r="J28" s="120">
        <v>10651</v>
      </c>
      <c r="K28" s="119">
        <f t="shared" si="6"/>
        <v>982889</v>
      </c>
      <c r="L28" s="120">
        <v>971655</v>
      </c>
      <c r="M28" s="120">
        <v>0</v>
      </c>
      <c r="N28" s="120">
        <v>10651</v>
      </c>
      <c r="O28" s="178"/>
      <c r="P28" s="121">
        <v>583</v>
      </c>
      <c r="Q28" s="119">
        <f t="shared" si="4"/>
        <v>1398556</v>
      </c>
      <c r="R28" s="120">
        <v>1382565</v>
      </c>
      <c r="S28" s="120">
        <v>0</v>
      </c>
      <c r="T28" s="120">
        <v>15161</v>
      </c>
      <c r="U28" s="120"/>
      <c r="V28" s="121">
        <v>830</v>
      </c>
      <c r="W28" s="122" t="s">
        <v>521</v>
      </c>
      <c r="X28" s="140"/>
    </row>
    <row r="29" spans="1:24" ht="51" customHeight="1" x14ac:dyDescent="0.2">
      <c r="A29" s="212"/>
      <c r="B29" s="168"/>
      <c r="C29" s="371" t="s">
        <v>229</v>
      </c>
      <c r="D29" s="372"/>
      <c r="E29" s="333" t="s">
        <v>347</v>
      </c>
      <c r="F29" s="152">
        <v>30000</v>
      </c>
      <c r="G29" s="119">
        <f t="shared" si="5"/>
        <v>30000</v>
      </c>
      <c r="H29" s="120">
        <v>30000</v>
      </c>
      <c r="I29" s="120"/>
      <c r="J29" s="120"/>
      <c r="K29" s="119">
        <f t="shared" si="6"/>
        <v>30000</v>
      </c>
      <c r="L29" s="120">
        <v>30000</v>
      </c>
      <c r="M29" s="120"/>
      <c r="N29" s="120"/>
      <c r="O29" s="178"/>
      <c r="P29" s="121"/>
      <c r="Q29" s="119">
        <f t="shared" si="4"/>
        <v>42687</v>
      </c>
      <c r="R29" s="120">
        <v>42687</v>
      </c>
      <c r="S29" s="120"/>
      <c r="T29" s="120"/>
      <c r="U29" s="120"/>
      <c r="V29" s="121"/>
      <c r="W29" s="122" t="s">
        <v>522</v>
      </c>
      <c r="X29" s="140"/>
    </row>
    <row r="30" spans="1:24" ht="12.75" thickBot="1" x14ac:dyDescent="0.25">
      <c r="A30" s="212"/>
      <c r="B30" s="209"/>
      <c r="C30" s="378"/>
      <c r="D30" s="379"/>
      <c r="E30" s="28"/>
      <c r="F30" s="151"/>
      <c r="G30" s="102"/>
      <c r="H30" s="103"/>
      <c r="I30" s="103"/>
      <c r="J30" s="103"/>
      <c r="K30" s="102"/>
      <c r="L30" s="103"/>
      <c r="M30" s="103"/>
      <c r="N30" s="103"/>
      <c r="O30" s="177"/>
      <c r="P30" s="104"/>
      <c r="Q30" s="173"/>
      <c r="R30" s="224"/>
      <c r="S30" s="224"/>
      <c r="T30" s="224"/>
      <c r="U30" s="224"/>
      <c r="V30" s="225"/>
      <c r="W30" s="105"/>
      <c r="X30" s="141"/>
    </row>
    <row r="31" spans="1:24" ht="12.75" thickBot="1" x14ac:dyDescent="0.25">
      <c r="A31" s="216"/>
      <c r="B31" s="375" t="s">
        <v>7</v>
      </c>
      <c r="C31" s="375"/>
      <c r="D31" s="106" t="s">
        <v>8</v>
      </c>
      <c r="E31" s="19"/>
      <c r="F31" s="153">
        <f>SUM(F32:F49)</f>
        <v>1565000</v>
      </c>
      <c r="G31" s="20">
        <f>SUM(H31:J31)</f>
        <v>14166027</v>
      </c>
      <c r="H31" s="11">
        <f>SUM(H32:H50)</f>
        <v>14153750</v>
      </c>
      <c r="I31" s="11">
        <f>SUM(I32:I50)</f>
        <v>0</v>
      </c>
      <c r="J31" s="11">
        <f>SUM(J32:J50)</f>
        <v>12277</v>
      </c>
      <c r="K31" s="20">
        <f>SUM(L31:P31)</f>
        <v>11660525.23432</v>
      </c>
      <c r="L31" s="11">
        <f>SUM(L32:L50)</f>
        <v>10484216.23432</v>
      </c>
      <c r="M31" s="11">
        <f t="shared" ref="M31:R31" si="7">SUM(M32:M50)</f>
        <v>478147</v>
      </c>
      <c r="N31" s="11">
        <f t="shared" si="7"/>
        <v>12277</v>
      </c>
      <c r="O31" s="11">
        <f t="shared" si="7"/>
        <v>685885</v>
      </c>
      <c r="P31" s="11">
        <f t="shared" si="7"/>
        <v>0</v>
      </c>
      <c r="Q31" s="20">
        <f>SUM(R31:V31)</f>
        <v>16591498</v>
      </c>
      <c r="R31" s="11">
        <f t="shared" si="7"/>
        <v>14988899</v>
      </c>
      <c r="S31" s="11">
        <f t="shared" ref="S31" si="8">SUM(S32:S50)</f>
        <v>609201</v>
      </c>
      <c r="T31" s="11">
        <f t="shared" ref="T31" si="9">SUM(T32:T50)</f>
        <v>17472</v>
      </c>
      <c r="U31" s="11">
        <f t="shared" ref="U31" si="10">SUM(U32:U50)</f>
        <v>975926</v>
      </c>
      <c r="V31" s="11">
        <f t="shared" ref="V31" si="11">SUM(V32:V50)</f>
        <v>0</v>
      </c>
      <c r="W31" s="21"/>
      <c r="X31" s="142"/>
    </row>
    <row r="32" spans="1:24" ht="40.5" customHeight="1" thickTop="1" x14ac:dyDescent="0.2">
      <c r="A32" s="212">
        <v>90000056357</v>
      </c>
      <c r="B32" s="210"/>
      <c r="C32" s="400" t="s">
        <v>5</v>
      </c>
      <c r="D32" s="401"/>
      <c r="E32" s="118" t="s">
        <v>264</v>
      </c>
      <c r="F32" s="152"/>
      <c r="G32" s="119">
        <f>SUM(H32:J32)</f>
        <v>76840</v>
      </c>
      <c r="H32" s="125">
        <v>76840</v>
      </c>
      <c r="I32" s="125"/>
      <c r="J32" s="125"/>
      <c r="K32" s="126">
        <f>SUM(L32:P32)</f>
        <v>67287</v>
      </c>
      <c r="L32" s="125">
        <v>67287</v>
      </c>
      <c r="M32" s="125"/>
      <c r="N32" s="125"/>
      <c r="O32" s="179"/>
      <c r="P32" s="127"/>
      <c r="Q32" s="126">
        <f t="shared" si="4"/>
        <v>95745</v>
      </c>
      <c r="R32" s="125">
        <v>95745</v>
      </c>
      <c r="S32" s="125"/>
      <c r="T32" s="125"/>
      <c r="U32" s="125"/>
      <c r="V32" s="127"/>
      <c r="W32" s="128" t="s">
        <v>523</v>
      </c>
      <c r="X32" s="141" t="s">
        <v>488</v>
      </c>
    </row>
    <row r="33" spans="1:24" s="309" customFormat="1" ht="40.5" customHeight="1" x14ac:dyDescent="0.2">
      <c r="A33" s="212"/>
      <c r="B33" s="171"/>
      <c r="C33" s="305"/>
      <c r="D33" s="306"/>
      <c r="E33" s="118" t="s">
        <v>464</v>
      </c>
      <c r="F33" s="152"/>
      <c r="G33" s="119">
        <f t="shared" ref="G33:G43" si="12">SUM(H33:J33)</f>
        <v>68000</v>
      </c>
      <c r="H33" s="161">
        <v>68000</v>
      </c>
      <c r="I33" s="161"/>
      <c r="J33" s="161"/>
      <c r="K33" s="119">
        <f t="shared" ref="K33:K49" si="13">SUM(L33:P33)</f>
        <v>71948</v>
      </c>
      <c r="L33" s="161">
        <v>71948</v>
      </c>
      <c r="M33" s="161"/>
      <c r="N33" s="161"/>
      <c r="O33" s="181"/>
      <c r="P33" s="162"/>
      <c r="Q33" s="119">
        <f t="shared" si="4"/>
        <v>102376</v>
      </c>
      <c r="R33" s="161">
        <v>102376</v>
      </c>
      <c r="S33" s="161"/>
      <c r="T33" s="161"/>
      <c r="U33" s="161"/>
      <c r="V33" s="162"/>
      <c r="W33" s="188" t="s">
        <v>524</v>
      </c>
      <c r="X33" s="140" t="s">
        <v>489</v>
      </c>
    </row>
    <row r="34" spans="1:24" ht="27" customHeight="1" x14ac:dyDescent="0.2">
      <c r="A34" s="212"/>
      <c r="B34" s="168"/>
      <c r="C34" s="302"/>
      <c r="D34" s="303"/>
      <c r="E34" s="118" t="s">
        <v>265</v>
      </c>
      <c r="F34" s="152"/>
      <c r="G34" s="119">
        <f t="shared" si="12"/>
        <v>4505217</v>
      </c>
      <c r="H34" s="120">
        <v>4505217</v>
      </c>
      <c r="I34" s="120"/>
      <c r="J34" s="120"/>
      <c r="K34" s="119">
        <f t="shared" si="13"/>
        <v>2751174</v>
      </c>
      <c r="L34" s="120">
        <v>2751174</v>
      </c>
      <c r="M34" s="120"/>
      <c r="N34" s="120"/>
      <c r="O34" s="178"/>
      <c r="P34" s="121"/>
      <c r="Q34" s="119">
        <f t="shared" si="4"/>
        <v>3914570</v>
      </c>
      <c r="R34" s="120">
        <v>3914570</v>
      </c>
      <c r="S34" s="120"/>
      <c r="T34" s="120"/>
      <c r="U34" s="120"/>
      <c r="V34" s="121"/>
      <c r="W34" s="122" t="s">
        <v>525</v>
      </c>
      <c r="X34" s="140" t="s">
        <v>490</v>
      </c>
    </row>
    <row r="35" spans="1:24" ht="45" customHeight="1" x14ac:dyDescent="0.2">
      <c r="A35" s="212"/>
      <c r="B35" s="168"/>
      <c r="C35" s="302"/>
      <c r="D35" s="303"/>
      <c r="E35" s="118" t="s">
        <v>470</v>
      </c>
      <c r="F35" s="152">
        <v>1565000</v>
      </c>
      <c r="G35" s="119">
        <f t="shared" si="12"/>
        <v>2019777</v>
      </c>
      <c r="H35" s="120">
        <v>2019777</v>
      </c>
      <c r="I35" s="120"/>
      <c r="J35" s="120"/>
      <c r="K35" s="119">
        <f t="shared" si="13"/>
        <v>1631747</v>
      </c>
      <c r="L35" s="120">
        <v>1233600</v>
      </c>
      <c r="M35" s="120">
        <v>398147</v>
      </c>
      <c r="N35" s="120"/>
      <c r="O35" s="178"/>
      <c r="P35" s="121"/>
      <c r="Q35" s="119">
        <f t="shared" si="4"/>
        <v>2321773</v>
      </c>
      <c r="R35" s="120">
        <v>1826402</v>
      </c>
      <c r="S35" s="120">
        <v>495371</v>
      </c>
      <c r="T35" s="120"/>
      <c r="U35" s="120"/>
      <c r="V35" s="121"/>
      <c r="W35" s="122" t="s">
        <v>526</v>
      </c>
      <c r="X35" s="140" t="s">
        <v>503</v>
      </c>
    </row>
    <row r="36" spans="1:24" ht="28.5" customHeight="1" x14ac:dyDescent="0.2">
      <c r="A36" s="212"/>
      <c r="B36" s="168"/>
      <c r="C36" s="302"/>
      <c r="D36" s="303"/>
      <c r="E36" s="118" t="s">
        <v>319</v>
      </c>
      <c r="F36" s="152"/>
      <c r="G36" s="119">
        <f t="shared" si="12"/>
        <v>930983</v>
      </c>
      <c r="H36" s="120">
        <v>924983</v>
      </c>
      <c r="I36" s="120"/>
      <c r="J36" s="120">
        <v>6000</v>
      </c>
      <c r="K36" s="119">
        <f t="shared" si="13"/>
        <v>929333</v>
      </c>
      <c r="L36" s="120">
        <v>843333</v>
      </c>
      <c r="M36" s="120">
        <v>80000</v>
      </c>
      <c r="N36" s="120">
        <v>6000</v>
      </c>
      <c r="O36" s="178"/>
      <c r="P36" s="121"/>
      <c r="Q36" s="119">
        <f t="shared" si="4"/>
        <v>1322329</v>
      </c>
      <c r="R36" s="120">
        <v>1199961</v>
      </c>
      <c r="S36" s="120">
        <v>113830</v>
      </c>
      <c r="T36" s="120">
        <v>8538</v>
      </c>
      <c r="U36" s="120"/>
      <c r="V36" s="121"/>
      <c r="W36" s="122" t="s">
        <v>526</v>
      </c>
      <c r="X36" s="140" t="s">
        <v>377</v>
      </c>
    </row>
    <row r="37" spans="1:24" ht="29.25" customHeight="1" x14ac:dyDescent="0.2">
      <c r="A37" s="212"/>
      <c r="B37" s="168"/>
      <c r="C37" s="300"/>
      <c r="D37" s="301"/>
      <c r="E37" s="118" t="s">
        <v>336</v>
      </c>
      <c r="F37" s="152"/>
      <c r="G37" s="119">
        <f t="shared" si="12"/>
        <v>170864</v>
      </c>
      <c r="H37" s="120">
        <v>164587</v>
      </c>
      <c r="I37" s="120"/>
      <c r="J37" s="120">
        <v>6277</v>
      </c>
      <c r="K37" s="119">
        <f t="shared" si="13"/>
        <v>107702</v>
      </c>
      <c r="L37" s="120">
        <v>101425</v>
      </c>
      <c r="M37" s="120"/>
      <c r="N37" s="120">
        <v>6277</v>
      </c>
      <c r="O37" s="178"/>
      <c r="P37" s="121"/>
      <c r="Q37" s="119">
        <f>SUM(R37:V37)</f>
        <v>153264</v>
      </c>
      <c r="R37" s="120">
        <v>144330</v>
      </c>
      <c r="S37" s="120"/>
      <c r="T37" s="120">
        <v>8934</v>
      </c>
      <c r="U37" s="120"/>
      <c r="V37" s="121"/>
      <c r="W37" s="122" t="s">
        <v>527</v>
      </c>
      <c r="X37" s="140" t="s">
        <v>376</v>
      </c>
    </row>
    <row r="38" spans="1:24" ht="27" customHeight="1" x14ac:dyDescent="0.2">
      <c r="A38" s="212"/>
      <c r="B38" s="168"/>
      <c r="C38" s="302"/>
      <c r="D38" s="303"/>
      <c r="E38" s="118" t="s">
        <v>258</v>
      </c>
      <c r="F38" s="152"/>
      <c r="G38" s="119">
        <f>SUM(H38:J38)</f>
        <v>1894949</v>
      </c>
      <c r="H38" s="120">
        <v>1894949</v>
      </c>
      <c r="I38" s="120"/>
      <c r="J38" s="120"/>
      <c r="K38" s="119">
        <f t="shared" si="13"/>
        <v>1842892.2343199998</v>
      </c>
      <c r="L38" s="120">
        <v>1842892.2343199998</v>
      </c>
      <c r="M38" s="120"/>
      <c r="N38" s="120"/>
      <c r="O38" s="178"/>
      <c r="P38" s="121"/>
      <c r="Q38" s="119">
        <f t="shared" si="4"/>
        <v>2622219</v>
      </c>
      <c r="R38" s="120">
        <v>2622219</v>
      </c>
      <c r="S38" s="120"/>
      <c r="T38" s="120"/>
      <c r="U38" s="120"/>
      <c r="V38" s="121"/>
      <c r="W38" s="122" t="s">
        <v>528</v>
      </c>
      <c r="X38" s="140"/>
    </row>
    <row r="39" spans="1:24" ht="38.25" customHeight="1" x14ac:dyDescent="0.2">
      <c r="A39" s="212"/>
      <c r="B39" s="168"/>
      <c r="C39" s="273"/>
      <c r="D39" s="274"/>
      <c r="E39" s="118" t="s">
        <v>433</v>
      </c>
      <c r="F39" s="152"/>
      <c r="G39" s="119">
        <f>SUM(H39:J39)</f>
        <v>179807</v>
      </c>
      <c r="H39" s="120">
        <v>179807</v>
      </c>
      <c r="I39" s="120">
        <v>0</v>
      </c>
      <c r="J39" s="120">
        <v>0</v>
      </c>
      <c r="K39" s="119">
        <f t="shared" si="13"/>
        <v>139229</v>
      </c>
      <c r="L39" s="120">
        <v>139229</v>
      </c>
      <c r="M39" s="120">
        <v>0</v>
      </c>
      <c r="N39" s="120">
        <v>0</v>
      </c>
      <c r="O39" s="178"/>
      <c r="P39" s="121">
        <v>0</v>
      </c>
      <c r="Q39" s="119">
        <f t="shared" si="4"/>
        <v>198106</v>
      </c>
      <c r="R39" s="120">
        <v>198106</v>
      </c>
      <c r="S39" s="120">
        <v>0</v>
      </c>
      <c r="T39" s="120">
        <v>0</v>
      </c>
      <c r="U39" s="120"/>
      <c r="V39" s="121">
        <v>0</v>
      </c>
      <c r="W39" s="122" t="s">
        <v>529</v>
      </c>
      <c r="X39" s="140"/>
    </row>
    <row r="40" spans="1:24" ht="42" customHeight="1" x14ac:dyDescent="0.2">
      <c r="A40" s="212"/>
      <c r="B40" s="168"/>
      <c r="C40" s="273"/>
      <c r="D40" s="274"/>
      <c r="E40" s="118" t="s">
        <v>434</v>
      </c>
      <c r="F40" s="152"/>
      <c r="G40" s="119">
        <f>SUM(H40:J40)</f>
        <v>3017107</v>
      </c>
      <c r="H40" s="120">
        <v>3017107</v>
      </c>
      <c r="I40" s="120">
        <v>0</v>
      </c>
      <c r="J40" s="120">
        <v>0</v>
      </c>
      <c r="K40" s="119">
        <f>SUM(L40:P40)</f>
        <v>3017107</v>
      </c>
      <c r="L40" s="120">
        <v>3017107</v>
      </c>
      <c r="M40" s="120">
        <v>0</v>
      </c>
      <c r="N40" s="120">
        <v>0</v>
      </c>
      <c r="O40" s="178"/>
      <c r="P40" s="121">
        <v>0</v>
      </c>
      <c r="Q40" s="119">
        <f>SUM(R40:V40)</f>
        <v>4292957</v>
      </c>
      <c r="R40" s="120">
        <v>4292957</v>
      </c>
      <c r="S40" s="120">
        <v>0</v>
      </c>
      <c r="T40" s="120">
        <v>0</v>
      </c>
      <c r="U40" s="120"/>
      <c r="V40" s="121">
        <v>0</v>
      </c>
      <c r="W40" s="122" t="s">
        <v>530</v>
      </c>
      <c r="X40" s="140" t="s">
        <v>501</v>
      </c>
    </row>
    <row r="41" spans="1:24" ht="57" customHeight="1" x14ac:dyDescent="0.2">
      <c r="A41" s="212"/>
      <c r="B41" s="168"/>
      <c r="C41" s="273"/>
      <c r="D41" s="274"/>
      <c r="E41" s="118" t="s">
        <v>436</v>
      </c>
      <c r="F41" s="152"/>
      <c r="G41" s="119">
        <f t="shared" si="12"/>
        <v>36046</v>
      </c>
      <c r="H41" s="120">
        <v>36046</v>
      </c>
      <c r="I41" s="120">
        <v>0</v>
      </c>
      <c r="J41" s="120">
        <v>0</v>
      </c>
      <c r="K41" s="119">
        <f t="shared" si="13"/>
        <v>36046</v>
      </c>
      <c r="L41" s="120">
        <v>36046</v>
      </c>
      <c r="M41" s="120">
        <v>0</v>
      </c>
      <c r="N41" s="120">
        <v>0</v>
      </c>
      <c r="O41" s="178"/>
      <c r="P41" s="121">
        <v>0</v>
      </c>
      <c r="Q41" s="119">
        <f t="shared" si="4"/>
        <v>51289</v>
      </c>
      <c r="R41" s="120">
        <v>51289</v>
      </c>
      <c r="S41" s="120">
        <v>0</v>
      </c>
      <c r="T41" s="120">
        <v>0</v>
      </c>
      <c r="U41" s="120"/>
      <c r="V41" s="121">
        <v>0</v>
      </c>
      <c r="W41" s="122" t="s">
        <v>531</v>
      </c>
      <c r="X41" s="140"/>
    </row>
    <row r="42" spans="1:24" ht="52.5" customHeight="1" x14ac:dyDescent="0.2">
      <c r="A42" s="212"/>
      <c r="B42" s="168"/>
      <c r="C42" s="273"/>
      <c r="D42" s="274"/>
      <c r="E42" s="118" t="s">
        <v>435</v>
      </c>
      <c r="F42" s="152"/>
      <c r="G42" s="119">
        <f t="shared" si="12"/>
        <v>22883</v>
      </c>
      <c r="H42" s="120">
        <v>22883</v>
      </c>
      <c r="I42" s="120">
        <v>0</v>
      </c>
      <c r="J42" s="120">
        <v>0</v>
      </c>
      <c r="K42" s="119">
        <f t="shared" si="13"/>
        <v>22883</v>
      </c>
      <c r="L42" s="120">
        <v>22883</v>
      </c>
      <c r="M42" s="120">
        <v>0</v>
      </c>
      <c r="N42" s="120">
        <v>0</v>
      </c>
      <c r="O42" s="178"/>
      <c r="P42" s="121">
        <v>0</v>
      </c>
      <c r="Q42" s="119">
        <f t="shared" si="4"/>
        <v>32559</v>
      </c>
      <c r="R42" s="120">
        <v>32559</v>
      </c>
      <c r="S42" s="120">
        <v>0</v>
      </c>
      <c r="T42" s="120">
        <v>0</v>
      </c>
      <c r="U42" s="120"/>
      <c r="V42" s="121">
        <v>0</v>
      </c>
      <c r="W42" s="122" t="s">
        <v>532</v>
      </c>
      <c r="X42" s="140"/>
    </row>
    <row r="43" spans="1:24" ht="33.75" customHeight="1" x14ac:dyDescent="0.2">
      <c r="A43" s="212">
        <v>90000518538</v>
      </c>
      <c r="B43" s="168"/>
      <c r="C43" s="371" t="s">
        <v>283</v>
      </c>
      <c r="D43" s="372"/>
      <c r="E43" s="118" t="s">
        <v>266</v>
      </c>
      <c r="F43" s="152"/>
      <c r="G43" s="119">
        <f t="shared" si="12"/>
        <v>168169</v>
      </c>
      <c r="H43" s="120">
        <v>168169</v>
      </c>
      <c r="I43" s="120">
        <v>0</v>
      </c>
      <c r="J43" s="120">
        <v>0</v>
      </c>
      <c r="K43" s="119">
        <f t="shared" si="13"/>
        <v>100790</v>
      </c>
      <c r="L43" s="120">
        <v>100790</v>
      </c>
      <c r="M43" s="120">
        <v>0</v>
      </c>
      <c r="N43" s="120">
        <v>0</v>
      </c>
      <c r="O43" s="178"/>
      <c r="P43" s="121">
        <v>0</v>
      </c>
      <c r="Q43" s="119">
        <f t="shared" si="4"/>
        <v>143414</v>
      </c>
      <c r="R43" s="120">
        <v>143414</v>
      </c>
      <c r="S43" s="120">
        <v>0</v>
      </c>
      <c r="T43" s="120">
        <v>0</v>
      </c>
      <c r="U43" s="120"/>
      <c r="V43" s="121">
        <v>0</v>
      </c>
      <c r="W43" s="122" t="s">
        <v>533</v>
      </c>
      <c r="X43" s="140"/>
    </row>
    <row r="44" spans="1:24" ht="57" customHeight="1" x14ac:dyDescent="0.2">
      <c r="A44" s="212"/>
      <c r="B44" s="168"/>
      <c r="C44" s="371" t="s">
        <v>229</v>
      </c>
      <c r="D44" s="372"/>
      <c r="E44" s="333" t="s">
        <v>230</v>
      </c>
      <c r="F44" s="152"/>
      <c r="G44" s="119">
        <f t="shared" ref="G44:G49" si="14">SUM(H44:J44)</f>
        <v>80000</v>
      </c>
      <c r="H44" s="120">
        <v>80000</v>
      </c>
      <c r="I44" s="120"/>
      <c r="J44" s="120"/>
      <c r="K44" s="119">
        <f t="shared" si="13"/>
        <v>80000</v>
      </c>
      <c r="L44" s="120">
        <v>80000</v>
      </c>
      <c r="M44" s="120"/>
      <c r="N44" s="120"/>
      <c r="O44" s="178"/>
      <c r="P44" s="121"/>
      <c r="Q44" s="119">
        <f t="shared" si="4"/>
        <v>113830</v>
      </c>
      <c r="R44" s="120">
        <v>113830</v>
      </c>
      <c r="S44" s="120"/>
      <c r="T44" s="120"/>
      <c r="U44" s="120"/>
      <c r="V44" s="121"/>
      <c r="W44" s="122" t="s">
        <v>534</v>
      </c>
      <c r="X44" s="140"/>
    </row>
    <row r="45" spans="1:24" ht="28.5" customHeight="1" x14ac:dyDescent="0.2">
      <c r="A45" s="212"/>
      <c r="B45" s="168"/>
      <c r="C45" s="330"/>
      <c r="D45" s="331"/>
      <c r="E45" s="333" t="s">
        <v>282</v>
      </c>
      <c r="F45" s="152"/>
      <c r="G45" s="119">
        <f t="shared" si="14"/>
        <v>9500</v>
      </c>
      <c r="H45" s="120">
        <v>9500</v>
      </c>
      <c r="I45" s="120"/>
      <c r="J45" s="120"/>
      <c r="K45" s="119">
        <f t="shared" si="13"/>
        <v>9500</v>
      </c>
      <c r="L45" s="120">
        <v>9500</v>
      </c>
      <c r="M45" s="120"/>
      <c r="N45" s="120"/>
      <c r="O45" s="178"/>
      <c r="P45" s="121"/>
      <c r="Q45" s="119">
        <f t="shared" si="4"/>
        <v>13518</v>
      </c>
      <c r="R45" s="120">
        <v>13518</v>
      </c>
      <c r="S45" s="120"/>
      <c r="T45" s="120"/>
      <c r="U45" s="120"/>
      <c r="V45" s="121"/>
      <c r="W45" s="122" t="s">
        <v>535</v>
      </c>
      <c r="X45" s="140"/>
    </row>
    <row r="46" spans="1:24" ht="21" customHeight="1" x14ac:dyDescent="0.2">
      <c r="A46" s="212"/>
      <c r="B46" s="168"/>
      <c r="C46" s="361"/>
      <c r="D46" s="356"/>
      <c r="E46" s="333" t="s">
        <v>256</v>
      </c>
      <c r="F46" s="152"/>
      <c r="G46" s="119">
        <f>SUM(H46:J46)</f>
        <v>300000</v>
      </c>
      <c r="H46" s="120">
        <v>300000</v>
      </c>
      <c r="I46" s="120"/>
      <c r="J46" s="120"/>
      <c r="K46" s="119">
        <f>SUM(L46:P46)</f>
        <v>167002</v>
      </c>
      <c r="L46" s="120">
        <f>230000-62998</f>
        <v>167002</v>
      </c>
      <c r="M46" s="120"/>
      <c r="N46" s="120"/>
      <c r="O46" s="178"/>
      <c r="P46" s="121"/>
      <c r="Q46" s="119">
        <f t="shared" si="4"/>
        <v>237623</v>
      </c>
      <c r="R46" s="120">
        <v>237623</v>
      </c>
      <c r="S46" s="120"/>
      <c r="T46" s="120"/>
      <c r="U46" s="120"/>
      <c r="V46" s="121"/>
      <c r="W46" s="122" t="s">
        <v>536</v>
      </c>
      <c r="X46" s="140"/>
    </row>
    <row r="47" spans="1:24" ht="29.25" customHeight="1" x14ac:dyDescent="0.2">
      <c r="A47" s="212"/>
      <c r="B47" s="321"/>
      <c r="C47" s="322"/>
      <c r="D47" s="323"/>
      <c r="E47" s="324" t="s">
        <v>151</v>
      </c>
      <c r="F47" s="327"/>
      <c r="G47" s="119">
        <f t="shared" si="14"/>
        <v>66002</v>
      </c>
      <c r="H47" s="120">
        <v>66002</v>
      </c>
      <c r="I47" s="120"/>
      <c r="J47" s="120"/>
      <c r="K47" s="119">
        <f t="shared" si="13"/>
        <v>66002</v>
      </c>
      <c r="L47" s="120"/>
      <c r="M47" s="120"/>
      <c r="N47" s="120"/>
      <c r="O47" s="120">
        <v>66002</v>
      </c>
      <c r="P47" s="121"/>
      <c r="Q47" s="119">
        <f t="shared" si="4"/>
        <v>93912</v>
      </c>
      <c r="R47" s="120"/>
      <c r="S47" s="120"/>
      <c r="T47" s="120"/>
      <c r="U47" s="120">
        <v>93912</v>
      </c>
      <c r="V47" s="121"/>
      <c r="W47" s="122"/>
      <c r="X47" s="140"/>
    </row>
    <row r="48" spans="1:24" ht="45" customHeight="1" x14ac:dyDescent="0.2">
      <c r="A48" s="212"/>
      <c r="B48" s="321"/>
      <c r="C48" s="322"/>
      <c r="D48" s="323"/>
      <c r="E48" s="324" t="s">
        <v>164</v>
      </c>
      <c r="F48" s="152"/>
      <c r="G48" s="119">
        <f t="shared" si="14"/>
        <v>180000</v>
      </c>
      <c r="H48" s="120">
        <v>180000</v>
      </c>
      <c r="I48" s="120"/>
      <c r="J48" s="120"/>
      <c r="K48" s="119">
        <f t="shared" si="13"/>
        <v>180000</v>
      </c>
      <c r="L48" s="120"/>
      <c r="M48" s="120"/>
      <c r="N48" s="120"/>
      <c r="O48" s="120">
        <v>180000</v>
      </c>
      <c r="P48" s="121"/>
      <c r="Q48" s="119">
        <f t="shared" si="4"/>
        <v>256117</v>
      </c>
      <c r="R48" s="120"/>
      <c r="S48" s="120"/>
      <c r="T48" s="120"/>
      <c r="U48" s="120">
        <v>256117</v>
      </c>
      <c r="V48" s="121"/>
      <c r="W48" s="122"/>
      <c r="X48" s="140"/>
    </row>
    <row r="49" spans="1:24" ht="51.75" customHeight="1" x14ac:dyDescent="0.2">
      <c r="A49" s="212"/>
      <c r="B49" s="321"/>
      <c r="C49" s="322"/>
      <c r="D49" s="323"/>
      <c r="E49" s="324" t="s">
        <v>473</v>
      </c>
      <c r="F49" s="152"/>
      <c r="G49" s="119">
        <f t="shared" si="14"/>
        <v>439883</v>
      </c>
      <c r="H49" s="120">
        <v>439883</v>
      </c>
      <c r="I49" s="120"/>
      <c r="J49" s="120"/>
      <c r="K49" s="119">
        <f t="shared" si="13"/>
        <v>439883</v>
      </c>
      <c r="L49" s="120"/>
      <c r="M49" s="120"/>
      <c r="N49" s="120"/>
      <c r="O49" s="120">
        <v>439883</v>
      </c>
      <c r="P49" s="121"/>
      <c r="Q49" s="119">
        <f t="shared" si="4"/>
        <v>625897</v>
      </c>
      <c r="R49" s="120"/>
      <c r="S49" s="120"/>
      <c r="T49" s="120"/>
      <c r="U49" s="120">
        <v>625897</v>
      </c>
      <c r="V49" s="121"/>
      <c r="W49" s="122"/>
      <c r="X49" s="140"/>
    </row>
    <row r="50" spans="1:24" ht="13.5" thickBot="1" x14ac:dyDescent="0.25">
      <c r="A50" s="212"/>
      <c r="B50" s="209"/>
      <c r="C50" s="398"/>
      <c r="D50" s="399"/>
      <c r="E50" s="28"/>
      <c r="F50" s="151"/>
      <c r="G50" s="102"/>
      <c r="H50" s="103"/>
      <c r="I50" s="103"/>
      <c r="J50" s="103"/>
      <c r="K50" s="102"/>
      <c r="L50" s="103"/>
      <c r="M50" s="103"/>
      <c r="N50" s="103"/>
      <c r="O50" s="177"/>
      <c r="P50" s="104"/>
      <c r="Q50" s="173"/>
      <c r="R50" s="103"/>
      <c r="S50" s="103"/>
      <c r="T50" s="103"/>
      <c r="U50" s="103"/>
      <c r="V50" s="104"/>
      <c r="W50" s="105"/>
      <c r="X50" s="141"/>
    </row>
    <row r="51" spans="1:24" ht="12.75" thickBot="1" x14ac:dyDescent="0.25">
      <c r="A51" s="216"/>
      <c r="B51" s="375" t="s">
        <v>9</v>
      </c>
      <c r="C51" s="375"/>
      <c r="D51" s="106" t="s">
        <v>10</v>
      </c>
      <c r="E51" s="19"/>
      <c r="F51" s="153">
        <f>SUM(F52:F58)</f>
        <v>0</v>
      </c>
      <c r="G51" s="20">
        <f t="shared" ref="G51:G59" si="15">SUM(H51:J51)</f>
        <v>6557268.7599999998</v>
      </c>
      <c r="H51" s="11">
        <f>SUM(H52:H60)</f>
        <v>6557268.7599999998</v>
      </c>
      <c r="I51" s="11">
        <f>SUM(I52:I60)</f>
        <v>0</v>
      </c>
      <c r="J51" s="11">
        <f>SUM(J52:J60)</f>
        <v>0</v>
      </c>
      <c r="K51" s="20">
        <f t="shared" ref="K51:K59" si="16">SUM(L51:P51)</f>
        <v>6339376</v>
      </c>
      <c r="L51" s="11">
        <f>SUM(L52:L60)</f>
        <v>5684978</v>
      </c>
      <c r="M51" s="11">
        <f t="shared" ref="M51:P51" si="17">SUM(M52:M60)</f>
        <v>534398</v>
      </c>
      <c r="N51" s="11">
        <f t="shared" si="17"/>
        <v>0</v>
      </c>
      <c r="O51" s="11">
        <f t="shared" si="17"/>
        <v>120000</v>
      </c>
      <c r="P51" s="11">
        <f t="shared" si="17"/>
        <v>0</v>
      </c>
      <c r="Q51" s="20">
        <f>SUM(R51:V51)</f>
        <v>9020149</v>
      </c>
      <c r="R51" s="11">
        <f>SUM(R52:R60)</f>
        <v>8017881</v>
      </c>
      <c r="S51" s="11">
        <f t="shared" ref="S51:V51" si="18">SUM(S52:S60)</f>
        <v>831523</v>
      </c>
      <c r="T51" s="11">
        <f t="shared" si="18"/>
        <v>0</v>
      </c>
      <c r="U51" s="11">
        <f t="shared" si="18"/>
        <v>170745</v>
      </c>
      <c r="V51" s="11">
        <f t="shared" si="18"/>
        <v>0</v>
      </c>
      <c r="W51" s="21"/>
      <c r="X51" s="142"/>
    </row>
    <row r="52" spans="1:24" ht="42" customHeight="1" thickTop="1" x14ac:dyDescent="0.2">
      <c r="A52" s="212">
        <v>90000056357</v>
      </c>
      <c r="B52" s="208"/>
      <c r="C52" s="388" t="s">
        <v>5</v>
      </c>
      <c r="D52" s="389"/>
      <c r="E52" s="118" t="s">
        <v>328</v>
      </c>
      <c r="F52" s="152"/>
      <c r="G52" s="119">
        <f t="shared" si="15"/>
        <v>87242</v>
      </c>
      <c r="H52" s="103">
        <v>87242</v>
      </c>
      <c r="I52" s="103"/>
      <c r="J52" s="103"/>
      <c r="K52" s="102">
        <f t="shared" si="16"/>
        <v>39534</v>
      </c>
      <c r="L52" s="103">
        <v>39534</v>
      </c>
      <c r="M52" s="103"/>
      <c r="N52" s="103"/>
      <c r="O52" s="177"/>
      <c r="P52" s="104"/>
      <c r="Q52" s="126">
        <f>SUM(R52:V52)</f>
        <v>56259</v>
      </c>
      <c r="R52" s="125">
        <v>56259</v>
      </c>
      <c r="S52" s="125"/>
      <c r="T52" s="125"/>
      <c r="U52" s="125"/>
      <c r="V52" s="127"/>
      <c r="W52" s="105" t="s">
        <v>537</v>
      </c>
      <c r="X52" s="141" t="s">
        <v>378</v>
      </c>
    </row>
    <row r="53" spans="1:24" ht="39.75" customHeight="1" x14ac:dyDescent="0.2">
      <c r="A53" s="212"/>
      <c r="B53" s="168"/>
      <c r="C53" s="300"/>
      <c r="D53" s="301"/>
      <c r="E53" s="118" t="s">
        <v>348</v>
      </c>
      <c r="F53" s="152"/>
      <c r="G53" s="119">
        <f t="shared" si="15"/>
        <v>2380947</v>
      </c>
      <c r="H53" s="120">
        <v>2380947</v>
      </c>
      <c r="I53" s="120"/>
      <c r="J53" s="120"/>
      <c r="K53" s="119">
        <f t="shared" si="16"/>
        <v>1709750</v>
      </c>
      <c r="L53" s="120">
        <v>1709750</v>
      </c>
      <c r="M53" s="120"/>
      <c r="N53" s="120"/>
      <c r="O53" s="178"/>
      <c r="P53" s="121"/>
      <c r="Q53" s="119">
        <f t="shared" si="4"/>
        <v>1476134</v>
      </c>
      <c r="R53" s="120">
        <v>1476134</v>
      </c>
      <c r="S53" s="120"/>
      <c r="T53" s="120"/>
      <c r="U53" s="120"/>
      <c r="V53" s="121"/>
      <c r="W53" s="122" t="s">
        <v>538</v>
      </c>
      <c r="X53" s="140" t="s">
        <v>491</v>
      </c>
    </row>
    <row r="54" spans="1:24" ht="49.5" customHeight="1" x14ac:dyDescent="0.2">
      <c r="A54" s="212"/>
      <c r="B54" s="168"/>
      <c r="C54" s="352"/>
      <c r="D54" s="353"/>
      <c r="E54" s="118" t="s">
        <v>470</v>
      </c>
      <c r="F54" s="152"/>
      <c r="G54" s="119">
        <f t="shared" si="15"/>
        <v>0</v>
      </c>
      <c r="H54" s="120"/>
      <c r="I54" s="120"/>
      <c r="J54" s="120"/>
      <c r="K54" s="119">
        <f t="shared" si="16"/>
        <v>534398</v>
      </c>
      <c r="L54" s="120"/>
      <c r="M54" s="120">
        <v>534398</v>
      </c>
      <c r="N54" s="120"/>
      <c r="O54" s="178"/>
      <c r="P54" s="121"/>
      <c r="Q54" s="119">
        <f t="shared" si="4"/>
        <v>1717008</v>
      </c>
      <c r="R54" s="120">
        <v>885485</v>
      </c>
      <c r="S54" s="120">
        <v>831523</v>
      </c>
      <c r="T54" s="120"/>
      <c r="U54" s="120"/>
      <c r="V54" s="121"/>
      <c r="W54" s="122" t="s">
        <v>538</v>
      </c>
      <c r="X54" s="140" t="s">
        <v>502</v>
      </c>
    </row>
    <row r="55" spans="1:24" ht="30" customHeight="1" x14ac:dyDescent="0.2">
      <c r="A55" s="212">
        <v>40003275333</v>
      </c>
      <c r="B55" s="168"/>
      <c r="C55" s="371" t="s">
        <v>364</v>
      </c>
      <c r="D55" s="372"/>
      <c r="E55" s="118" t="s">
        <v>346</v>
      </c>
      <c r="F55" s="152"/>
      <c r="G55" s="119">
        <f t="shared" si="15"/>
        <v>355000</v>
      </c>
      <c r="H55" s="120">
        <v>355000</v>
      </c>
      <c r="I55" s="120">
        <v>0</v>
      </c>
      <c r="J55" s="120">
        <v>0</v>
      </c>
      <c r="K55" s="119">
        <f t="shared" si="16"/>
        <v>321217</v>
      </c>
      <c r="L55" s="120">
        <v>321217</v>
      </c>
      <c r="M55" s="120">
        <v>0</v>
      </c>
      <c r="N55" s="120">
        <v>0</v>
      </c>
      <c r="O55" s="178"/>
      <c r="P55" s="121">
        <v>0</v>
      </c>
      <c r="Q55" s="119">
        <f t="shared" si="4"/>
        <v>457061</v>
      </c>
      <c r="R55" s="120">
        <v>457061</v>
      </c>
      <c r="S55" s="120">
        <v>0</v>
      </c>
      <c r="T55" s="120">
        <v>0</v>
      </c>
      <c r="U55" s="120"/>
      <c r="V55" s="121">
        <v>0</v>
      </c>
      <c r="W55" s="122" t="s">
        <v>539</v>
      </c>
      <c r="X55" s="140"/>
    </row>
    <row r="56" spans="1:24" ht="30" customHeight="1" x14ac:dyDescent="0.2">
      <c r="A56" s="212"/>
      <c r="B56" s="168"/>
      <c r="C56" s="285"/>
      <c r="D56" s="286"/>
      <c r="E56" s="118" t="s">
        <v>267</v>
      </c>
      <c r="F56" s="152"/>
      <c r="G56" s="119">
        <f t="shared" si="15"/>
        <v>74518.759999999995</v>
      </c>
      <c r="H56" s="120">
        <v>74518.759999999995</v>
      </c>
      <c r="I56" s="120">
        <v>0</v>
      </c>
      <c r="J56" s="120">
        <v>0</v>
      </c>
      <c r="K56" s="119">
        <f t="shared" si="16"/>
        <v>74916</v>
      </c>
      <c r="L56" s="120">
        <v>74916</v>
      </c>
      <c r="M56" s="120">
        <v>0</v>
      </c>
      <c r="N56" s="120">
        <v>0</v>
      </c>
      <c r="O56" s="178"/>
      <c r="P56" s="121">
        <v>0</v>
      </c>
      <c r="Q56" s="119">
        <f t="shared" si="4"/>
        <v>106600</v>
      </c>
      <c r="R56" s="120">
        <v>106600</v>
      </c>
      <c r="S56" s="120">
        <v>0</v>
      </c>
      <c r="T56" s="120">
        <v>0</v>
      </c>
      <c r="U56" s="120"/>
      <c r="V56" s="121">
        <v>0</v>
      </c>
      <c r="W56" s="122" t="s">
        <v>540</v>
      </c>
      <c r="X56" s="140"/>
    </row>
    <row r="57" spans="1:24" s="280" customFormat="1" ht="51" customHeight="1" x14ac:dyDescent="0.2">
      <c r="A57" s="212"/>
      <c r="B57" s="168"/>
      <c r="C57" s="278"/>
      <c r="D57" s="279"/>
      <c r="E57" s="118" t="s">
        <v>484</v>
      </c>
      <c r="F57" s="152"/>
      <c r="G57" s="119">
        <f t="shared" si="15"/>
        <v>2142918</v>
      </c>
      <c r="H57" s="120">
        <v>2142918</v>
      </c>
      <c r="I57" s="120">
        <v>0</v>
      </c>
      <c r="J57" s="120">
        <v>0</v>
      </c>
      <c r="K57" s="119">
        <f t="shared" si="16"/>
        <v>2142918</v>
      </c>
      <c r="L57" s="120">
        <v>2142918</v>
      </c>
      <c r="M57" s="120">
        <v>0</v>
      </c>
      <c r="N57" s="120">
        <v>0</v>
      </c>
      <c r="O57" s="178"/>
      <c r="P57" s="121">
        <v>0</v>
      </c>
      <c r="Q57" s="119">
        <f t="shared" si="4"/>
        <v>3049098</v>
      </c>
      <c r="R57" s="120">
        <v>3049098</v>
      </c>
      <c r="S57" s="120">
        <v>0</v>
      </c>
      <c r="T57" s="120">
        <v>0</v>
      </c>
      <c r="U57" s="120"/>
      <c r="V57" s="121">
        <v>0</v>
      </c>
      <c r="W57" s="122" t="s">
        <v>541</v>
      </c>
      <c r="X57" s="140"/>
    </row>
    <row r="58" spans="1:24" s="280" customFormat="1" ht="48" customHeight="1" x14ac:dyDescent="0.2">
      <c r="A58" s="212"/>
      <c r="B58" s="168"/>
      <c r="C58" s="278"/>
      <c r="D58" s="279"/>
      <c r="E58" s="118" t="s">
        <v>485</v>
      </c>
      <c r="F58" s="152"/>
      <c r="G58" s="119">
        <f t="shared" si="15"/>
        <v>1396643</v>
      </c>
      <c r="H58" s="120">
        <v>1396643</v>
      </c>
      <c r="I58" s="120">
        <v>0</v>
      </c>
      <c r="J58" s="120">
        <v>0</v>
      </c>
      <c r="K58" s="119">
        <f t="shared" si="16"/>
        <v>1396643</v>
      </c>
      <c r="L58" s="120">
        <v>1396643</v>
      </c>
      <c r="M58" s="120">
        <v>0</v>
      </c>
      <c r="N58" s="120">
        <v>0</v>
      </c>
      <c r="O58" s="178"/>
      <c r="P58" s="121">
        <v>0</v>
      </c>
      <c r="Q58" s="119">
        <f t="shared" si="4"/>
        <v>1987244</v>
      </c>
      <c r="R58" s="120">
        <v>1987244</v>
      </c>
      <c r="S58" s="120">
        <v>0</v>
      </c>
      <c r="T58" s="120">
        <v>0</v>
      </c>
      <c r="U58" s="120"/>
      <c r="V58" s="121">
        <v>0</v>
      </c>
      <c r="W58" s="122" t="s">
        <v>542</v>
      </c>
      <c r="X58" s="140"/>
    </row>
    <row r="59" spans="1:24" ht="69.75" customHeight="1" x14ac:dyDescent="0.2">
      <c r="A59" s="212"/>
      <c r="B59" s="321"/>
      <c r="C59" s="376" t="s">
        <v>229</v>
      </c>
      <c r="D59" s="377"/>
      <c r="E59" s="266" t="s">
        <v>395</v>
      </c>
      <c r="F59" s="152"/>
      <c r="G59" s="119">
        <f t="shared" si="15"/>
        <v>120000</v>
      </c>
      <c r="H59" s="120">
        <v>120000</v>
      </c>
      <c r="I59" s="120"/>
      <c r="J59" s="120"/>
      <c r="K59" s="119">
        <f t="shared" si="16"/>
        <v>120000</v>
      </c>
      <c r="L59" s="120"/>
      <c r="M59" s="120"/>
      <c r="N59" s="120"/>
      <c r="O59" s="178">
        <v>120000</v>
      </c>
      <c r="P59" s="121"/>
      <c r="Q59" s="119">
        <f t="shared" si="4"/>
        <v>170745</v>
      </c>
      <c r="R59" s="120"/>
      <c r="S59" s="120"/>
      <c r="T59" s="120"/>
      <c r="U59" s="120">
        <v>170745</v>
      </c>
      <c r="V59" s="121"/>
      <c r="W59" s="122"/>
      <c r="X59" s="140"/>
    </row>
    <row r="60" spans="1:24" ht="12.75" thickBot="1" x14ac:dyDescent="0.25">
      <c r="A60" s="212"/>
      <c r="B60" s="209"/>
      <c r="C60" s="378"/>
      <c r="D60" s="379"/>
      <c r="E60" s="28"/>
      <c r="F60" s="151"/>
      <c r="G60" s="102"/>
      <c r="H60" s="103"/>
      <c r="I60" s="103"/>
      <c r="J60" s="103"/>
      <c r="K60" s="102"/>
      <c r="L60" s="103"/>
      <c r="M60" s="103"/>
      <c r="N60" s="103"/>
      <c r="O60" s="177"/>
      <c r="P60" s="104"/>
      <c r="Q60" s="173"/>
      <c r="R60" s="224"/>
      <c r="S60" s="224"/>
      <c r="T60" s="224"/>
      <c r="U60" s="224"/>
      <c r="V60" s="225"/>
      <c r="W60" s="105"/>
      <c r="X60" s="141"/>
    </row>
    <row r="61" spans="1:24" ht="27.75" customHeight="1" thickBot="1" x14ac:dyDescent="0.25">
      <c r="A61" s="216"/>
      <c r="B61" s="375" t="s">
        <v>11</v>
      </c>
      <c r="C61" s="375"/>
      <c r="D61" s="106" t="s">
        <v>228</v>
      </c>
      <c r="E61" s="19"/>
      <c r="F61" s="153">
        <f>SUM(F62:F70,F73)</f>
        <v>846266</v>
      </c>
      <c r="G61" s="20">
        <f>SUM(H61:J61)</f>
        <v>6919379</v>
      </c>
      <c r="H61" s="11">
        <f>SUM(H62:H70,H73)</f>
        <v>6745001</v>
      </c>
      <c r="I61" s="11">
        <f>SUM(I62:I74)-SUM(I71:I72)</f>
        <v>0</v>
      </c>
      <c r="J61" s="11">
        <f>SUM(J62:J74)-SUM(J71:J72)</f>
        <v>174378</v>
      </c>
      <c r="K61" s="20">
        <f>SUM(L61:P61)</f>
        <v>5325356.42227</v>
      </c>
      <c r="L61" s="11">
        <f>SUM(L62:L70,L73)</f>
        <v>5118230.42227</v>
      </c>
      <c r="M61" s="11">
        <f>SUM(M62:M70,M73)</f>
        <v>0</v>
      </c>
      <c r="N61" s="11">
        <f>SUM(N62:N70,N73)</f>
        <v>106500</v>
      </c>
      <c r="O61" s="11">
        <f>SUM(O62:O70,O73)</f>
        <v>100000</v>
      </c>
      <c r="P61" s="176">
        <f>SUM(P62:P70,P73)</f>
        <v>626</v>
      </c>
      <c r="Q61" s="20">
        <f>SUM(R61:V61)</f>
        <v>7577390</v>
      </c>
      <c r="R61" s="11">
        <f>SUM(R62:R70,R73)</f>
        <v>7282667</v>
      </c>
      <c r="S61" s="11">
        <f>SUM(S62:S70,S73)</f>
        <v>0</v>
      </c>
      <c r="T61" s="11">
        <f>SUM(T62:T70,T73)</f>
        <v>151545</v>
      </c>
      <c r="U61" s="11">
        <f>SUM(U62:U70,U73)</f>
        <v>142287</v>
      </c>
      <c r="V61" s="11">
        <f>SUM(V62:V70,V73)</f>
        <v>891</v>
      </c>
      <c r="W61" s="21"/>
      <c r="X61" s="142"/>
    </row>
    <row r="62" spans="1:24" s="171" customFormat="1" ht="44.25" customHeight="1" thickTop="1" x14ac:dyDescent="0.2">
      <c r="A62" s="212">
        <v>90000056357</v>
      </c>
      <c r="B62" s="210"/>
      <c r="C62" s="400" t="s">
        <v>5</v>
      </c>
      <c r="D62" s="401"/>
      <c r="E62" s="310" t="s">
        <v>320</v>
      </c>
      <c r="F62" s="170">
        <v>846266</v>
      </c>
      <c r="G62" s="126">
        <f t="shared" ref="G62:G67" si="19">SUM(H62:J62)</f>
        <v>2261264</v>
      </c>
      <c r="H62" s="125">
        <v>2261264</v>
      </c>
      <c r="I62" s="125"/>
      <c r="J62" s="125"/>
      <c r="K62" s="126">
        <f>SUM(L62:P62)</f>
        <v>1642064</v>
      </c>
      <c r="L62" s="125">
        <v>1642064</v>
      </c>
      <c r="M62" s="125"/>
      <c r="N62" s="125"/>
      <c r="O62" s="179"/>
      <c r="P62" s="127"/>
      <c r="Q62" s="126">
        <f t="shared" si="4"/>
        <v>2336451</v>
      </c>
      <c r="R62" s="125">
        <v>2336451</v>
      </c>
      <c r="S62" s="125"/>
      <c r="T62" s="125"/>
      <c r="U62" s="125"/>
      <c r="V62" s="127"/>
      <c r="W62" s="128" t="s">
        <v>543</v>
      </c>
      <c r="X62" s="147" t="s">
        <v>486</v>
      </c>
    </row>
    <row r="63" spans="1:24" s="168" customFormat="1" ht="27.75" customHeight="1" x14ac:dyDescent="0.2">
      <c r="A63" s="212"/>
      <c r="C63" s="300"/>
      <c r="D63" s="301"/>
      <c r="E63" s="118" t="s">
        <v>332</v>
      </c>
      <c r="F63" s="152"/>
      <c r="G63" s="119">
        <f t="shared" si="19"/>
        <v>620994</v>
      </c>
      <c r="H63" s="120">
        <v>620994</v>
      </c>
      <c r="I63" s="120"/>
      <c r="J63" s="120"/>
      <c r="K63" s="119">
        <f>SUM(L63:P63)</f>
        <v>179000</v>
      </c>
      <c r="L63" s="120">
        <v>179000</v>
      </c>
      <c r="M63" s="120"/>
      <c r="N63" s="120"/>
      <c r="O63" s="178"/>
      <c r="P63" s="121"/>
      <c r="Q63" s="119">
        <f t="shared" si="4"/>
        <v>254703</v>
      </c>
      <c r="R63" s="120">
        <v>254703</v>
      </c>
      <c r="S63" s="120"/>
      <c r="T63" s="120"/>
      <c r="U63" s="120"/>
      <c r="V63" s="121"/>
      <c r="W63" s="122" t="s">
        <v>544</v>
      </c>
      <c r="X63" s="140" t="s">
        <v>491</v>
      </c>
    </row>
    <row r="64" spans="1:24" s="168" customFormat="1" ht="26.25" customHeight="1" x14ac:dyDescent="0.2">
      <c r="A64" s="212"/>
      <c r="C64" s="302"/>
      <c r="D64" s="303"/>
      <c r="E64" s="118" t="s">
        <v>340</v>
      </c>
      <c r="F64" s="152"/>
      <c r="G64" s="119">
        <f t="shared" si="19"/>
        <v>51000</v>
      </c>
      <c r="H64" s="120">
        <v>51000</v>
      </c>
      <c r="I64" s="120"/>
      <c r="J64" s="120"/>
      <c r="K64" s="119">
        <f>SUM(L64:P64)</f>
        <v>37826</v>
      </c>
      <c r="L64" s="120">
        <v>37200</v>
      </c>
      <c r="M64" s="120"/>
      <c r="N64" s="120"/>
      <c r="O64" s="178"/>
      <c r="P64" s="121">
        <v>626</v>
      </c>
      <c r="Q64" s="119">
        <f t="shared" si="4"/>
        <v>53824</v>
      </c>
      <c r="R64" s="120">
        <v>52933</v>
      </c>
      <c r="S64" s="120"/>
      <c r="T64" s="120"/>
      <c r="U64" s="120"/>
      <c r="V64" s="121">
        <v>891</v>
      </c>
      <c r="W64" s="122" t="s">
        <v>544</v>
      </c>
      <c r="X64" s="140" t="s">
        <v>380</v>
      </c>
    </row>
    <row r="65" spans="1:24" s="168" customFormat="1" ht="44.25" customHeight="1" x14ac:dyDescent="0.2">
      <c r="A65" s="212"/>
      <c r="C65" s="300"/>
      <c r="D65" s="301"/>
      <c r="E65" s="308" t="s">
        <v>329</v>
      </c>
      <c r="F65" s="152"/>
      <c r="G65" s="119">
        <f t="shared" si="19"/>
        <v>98806</v>
      </c>
      <c r="H65" s="120">
        <v>98806</v>
      </c>
      <c r="I65" s="120"/>
      <c r="J65" s="120"/>
      <c r="K65" s="119">
        <f t="shared" ref="K65:K73" si="20">SUM(L65:P65)</f>
        <v>80514</v>
      </c>
      <c r="L65" s="120">
        <v>80514</v>
      </c>
      <c r="M65" s="120"/>
      <c r="N65" s="120"/>
      <c r="O65" s="178"/>
      <c r="P65" s="121"/>
      <c r="Q65" s="119">
        <f t="shared" si="4"/>
        <v>114565</v>
      </c>
      <c r="R65" s="120">
        <v>114565</v>
      </c>
      <c r="S65" s="120"/>
      <c r="T65" s="120"/>
      <c r="U65" s="120"/>
      <c r="V65" s="121"/>
      <c r="W65" s="122" t="s">
        <v>545</v>
      </c>
      <c r="X65" s="140" t="s">
        <v>492</v>
      </c>
    </row>
    <row r="66" spans="1:24" s="168" customFormat="1" ht="41.25" customHeight="1" x14ac:dyDescent="0.2">
      <c r="A66" s="212"/>
      <c r="C66" s="302"/>
      <c r="D66" s="303"/>
      <c r="E66" s="118" t="s">
        <v>334</v>
      </c>
      <c r="F66" s="152"/>
      <c r="G66" s="119">
        <f t="shared" si="19"/>
        <v>435836</v>
      </c>
      <c r="H66" s="120">
        <v>354013</v>
      </c>
      <c r="I66" s="120"/>
      <c r="J66" s="120">
        <v>81823</v>
      </c>
      <c r="K66" s="119">
        <f t="shared" si="20"/>
        <v>351263</v>
      </c>
      <c r="L66" s="120">
        <v>324326</v>
      </c>
      <c r="M66" s="120"/>
      <c r="N66" s="120">
        <v>26937</v>
      </c>
      <c r="O66" s="178"/>
      <c r="P66" s="121"/>
      <c r="Q66" s="119">
        <f t="shared" si="4"/>
        <v>499816</v>
      </c>
      <c r="R66" s="120">
        <v>461488</v>
      </c>
      <c r="S66" s="120"/>
      <c r="T66" s="120">
        <v>38328</v>
      </c>
      <c r="U66" s="120"/>
      <c r="V66" s="121"/>
      <c r="W66" s="122" t="s">
        <v>544</v>
      </c>
      <c r="X66" s="140" t="s">
        <v>493</v>
      </c>
    </row>
    <row r="67" spans="1:24" s="174" customFormat="1" ht="18.75" customHeight="1" x14ac:dyDescent="0.2">
      <c r="A67" s="212"/>
      <c r="B67" s="168"/>
      <c r="C67" s="302"/>
      <c r="D67" s="303"/>
      <c r="E67" s="118" t="s">
        <v>258</v>
      </c>
      <c r="F67" s="172"/>
      <c r="G67" s="173">
        <f t="shared" si="19"/>
        <v>1857131</v>
      </c>
      <c r="H67" s="120">
        <v>1764576</v>
      </c>
      <c r="I67" s="120"/>
      <c r="J67" s="120">
        <v>92555</v>
      </c>
      <c r="K67" s="119">
        <f t="shared" si="20"/>
        <v>1829459.42227</v>
      </c>
      <c r="L67" s="120">
        <v>1749896.42227</v>
      </c>
      <c r="M67" s="120"/>
      <c r="N67" s="120">
        <v>79563</v>
      </c>
      <c r="O67" s="178"/>
      <c r="P67" s="121"/>
      <c r="Q67" s="119">
        <f t="shared" si="4"/>
        <v>2603118</v>
      </c>
      <c r="R67" s="120">
        <v>2489901</v>
      </c>
      <c r="S67" s="120"/>
      <c r="T67" s="120">
        <v>113217</v>
      </c>
      <c r="U67" s="120"/>
      <c r="V67" s="121"/>
      <c r="W67" s="122" t="s">
        <v>546</v>
      </c>
      <c r="X67" s="140"/>
    </row>
    <row r="68" spans="1:24" ht="33.75" customHeight="1" x14ac:dyDescent="0.2">
      <c r="A68" s="212">
        <v>42803002568</v>
      </c>
      <c r="B68" s="168"/>
      <c r="C68" s="371" t="s">
        <v>12</v>
      </c>
      <c r="D68" s="372"/>
      <c r="E68" s="118" t="s">
        <v>268</v>
      </c>
      <c r="F68" s="152"/>
      <c r="G68" s="119">
        <f t="shared" ref="G68:G73" si="21">SUM(H68:J68)</f>
        <v>1073395</v>
      </c>
      <c r="H68" s="120">
        <v>1073395</v>
      </c>
      <c r="I68" s="120">
        <v>0</v>
      </c>
      <c r="J68" s="120">
        <v>0</v>
      </c>
      <c r="K68" s="119">
        <f t="shared" si="20"/>
        <v>874672</v>
      </c>
      <c r="L68" s="120">
        <v>874672</v>
      </c>
      <c r="M68" s="120">
        <v>0</v>
      </c>
      <c r="N68" s="120">
        <v>0</v>
      </c>
      <c r="O68" s="178"/>
      <c r="P68" s="121">
        <v>0</v>
      </c>
      <c r="Q68" s="119">
        <f t="shared" si="4"/>
        <v>1244564</v>
      </c>
      <c r="R68" s="120">
        <v>1244564</v>
      </c>
      <c r="S68" s="120">
        <v>0</v>
      </c>
      <c r="T68" s="120">
        <v>0</v>
      </c>
      <c r="U68" s="120"/>
      <c r="V68" s="121">
        <v>0</v>
      </c>
      <c r="W68" s="122" t="s">
        <v>547</v>
      </c>
      <c r="X68" s="140"/>
    </row>
    <row r="69" spans="1:24" ht="31.5" customHeight="1" x14ac:dyDescent="0.2">
      <c r="A69" s="212">
        <v>40003316576</v>
      </c>
      <c r="B69" s="168"/>
      <c r="C69" s="371" t="s">
        <v>206</v>
      </c>
      <c r="D69" s="372"/>
      <c r="E69" s="118" t="s">
        <v>269</v>
      </c>
      <c r="F69" s="152"/>
      <c r="G69" s="119">
        <f t="shared" si="21"/>
        <v>206145</v>
      </c>
      <c r="H69" s="120">
        <v>206145</v>
      </c>
      <c r="I69" s="120">
        <v>0</v>
      </c>
      <c r="J69" s="120">
        <v>0</v>
      </c>
      <c r="K69" s="119">
        <f t="shared" si="20"/>
        <v>99151</v>
      </c>
      <c r="L69" s="120">
        <v>99151</v>
      </c>
      <c r="M69" s="120">
        <v>0</v>
      </c>
      <c r="N69" s="120">
        <v>0</v>
      </c>
      <c r="O69" s="178"/>
      <c r="P69" s="121">
        <v>0</v>
      </c>
      <c r="Q69" s="119">
        <f t="shared" si="4"/>
        <v>141086</v>
      </c>
      <c r="R69" s="120">
        <v>141086</v>
      </c>
      <c r="S69" s="120">
        <v>0</v>
      </c>
      <c r="T69" s="120">
        <v>0</v>
      </c>
      <c r="U69" s="120"/>
      <c r="V69" s="121">
        <v>0</v>
      </c>
      <c r="W69" s="122" t="s">
        <v>548</v>
      </c>
      <c r="X69" s="140"/>
    </row>
    <row r="70" spans="1:24" ht="65.25" customHeight="1" x14ac:dyDescent="0.2">
      <c r="A70" s="212">
        <v>40003426429</v>
      </c>
      <c r="B70" s="168"/>
      <c r="C70" s="371" t="s">
        <v>359</v>
      </c>
      <c r="D70" s="372"/>
      <c r="E70" s="118" t="s">
        <v>361</v>
      </c>
      <c r="F70" s="152">
        <f>SUM(F71:F72)</f>
        <v>0</v>
      </c>
      <c r="G70" s="119">
        <f t="shared" si="21"/>
        <v>214808</v>
      </c>
      <c r="H70" s="120">
        <v>214808</v>
      </c>
      <c r="I70" s="120">
        <v>0</v>
      </c>
      <c r="J70" s="120">
        <v>0</v>
      </c>
      <c r="K70" s="119">
        <f t="shared" si="20"/>
        <v>131407</v>
      </c>
      <c r="L70" s="120">
        <v>131407</v>
      </c>
      <c r="M70" s="120">
        <v>0</v>
      </c>
      <c r="N70" s="120">
        <v>0</v>
      </c>
      <c r="O70" s="178"/>
      <c r="P70" s="121">
        <v>0</v>
      </c>
      <c r="Q70" s="119">
        <f t="shared" ref="Q70:Q131" si="22">SUM(R70:V70)</f>
        <v>186976</v>
      </c>
      <c r="R70" s="120">
        <v>186976</v>
      </c>
      <c r="S70" s="120">
        <v>0</v>
      </c>
      <c r="T70" s="120">
        <v>0</v>
      </c>
      <c r="U70" s="120"/>
      <c r="V70" s="121">
        <v>0</v>
      </c>
      <c r="W70" s="122" t="s">
        <v>549</v>
      </c>
      <c r="X70" s="140"/>
    </row>
    <row r="71" spans="1:24" ht="25.5" customHeight="1" x14ac:dyDescent="0.2">
      <c r="A71" s="212"/>
      <c r="B71" s="168"/>
      <c r="C71" s="355"/>
      <c r="D71" s="356"/>
      <c r="E71" s="320" t="s">
        <v>360</v>
      </c>
      <c r="F71" s="196"/>
      <c r="G71" s="187">
        <f t="shared" si="21"/>
        <v>16763</v>
      </c>
      <c r="H71" s="184">
        <f>120+14050+2593</f>
        <v>16763</v>
      </c>
      <c r="I71" s="184"/>
      <c r="J71" s="184"/>
      <c r="K71" s="187">
        <f t="shared" si="20"/>
        <v>16763</v>
      </c>
      <c r="L71" s="184">
        <f>120+14050+2593</f>
        <v>16763</v>
      </c>
      <c r="M71" s="184"/>
      <c r="N71" s="184"/>
      <c r="O71" s="185"/>
      <c r="P71" s="186"/>
      <c r="Q71" s="119">
        <f t="shared" si="22"/>
        <v>23852</v>
      </c>
      <c r="R71" s="184">
        <f>171+19991+3690</f>
        <v>23852</v>
      </c>
      <c r="S71" s="184"/>
      <c r="T71" s="184"/>
      <c r="U71" s="184"/>
      <c r="V71" s="186"/>
      <c r="W71" s="122"/>
      <c r="X71" s="140"/>
    </row>
    <row r="72" spans="1:24" ht="18" customHeight="1" x14ac:dyDescent="0.2">
      <c r="A72" s="212"/>
      <c r="B72" s="168"/>
      <c r="C72" s="355"/>
      <c r="D72" s="356"/>
      <c r="E72" s="320" t="s">
        <v>362</v>
      </c>
      <c r="F72" s="197"/>
      <c r="G72" s="187">
        <f t="shared" si="21"/>
        <v>147745</v>
      </c>
      <c r="H72" s="184">
        <v>147745</v>
      </c>
      <c r="I72" s="184"/>
      <c r="J72" s="184"/>
      <c r="K72" s="187">
        <f t="shared" si="20"/>
        <v>114644</v>
      </c>
      <c r="L72" s="184">
        <v>114644</v>
      </c>
      <c r="M72" s="184"/>
      <c r="N72" s="184"/>
      <c r="O72" s="185"/>
      <c r="P72" s="186"/>
      <c r="Q72" s="119">
        <f t="shared" si="22"/>
        <v>163124</v>
      </c>
      <c r="R72" s="184">
        <v>163124</v>
      </c>
      <c r="S72" s="184"/>
      <c r="T72" s="184"/>
      <c r="U72" s="184"/>
      <c r="V72" s="186"/>
      <c r="W72" s="122"/>
      <c r="X72" s="140"/>
    </row>
    <row r="73" spans="1:24" ht="41.25" customHeight="1" x14ac:dyDescent="0.2">
      <c r="A73" s="212"/>
      <c r="B73" s="321"/>
      <c r="C73" s="376" t="s">
        <v>229</v>
      </c>
      <c r="D73" s="377"/>
      <c r="E73" s="324" t="s">
        <v>155</v>
      </c>
      <c r="F73" s="152"/>
      <c r="G73" s="119">
        <f t="shared" si="21"/>
        <v>100000</v>
      </c>
      <c r="H73" s="120">
        <v>100000</v>
      </c>
      <c r="I73" s="120"/>
      <c r="J73" s="120"/>
      <c r="K73" s="119">
        <f t="shared" si="20"/>
        <v>100000</v>
      </c>
      <c r="L73" s="120"/>
      <c r="M73" s="120"/>
      <c r="N73" s="120"/>
      <c r="O73" s="178">
        <v>100000</v>
      </c>
      <c r="P73" s="121"/>
      <c r="Q73" s="119">
        <f t="shared" si="22"/>
        <v>142287</v>
      </c>
      <c r="R73" s="120"/>
      <c r="S73" s="120"/>
      <c r="T73" s="120"/>
      <c r="U73" s="120">
        <v>142287</v>
      </c>
      <c r="V73" s="121"/>
      <c r="W73" s="122"/>
      <c r="X73" s="140"/>
    </row>
    <row r="74" spans="1:24" ht="12.75" thickBot="1" x14ac:dyDescent="0.25">
      <c r="A74" s="212"/>
      <c r="B74" s="209"/>
      <c r="C74" s="378"/>
      <c r="D74" s="379"/>
      <c r="E74" s="28"/>
      <c r="F74" s="151"/>
      <c r="G74" s="102"/>
      <c r="H74" s="103"/>
      <c r="I74" s="103"/>
      <c r="J74" s="103"/>
      <c r="K74" s="102"/>
      <c r="L74" s="103"/>
      <c r="M74" s="103"/>
      <c r="N74" s="103"/>
      <c r="O74" s="177"/>
      <c r="P74" s="104"/>
      <c r="Q74" s="173"/>
      <c r="R74" s="224"/>
      <c r="S74" s="224"/>
      <c r="T74" s="224"/>
      <c r="U74" s="224"/>
      <c r="V74" s="225"/>
      <c r="W74" s="105"/>
      <c r="X74" s="141"/>
    </row>
    <row r="75" spans="1:24" ht="12.75" thickBot="1" x14ac:dyDescent="0.25">
      <c r="A75" s="216"/>
      <c r="B75" s="375" t="s">
        <v>13</v>
      </c>
      <c r="C75" s="375"/>
      <c r="D75" s="106" t="s">
        <v>14</v>
      </c>
      <c r="E75" s="19"/>
      <c r="F75" s="153">
        <f>SUM(F76:F81)</f>
        <v>0</v>
      </c>
      <c r="G75" s="20">
        <f>SUM(H75:J75)</f>
        <v>188501.8787</v>
      </c>
      <c r="H75" s="11">
        <f>SUM(H76:H82)</f>
        <v>187641.8787</v>
      </c>
      <c r="I75" s="11">
        <f>SUM(I76:I82)</f>
        <v>0</v>
      </c>
      <c r="J75" s="11">
        <f>SUM(J76:J82)</f>
        <v>860</v>
      </c>
      <c r="K75" s="20">
        <f>SUM(L75:P75)</f>
        <v>188022</v>
      </c>
      <c r="L75" s="11">
        <f>SUM(L76:L82)</f>
        <v>187162</v>
      </c>
      <c r="M75" s="11">
        <f>SUM(M76:M82)</f>
        <v>0</v>
      </c>
      <c r="N75" s="11">
        <f>SUM(N76:N82)</f>
        <v>860</v>
      </c>
      <c r="O75" s="176">
        <f>SUM(O76:O82)</f>
        <v>0</v>
      </c>
      <c r="P75" s="12">
        <f>SUM(P76:P82)</f>
        <v>0</v>
      </c>
      <c r="Q75" s="20">
        <f>SUM(R75:V75)</f>
        <v>267552</v>
      </c>
      <c r="R75" s="11">
        <f>SUM(R76:R82)</f>
        <v>266327</v>
      </c>
      <c r="S75" s="11">
        <f>SUM(S76:S82)</f>
        <v>0</v>
      </c>
      <c r="T75" s="11">
        <f>SUM(T76:T82)</f>
        <v>1225</v>
      </c>
      <c r="U75" s="11">
        <f>SUM(U76:U82)</f>
        <v>0</v>
      </c>
      <c r="V75" s="11">
        <f>SUM(V76:V82)</f>
        <v>0</v>
      </c>
      <c r="W75" s="21"/>
      <c r="X75" s="142"/>
    </row>
    <row r="76" spans="1:24" ht="28.5" customHeight="1" thickTop="1" x14ac:dyDescent="0.2">
      <c r="A76" s="212">
        <v>90000594245</v>
      </c>
      <c r="B76" s="168"/>
      <c r="C76" s="371" t="s">
        <v>24</v>
      </c>
      <c r="D76" s="372"/>
      <c r="E76" s="118" t="s">
        <v>270</v>
      </c>
      <c r="F76" s="152"/>
      <c r="G76" s="119">
        <f t="shared" ref="G76:G81" si="23">SUM(H76:J76)</f>
        <v>30500</v>
      </c>
      <c r="H76" s="120">
        <v>30500</v>
      </c>
      <c r="I76" s="120"/>
      <c r="J76" s="120"/>
      <c r="K76" s="119">
        <f t="shared" ref="K76:K81" si="24">SUM(L76:P76)</f>
        <v>30500</v>
      </c>
      <c r="L76" s="120">
        <v>30500</v>
      </c>
      <c r="M76" s="120"/>
      <c r="N76" s="120"/>
      <c r="O76" s="178"/>
      <c r="P76" s="121"/>
      <c r="Q76" s="126">
        <f t="shared" si="22"/>
        <v>43399</v>
      </c>
      <c r="R76" s="125">
        <v>43399</v>
      </c>
      <c r="S76" s="125"/>
      <c r="T76" s="125"/>
      <c r="U76" s="125"/>
      <c r="V76" s="127"/>
      <c r="W76" s="122" t="s">
        <v>550</v>
      </c>
      <c r="X76" s="140" t="s">
        <v>494</v>
      </c>
    </row>
    <row r="77" spans="1:24" ht="28.5" customHeight="1" x14ac:dyDescent="0.2">
      <c r="A77" s="212"/>
      <c r="B77" s="168"/>
      <c r="C77" s="300"/>
      <c r="D77" s="301"/>
      <c r="E77" s="118" t="s">
        <v>306</v>
      </c>
      <c r="F77" s="152"/>
      <c r="G77" s="119">
        <f t="shared" si="23"/>
        <v>19565</v>
      </c>
      <c r="H77" s="120">
        <v>19565</v>
      </c>
      <c r="I77" s="120"/>
      <c r="J77" s="120"/>
      <c r="K77" s="119">
        <f t="shared" si="24"/>
        <v>19274</v>
      </c>
      <c r="L77" s="120">
        <v>19274</v>
      </c>
      <c r="M77" s="120"/>
      <c r="N77" s="120"/>
      <c r="O77" s="178"/>
      <c r="P77" s="121"/>
      <c r="Q77" s="119">
        <f t="shared" si="22"/>
        <v>27432</v>
      </c>
      <c r="R77" s="120">
        <v>27432</v>
      </c>
      <c r="S77" s="120"/>
      <c r="T77" s="120"/>
      <c r="U77" s="120"/>
      <c r="V77" s="121"/>
      <c r="W77" s="122" t="s">
        <v>551</v>
      </c>
      <c r="X77" s="140" t="s">
        <v>494</v>
      </c>
    </row>
    <row r="78" spans="1:24" ht="30" customHeight="1" x14ac:dyDescent="0.2">
      <c r="A78" s="212"/>
      <c r="B78" s="168"/>
      <c r="C78" s="300"/>
      <c r="D78" s="301"/>
      <c r="E78" s="118" t="s">
        <v>300</v>
      </c>
      <c r="F78" s="152"/>
      <c r="G78" s="119">
        <f t="shared" si="23"/>
        <v>60557</v>
      </c>
      <c r="H78" s="120">
        <v>60557</v>
      </c>
      <c r="I78" s="120"/>
      <c r="J78" s="120"/>
      <c r="K78" s="119">
        <f t="shared" si="24"/>
        <v>60357</v>
      </c>
      <c r="L78" s="120">
        <v>60357</v>
      </c>
      <c r="M78" s="120"/>
      <c r="N78" s="120"/>
      <c r="O78" s="178"/>
      <c r="P78" s="121"/>
      <c r="Q78" s="119">
        <f t="shared" si="22"/>
        <v>85884</v>
      </c>
      <c r="R78" s="120">
        <v>85884</v>
      </c>
      <c r="S78" s="120"/>
      <c r="T78" s="120"/>
      <c r="U78" s="120"/>
      <c r="V78" s="121"/>
      <c r="W78" s="122" t="s">
        <v>552</v>
      </c>
      <c r="X78" s="140" t="s">
        <v>494</v>
      </c>
    </row>
    <row r="79" spans="1:24" ht="30" customHeight="1" x14ac:dyDescent="0.2">
      <c r="A79" s="212">
        <v>90001876536</v>
      </c>
      <c r="B79" s="168"/>
      <c r="C79" s="371" t="s">
        <v>214</v>
      </c>
      <c r="D79" s="372"/>
      <c r="E79" s="118" t="s">
        <v>307</v>
      </c>
      <c r="F79" s="152"/>
      <c r="G79" s="119">
        <f t="shared" si="23"/>
        <v>5020.3616000000002</v>
      </c>
      <c r="H79" s="120">
        <v>5020.3616000000002</v>
      </c>
      <c r="I79" s="120">
        <v>0</v>
      </c>
      <c r="J79" s="120">
        <v>0</v>
      </c>
      <c r="K79" s="119">
        <f t="shared" si="24"/>
        <v>5031</v>
      </c>
      <c r="L79" s="120">
        <v>5031</v>
      </c>
      <c r="M79" s="120">
        <v>0</v>
      </c>
      <c r="N79" s="120">
        <v>0</v>
      </c>
      <c r="O79" s="178"/>
      <c r="P79" s="121">
        <v>0</v>
      </c>
      <c r="Q79" s="119">
        <f t="shared" si="22"/>
        <v>7162</v>
      </c>
      <c r="R79" s="120">
        <v>7162</v>
      </c>
      <c r="S79" s="120">
        <v>0</v>
      </c>
      <c r="T79" s="120">
        <v>0</v>
      </c>
      <c r="U79" s="120"/>
      <c r="V79" s="121">
        <v>0</v>
      </c>
      <c r="W79" s="122" t="s">
        <v>553</v>
      </c>
      <c r="X79" s="140"/>
    </row>
    <row r="80" spans="1:24" s="281" customFormat="1" ht="21.75" customHeight="1" x14ac:dyDescent="0.2">
      <c r="A80" s="212"/>
      <c r="B80" s="168"/>
      <c r="C80" s="282"/>
      <c r="D80" s="283"/>
      <c r="E80" s="118" t="s">
        <v>452</v>
      </c>
      <c r="F80" s="152"/>
      <c r="G80" s="119">
        <f t="shared" si="23"/>
        <v>7859.5171</v>
      </c>
      <c r="H80" s="120">
        <v>6999.5171</v>
      </c>
      <c r="I80" s="120">
        <v>0</v>
      </c>
      <c r="J80" s="120">
        <v>860</v>
      </c>
      <c r="K80" s="119">
        <f t="shared" si="24"/>
        <v>7860</v>
      </c>
      <c r="L80" s="120">
        <v>7000</v>
      </c>
      <c r="M80" s="120">
        <v>0</v>
      </c>
      <c r="N80" s="120">
        <v>860</v>
      </c>
      <c r="O80" s="178"/>
      <c r="P80" s="121">
        <v>0</v>
      </c>
      <c r="Q80" s="119">
        <f t="shared" si="22"/>
        <v>11188</v>
      </c>
      <c r="R80" s="120">
        <v>9963</v>
      </c>
      <c r="S80" s="120">
        <v>0</v>
      </c>
      <c r="T80" s="120">
        <v>1225</v>
      </c>
      <c r="U80" s="120"/>
      <c r="V80" s="121">
        <v>0</v>
      </c>
      <c r="W80" s="122" t="s">
        <v>554</v>
      </c>
      <c r="X80" s="140"/>
    </row>
    <row r="81" spans="1:24" ht="23.25" customHeight="1" x14ac:dyDescent="0.2">
      <c r="A81" s="212">
        <v>40003219995</v>
      </c>
      <c r="B81" s="168"/>
      <c r="C81" s="371" t="s">
        <v>232</v>
      </c>
      <c r="D81" s="372"/>
      <c r="E81" s="118" t="s">
        <v>349</v>
      </c>
      <c r="F81" s="152"/>
      <c r="G81" s="119">
        <f t="shared" si="23"/>
        <v>65000</v>
      </c>
      <c r="H81" s="120">
        <v>65000</v>
      </c>
      <c r="I81" s="120"/>
      <c r="J81" s="120"/>
      <c r="K81" s="119">
        <f t="shared" si="24"/>
        <v>65000</v>
      </c>
      <c r="L81" s="120">
        <v>65000</v>
      </c>
      <c r="M81" s="120"/>
      <c r="N81" s="120"/>
      <c r="O81" s="178"/>
      <c r="P81" s="121"/>
      <c r="Q81" s="119">
        <f t="shared" si="22"/>
        <v>92487</v>
      </c>
      <c r="R81" s="120">
        <v>92487</v>
      </c>
      <c r="S81" s="120"/>
      <c r="T81" s="120"/>
      <c r="U81" s="120"/>
      <c r="V81" s="121"/>
      <c r="W81" s="122" t="s">
        <v>555</v>
      </c>
      <c r="X81" s="140"/>
    </row>
    <row r="82" spans="1:24" ht="12.75" thickBot="1" x14ac:dyDescent="0.25">
      <c r="A82" s="212"/>
      <c r="B82" s="209"/>
      <c r="C82" s="378"/>
      <c r="D82" s="379"/>
      <c r="E82" s="28"/>
      <c r="F82" s="151"/>
      <c r="G82" s="102"/>
      <c r="H82" s="103"/>
      <c r="I82" s="103"/>
      <c r="J82" s="103"/>
      <c r="K82" s="102"/>
      <c r="L82" s="103"/>
      <c r="M82" s="103"/>
      <c r="N82" s="103"/>
      <c r="O82" s="177"/>
      <c r="P82" s="104"/>
      <c r="Q82" s="222"/>
      <c r="R82" s="226"/>
      <c r="S82" s="226"/>
      <c r="T82" s="226"/>
      <c r="U82" s="226"/>
      <c r="V82" s="227"/>
      <c r="W82" s="105"/>
      <c r="X82" s="141"/>
    </row>
    <row r="83" spans="1:24" ht="25.5" customHeight="1" thickBot="1" x14ac:dyDescent="0.25">
      <c r="A83" s="216"/>
      <c r="B83" s="375" t="s">
        <v>15</v>
      </c>
      <c r="C83" s="375"/>
      <c r="D83" s="106" t="s">
        <v>16</v>
      </c>
      <c r="E83" s="19"/>
      <c r="F83" s="153">
        <f>SUM(F84:F106)</f>
        <v>3891411</v>
      </c>
      <c r="G83" s="20">
        <f>SUM(H83:J83)</f>
        <v>11948243.75</v>
      </c>
      <c r="H83" s="11">
        <f>SUM(H84:H107)</f>
        <v>11900905.75</v>
      </c>
      <c r="I83" s="11">
        <f>SUM(I84:I107)</f>
        <v>0</v>
      </c>
      <c r="J83" s="11">
        <f>SUM(J84:J107)</f>
        <v>47338</v>
      </c>
      <c r="K83" s="20">
        <f>SUM(L83:P83)</f>
        <v>10279670.190348001</v>
      </c>
      <c r="L83" s="11">
        <f>SUM(L84:L107)</f>
        <v>9439795.1903480012</v>
      </c>
      <c r="M83" s="11">
        <f>SUM(M84:M107)</f>
        <v>4891</v>
      </c>
      <c r="N83" s="11">
        <f>SUM(N84:N107)</f>
        <v>48217</v>
      </c>
      <c r="O83" s="176">
        <f>SUM(O84:O107)</f>
        <v>786462</v>
      </c>
      <c r="P83" s="12">
        <f>SUM(P84:P107)</f>
        <v>305</v>
      </c>
      <c r="Q83" s="20">
        <f t="shared" si="22"/>
        <v>14622412</v>
      </c>
      <c r="R83" s="11">
        <f>SUM(R84:R107)</f>
        <v>13427335</v>
      </c>
      <c r="S83" s="11">
        <f>SUM(S84:S107)</f>
        <v>6960</v>
      </c>
      <c r="T83" s="11">
        <f>SUM(T84:T107)</f>
        <v>68645</v>
      </c>
      <c r="U83" s="11">
        <f>SUM(U84:U107)</f>
        <v>1119036</v>
      </c>
      <c r="V83" s="11">
        <f>SUM(V84:V107)</f>
        <v>436</v>
      </c>
      <c r="W83" s="21"/>
      <c r="X83" s="142"/>
    </row>
    <row r="84" spans="1:24" ht="40.5" customHeight="1" thickTop="1" x14ac:dyDescent="0.2">
      <c r="A84" s="212">
        <v>90000056357</v>
      </c>
      <c r="B84" s="208"/>
      <c r="C84" s="388" t="s">
        <v>5</v>
      </c>
      <c r="D84" s="389"/>
      <c r="E84" s="118" t="s">
        <v>463</v>
      </c>
      <c r="F84" s="151">
        <v>74761</v>
      </c>
      <c r="G84" s="102">
        <f>SUM(H84:J84)</f>
        <v>609800</v>
      </c>
      <c r="H84" s="103">
        <v>609800</v>
      </c>
      <c r="I84" s="103"/>
      <c r="J84" s="103"/>
      <c r="K84" s="102">
        <f>SUM(L84:P84)</f>
        <v>71360</v>
      </c>
      <c r="L84" s="103">
        <v>71360</v>
      </c>
      <c r="M84" s="103"/>
      <c r="N84" s="103"/>
      <c r="O84" s="177"/>
      <c r="P84" s="104"/>
      <c r="Q84" s="126">
        <f t="shared" si="22"/>
        <v>101539</v>
      </c>
      <c r="R84" s="125">
        <v>101539</v>
      </c>
      <c r="S84" s="125"/>
      <c r="T84" s="125"/>
      <c r="U84" s="125"/>
      <c r="V84" s="127"/>
      <c r="W84" s="105" t="s">
        <v>556</v>
      </c>
      <c r="X84" s="141" t="s">
        <v>486</v>
      </c>
    </row>
    <row r="85" spans="1:24" ht="45.75" customHeight="1" x14ac:dyDescent="0.2">
      <c r="A85" s="212"/>
      <c r="B85" s="168"/>
      <c r="C85" s="302"/>
      <c r="D85" s="303"/>
      <c r="E85" s="118" t="s">
        <v>321</v>
      </c>
      <c r="F85" s="152">
        <v>276924</v>
      </c>
      <c r="G85" s="119">
        <f t="shared" ref="G85:G106" si="25">SUM(H85:J85)</f>
        <v>860477</v>
      </c>
      <c r="H85" s="120">
        <v>860477</v>
      </c>
      <c r="I85" s="120"/>
      <c r="J85" s="120"/>
      <c r="K85" s="119">
        <f t="shared" ref="K85:K106" si="26">SUM(L85:P85)</f>
        <v>515746</v>
      </c>
      <c r="L85" s="120">
        <v>515746</v>
      </c>
      <c r="M85" s="120"/>
      <c r="N85" s="120"/>
      <c r="O85" s="178"/>
      <c r="P85" s="121"/>
      <c r="Q85" s="119">
        <f t="shared" si="22"/>
        <v>733842</v>
      </c>
      <c r="R85" s="120">
        <v>733842</v>
      </c>
      <c r="S85" s="120"/>
      <c r="T85" s="120"/>
      <c r="U85" s="120"/>
      <c r="V85" s="121"/>
      <c r="W85" s="122" t="s">
        <v>558</v>
      </c>
      <c r="X85" s="140" t="s">
        <v>486</v>
      </c>
    </row>
    <row r="86" spans="1:24" ht="27.75" customHeight="1" x14ac:dyDescent="0.2">
      <c r="A86" s="212"/>
      <c r="B86" s="168"/>
      <c r="C86" s="302"/>
      <c r="D86" s="303"/>
      <c r="E86" s="118" t="s">
        <v>322</v>
      </c>
      <c r="F86" s="152">
        <v>13635</v>
      </c>
      <c r="G86" s="119">
        <f t="shared" si="25"/>
        <v>15000</v>
      </c>
      <c r="H86" s="120">
        <v>15000</v>
      </c>
      <c r="I86" s="120"/>
      <c r="J86" s="120"/>
      <c r="K86" s="119">
        <f t="shared" si="26"/>
        <v>15000</v>
      </c>
      <c r="L86" s="120">
        <v>15000</v>
      </c>
      <c r="M86" s="120"/>
      <c r="N86" s="120"/>
      <c r="O86" s="178"/>
      <c r="P86" s="121"/>
      <c r="Q86" s="119">
        <f t="shared" si="22"/>
        <v>21344</v>
      </c>
      <c r="R86" s="120">
        <v>21344</v>
      </c>
      <c r="S86" s="120"/>
      <c r="T86" s="120"/>
      <c r="U86" s="120"/>
      <c r="V86" s="121"/>
      <c r="W86" s="122" t="s">
        <v>557</v>
      </c>
      <c r="X86" s="140" t="s">
        <v>486</v>
      </c>
    </row>
    <row r="87" spans="1:24" ht="42.75" customHeight="1" x14ac:dyDescent="0.2">
      <c r="A87" s="212"/>
      <c r="B87" s="168"/>
      <c r="C87" s="302"/>
      <c r="D87" s="303"/>
      <c r="E87" s="118" t="s">
        <v>323</v>
      </c>
      <c r="F87" s="152">
        <v>351227</v>
      </c>
      <c r="G87" s="119">
        <f t="shared" si="25"/>
        <v>588943</v>
      </c>
      <c r="H87" s="120">
        <v>588943</v>
      </c>
      <c r="I87" s="120"/>
      <c r="J87" s="120"/>
      <c r="K87" s="119">
        <f t="shared" si="26"/>
        <v>478943</v>
      </c>
      <c r="L87" s="120">
        <v>478943</v>
      </c>
      <c r="M87" s="120"/>
      <c r="N87" s="120"/>
      <c r="O87" s="178"/>
      <c r="P87" s="121"/>
      <c r="Q87" s="119">
        <f t="shared" si="22"/>
        <v>681477</v>
      </c>
      <c r="R87" s="120">
        <v>681477</v>
      </c>
      <c r="S87" s="120"/>
      <c r="T87" s="120"/>
      <c r="U87" s="120"/>
      <c r="V87" s="121"/>
      <c r="W87" s="122" t="s">
        <v>559</v>
      </c>
      <c r="X87" s="140" t="s">
        <v>486</v>
      </c>
    </row>
    <row r="88" spans="1:24" ht="40.5" customHeight="1" x14ac:dyDescent="0.2">
      <c r="A88" s="212"/>
      <c r="B88" s="168"/>
      <c r="C88" s="302"/>
      <c r="D88" s="303"/>
      <c r="E88" s="118" t="s">
        <v>324</v>
      </c>
      <c r="F88" s="152">
        <v>3162493</v>
      </c>
      <c r="G88" s="119">
        <f t="shared" si="25"/>
        <v>5045071</v>
      </c>
      <c r="H88" s="120">
        <v>5045071</v>
      </c>
      <c r="I88" s="120"/>
      <c r="J88" s="120"/>
      <c r="K88" s="119">
        <f t="shared" si="26"/>
        <v>4680071</v>
      </c>
      <c r="L88" s="120">
        <v>4680071</v>
      </c>
      <c r="M88" s="120"/>
      <c r="N88" s="120"/>
      <c r="O88" s="178"/>
      <c r="P88" s="121"/>
      <c r="Q88" s="119">
        <f t="shared" si="22"/>
        <v>6659142</v>
      </c>
      <c r="R88" s="120">
        <v>6659142</v>
      </c>
      <c r="S88" s="120"/>
      <c r="T88" s="120"/>
      <c r="U88" s="120"/>
      <c r="V88" s="121"/>
      <c r="W88" s="122" t="s">
        <v>560</v>
      </c>
      <c r="X88" s="140" t="s">
        <v>486</v>
      </c>
    </row>
    <row r="89" spans="1:24" ht="30.75" customHeight="1" x14ac:dyDescent="0.2">
      <c r="A89" s="212"/>
      <c r="B89" s="168"/>
      <c r="C89" s="302"/>
      <c r="D89" s="303"/>
      <c r="E89" s="118" t="s">
        <v>406</v>
      </c>
      <c r="F89" s="152">
        <v>12371</v>
      </c>
      <c r="G89" s="119">
        <f t="shared" si="25"/>
        <v>256250</v>
      </c>
      <c r="H89" s="120">
        <v>256250</v>
      </c>
      <c r="I89" s="120"/>
      <c r="J89" s="120"/>
      <c r="K89" s="119">
        <f t="shared" si="26"/>
        <v>254172</v>
      </c>
      <c r="L89" s="120">
        <v>254050</v>
      </c>
      <c r="M89" s="120"/>
      <c r="N89" s="120"/>
      <c r="O89" s="178"/>
      <c r="P89" s="121">
        <v>122</v>
      </c>
      <c r="Q89" s="119">
        <f t="shared" si="22"/>
        <v>361659</v>
      </c>
      <c r="R89" s="120">
        <v>361485</v>
      </c>
      <c r="S89" s="120"/>
      <c r="T89" s="120"/>
      <c r="U89" s="120"/>
      <c r="V89" s="121">
        <v>174</v>
      </c>
      <c r="W89" s="122" t="s">
        <v>561</v>
      </c>
      <c r="X89" s="140" t="s">
        <v>495</v>
      </c>
    </row>
    <row r="90" spans="1:24" ht="30.75" customHeight="1" x14ac:dyDescent="0.2">
      <c r="A90" s="212"/>
      <c r="B90" s="168"/>
      <c r="C90" s="300"/>
      <c r="D90" s="301"/>
      <c r="E90" s="118" t="s">
        <v>477</v>
      </c>
      <c r="F90" s="152"/>
      <c r="G90" s="119">
        <f t="shared" si="25"/>
        <v>656525</v>
      </c>
      <c r="H90" s="120">
        <v>656525</v>
      </c>
      <c r="I90" s="120"/>
      <c r="J90" s="120"/>
      <c r="K90" s="119">
        <f t="shared" si="26"/>
        <v>658878</v>
      </c>
      <c r="L90" s="120">
        <v>658878</v>
      </c>
      <c r="M90" s="120"/>
      <c r="N90" s="120"/>
      <c r="O90" s="178"/>
      <c r="P90" s="121"/>
      <c r="Q90" s="119">
        <f t="shared" si="22"/>
        <v>937523</v>
      </c>
      <c r="R90" s="120">
        <v>937523</v>
      </c>
      <c r="S90" s="120"/>
      <c r="T90" s="120"/>
      <c r="U90" s="120"/>
      <c r="V90" s="121"/>
      <c r="W90" s="122" t="s">
        <v>562</v>
      </c>
      <c r="X90" s="140" t="s">
        <v>496</v>
      </c>
    </row>
    <row r="91" spans="1:24" ht="12.75" x14ac:dyDescent="0.2">
      <c r="A91" s="212"/>
      <c r="B91" s="168"/>
      <c r="C91" s="300"/>
      <c r="D91" s="301"/>
      <c r="E91" s="118" t="s">
        <v>335</v>
      </c>
      <c r="F91" s="152"/>
      <c r="G91" s="119">
        <f t="shared" si="25"/>
        <v>468029</v>
      </c>
      <c r="H91" s="120">
        <v>468029</v>
      </c>
      <c r="I91" s="120"/>
      <c r="J91" s="120"/>
      <c r="K91" s="119">
        <f t="shared" si="26"/>
        <v>422171</v>
      </c>
      <c r="L91" s="120">
        <v>422171</v>
      </c>
      <c r="M91" s="120"/>
      <c r="N91" s="120"/>
      <c r="O91" s="178"/>
      <c r="P91" s="121"/>
      <c r="Q91" s="119">
        <f t="shared" si="22"/>
        <v>600812</v>
      </c>
      <c r="R91" s="120">
        <v>600812</v>
      </c>
      <c r="S91" s="120"/>
      <c r="T91" s="120"/>
      <c r="U91" s="120"/>
      <c r="V91" s="121"/>
      <c r="W91" s="122" t="s">
        <v>556</v>
      </c>
      <c r="X91" s="140" t="s">
        <v>373</v>
      </c>
    </row>
    <row r="92" spans="1:24" ht="29.25" customHeight="1" x14ac:dyDescent="0.2">
      <c r="A92" s="212"/>
      <c r="B92" s="168"/>
      <c r="C92" s="302"/>
      <c r="D92" s="303"/>
      <c r="E92" s="307" t="s">
        <v>333</v>
      </c>
      <c r="F92" s="152"/>
      <c r="G92" s="119">
        <f t="shared" si="25"/>
        <v>230998</v>
      </c>
      <c r="H92" s="120">
        <v>230998</v>
      </c>
      <c r="I92" s="120"/>
      <c r="J92" s="120"/>
      <c r="K92" s="119">
        <f t="shared" si="26"/>
        <v>98965</v>
      </c>
      <c r="L92" s="120">
        <v>98965</v>
      </c>
      <c r="M92" s="120"/>
      <c r="N92" s="120"/>
      <c r="O92" s="178"/>
      <c r="P92" s="121"/>
      <c r="Q92" s="119">
        <f t="shared" si="22"/>
        <v>140820</v>
      </c>
      <c r="R92" s="120">
        <v>140820</v>
      </c>
      <c r="S92" s="120"/>
      <c r="T92" s="120"/>
      <c r="U92" s="120"/>
      <c r="V92" s="121"/>
      <c r="W92" s="122" t="s">
        <v>556</v>
      </c>
      <c r="X92" s="140" t="s">
        <v>491</v>
      </c>
    </row>
    <row r="93" spans="1:24" ht="28.5" customHeight="1" x14ac:dyDescent="0.2">
      <c r="A93" s="212"/>
      <c r="B93" s="168"/>
      <c r="C93" s="315"/>
      <c r="D93" s="316"/>
      <c r="E93" s="284" t="s">
        <v>258</v>
      </c>
      <c r="F93" s="152"/>
      <c r="G93" s="119">
        <f t="shared" si="25"/>
        <v>372663</v>
      </c>
      <c r="H93" s="120">
        <v>372663</v>
      </c>
      <c r="I93" s="120"/>
      <c r="J93" s="120"/>
      <c r="K93" s="119">
        <f t="shared" si="26"/>
        <v>372660.92700000003</v>
      </c>
      <c r="L93" s="120">
        <v>372660.92700000003</v>
      </c>
      <c r="M93" s="120"/>
      <c r="N93" s="120"/>
      <c r="O93" s="178"/>
      <c r="P93" s="121"/>
      <c r="Q93" s="119">
        <f t="shared" si="22"/>
        <v>530254</v>
      </c>
      <c r="R93" s="120">
        <v>530254</v>
      </c>
      <c r="S93" s="120"/>
      <c r="T93" s="120"/>
      <c r="U93" s="120"/>
      <c r="V93" s="121"/>
      <c r="W93" s="122" t="s">
        <v>563</v>
      </c>
      <c r="X93" s="140"/>
    </row>
    <row r="94" spans="1:24" s="280" customFormat="1" ht="16.5" customHeight="1" x14ac:dyDescent="0.2">
      <c r="A94" s="212"/>
      <c r="B94" s="168"/>
      <c r="C94" s="278"/>
      <c r="D94" s="279"/>
      <c r="E94" s="284" t="s">
        <v>437</v>
      </c>
      <c r="F94" s="152"/>
      <c r="G94" s="119">
        <f t="shared" si="25"/>
        <v>1418</v>
      </c>
      <c r="H94" s="120">
        <v>1418</v>
      </c>
      <c r="I94" s="120">
        <v>0</v>
      </c>
      <c r="J94" s="120">
        <v>0</v>
      </c>
      <c r="K94" s="119">
        <f t="shared" si="26"/>
        <v>1418</v>
      </c>
      <c r="L94" s="120">
        <v>1418</v>
      </c>
      <c r="M94" s="120">
        <v>0</v>
      </c>
      <c r="N94" s="120">
        <v>0</v>
      </c>
      <c r="O94" s="178"/>
      <c r="P94" s="121">
        <v>0</v>
      </c>
      <c r="Q94" s="119">
        <f t="shared" si="22"/>
        <v>2018</v>
      </c>
      <c r="R94" s="120">
        <v>2018</v>
      </c>
      <c r="S94" s="120">
        <v>0</v>
      </c>
      <c r="T94" s="120">
        <v>0</v>
      </c>
      <c r="U94" s="120"/>
      <c r="V94" s="121">
        <v>0</v>
      </c>
      <c r="W94" s="122" t="s">
        <v>566</v>
      </c>
      <c r="X94" s="140"/>
    </row>
    <row r="95" spans="1:24" ht="15" customHeight="1" x14ac:dyDescent="0.2">
      <c r="A95" s="212">
        <v>90000594245</v>
      </c>
      <c r="B95" s="168"/>
      <c r="C95" s="371" t="s">
        <v>24</v>
      </c>
      <c r="D95" s="372"/>
      <c r="E95" s="118" t="s">
        <v>301</v>
      </c>
      <c r="F95" s="152"/>
      <c r="G95" s="119">
        <f t="shared" si="25"/>
        <v>55000</v>
      </c>
      <c r="H95" s="120">
        <v>55000</v>
      </c>
      <c r="I95" s="120"/>
      <c r="J95" s="120"/>
      <c r="K95" s="119">
        <f t="shared" si="26"/>
        <v>55000</v>
      </c>
      <c r="L95" s="120">
        <v>55000</v>
      </c>
      <c r="M95" s="120"/>
      <c r="N95" s="120"/>
      <c r="O95" s="178"/>
      <c r="P95" s="121"/>
      <c r="Q95" s="119">
        <f t="shared" si="22"/>
        <v>78259</v>
      </c>
      <c r="R95" s="120">
        <v>78259</v>
      </c>
      <c r="S95" s="120"/>
      <c r="T95" s="120"/>
      <c r="U95" s="120"/>
      <c r="V95" s="121"/>
      <c r="W95" s="122" t="s">
        <v>564</v>
      </c>
      <c r="X95" s="140" t="s">
        <v>462</v>
      </c>
    </row>
    <row r="96" spans="1:24" ht="40.5" customHeight="1" x14ac:dyDescent="0.2">
      <c r="A96" s="212">
        <v>90000056450</v>
      </c>
      <c r="B96" s="168"/>
      <c r="C96" s="371" t="s">
        <v>284</v>
      </c>
      <c r="D96" s="372"/>
      <c r="E96" s="118" t="s">
        <v>351</v>
      </c>
      <c r="F96" s="152"/>
      <c r="G96" s="119">
        <f t="shared" si="25"/>
        <v>409279</v>
      </c>
      <c r="H96" s="120">
        <v>404879</v>
      </c>
      <c r="I96" s="120">
        <v>0</v>
      </c>
      <c r="J96" s="120">
        <v>4400</v>
      </c>
      <c r="K96" s="119">
        <f t="shared" si="26"/>
        <v>406588</v>
      </c>
      <c r="L96" s="120">
        <v>402188</v>
      </c>
      <c r="M96" s="120">
        <v>0</v>
      </c>
      <c r="N96" s="120">
        <v>4400</v>
      </c>
      <c r="O96" s="178"/>
      <c r="P96" s="121">
        <v>0</v>
      </c>
      <c r="Q96" s="119">
        <f t="shared" si="22"/>
        <v>578542</v>
      </c>
      <c r="R96" s="120">
        <v>572276</v>
      </c>
      <c r="S96" s="120">
        <v>0</v>
      </c>
      <c r="T96" s="120">
        <v>6266</v>
      </c>
      <c r="U96" s="120"/>
      <c r="V96" s="121">
        <v>0</v>
      </c>
      <c r="W96" s="122" t="s">
        <v>565</v>
      </c>
      <c r="X96" s="140"/>
    </row>
    <row r="97" spans="1:25" ht="39.75" customHeight="1" x14ac:dyDescent="0.2">
      <c r="A97" s="212">
        <v>90009229680</v>
      </c>
      <c r="B97" s="168"/>
      <c r="C97" s="371" t="s">
        <v>202</v>
      </c>
      <c r="D97" s="372"/>
      <c r="E97" s="118" t="s">
        <v>350</v>
      </c>
      <c r="F97" s="152"/>
      <c r="G97" s="119">
        <f t="shared" si="25"/>
        <v>515252</v>
      </c>
      <c r="H97" s="120">
        <v>502680</v>
      </c>
      <c r="I97" s="120">
        <v>0</v>
      </c>
      <c r="J97" s="120">
        <v>12572</v>
      </c>
      <c r="K97" s="119">
        <f t="shared" si="26"/>
        <v>525796</v>
      </c>
      <c r="L97" s="120">
        <v>507454</v>
      </c>
      <c r="M97" s="120">
        <v>4891</v>
      </c>
      <c r="N97" s="120">
        <v>13451</v>
      </c>
      <c r="O97" s="178"/>
      <c r="P97" s="121">
        <v>0</v>
      </c>
      <c r="Q97" s="119">
        <f t="shared" si="22"/>
        <v>748166</v>
      </c>
      <c r="R97" s="120">
        <v>722054</v>
      </c>
      <c r="S97" s="120">
        <v>6960</v>
      </c>
      <c r="T97" s="120">
        <v>19152</v>
      </c>
      <c r="U97" s="120"/>
      <c r="V97" s="121">
        <v>0</v>
      </c>
      <c r="W97" s="122" t="s">
        <v>567</v>
      </c>
      <c r="X97" s="140"/>
    </row>
    <row r="98" spans="1:25" ht="27.75" customHeight="1" x14ac:dyDescent="0.2">
      <c r="A98" s="212"/>
      <c r="B98" s="168"/>
      <c r="C98" s="318"/>
      <c r="D98" s="319"/>
      <c r="E98" s="118" t="s">
        <v>271</v>
      </c>
      <c r="F98" s="152"/>
      <c r="G98" s="119">
        <f t="shared" si="25"/>
        <v>437510</v>
      </c>
      <c r="H98" s="120">
        <v>434860</v>
      </c>
      <c r="I98" s="120"/>
      <c r="J98" s="120">
        <v>2650</v>
      </c>
      <c r="K98" s="119">
        <f t="shared" si="26"/>
        <v>390593</v>
      </c>
      <c r="L98" s="120">
        <v>387860</v>
      </c>
      <c r="M98" s="120"/>
      <c r="N98" s="120">
        <v>2650</v>
      </c>
      <c r="O98" s="178"/>
      <c r="P98" s="121">
        <v>83</v>
      </c>
      <c r="Q98" s="119">
        <f t="shared" si="22"/>
        <v>555874</v>
      </c>
      <c r="R98" s="120">
        <v>551982</v>
      </c>
      <c r="S98" s="120"/>
      <c r="T98" s="120">
        <v>3773</v>
      </c>
      <c r="U98" s="120"/>
      <c r="V98" s="121">
        <v>119</v>
      </c>
      <c r="W98" s="122" t="s">
        <v>568</v>
      </c>
      <c r="X98" s="140" t="s">
        <v>497</v>
      </c>
    </row>
    <row r="99" spans="1:25" ht="24" x14ac:dyDescent="0.2">
      <c r="A99" s="212"/>
      <c r="B99" s="168"/>
      <c r="C99" s="278"/>
      <c r="D99" s="279"/>
      <c r="E99" s="118" t="s">
        <v>438</v>
      </c>
      <c r="F99" s="152"/>
      <c r="G99" s="119">
        <f t="shared" si="25"/>
        <v>44667</v>
      </c>
      <c r="H99" s="120">
        <v>44667</v>
      </c>
      <c r="I99" s="120">
        <v>0</v>
      </c>
      <c r="J99" s="120">
        <v>0</v>
      </c>
      <c r="K99" s="119">
        <f t="shared" si="26"/>
        <v>44667</v>
      </c>
      <c r="L99" s="120">
        <v>44667</v>
      </c>
      <c r="M99" s="120">
        <v>0</v>
      </c>
      <c r="N99" s="120">
        <v>0</v>
      </c>
      <c r="O99" s="178"/>
      <c r="P99" s="121">
        <v>0</v>
      </c>
      <c r="Q99" s="119">
        <f t="shared" si="22"/>
        <v>63558</v>
      </c>
      <c r="R99" s="120">
        <v>63558</v>
      </c>
      <c r="S99" s="120">
        <v>0</v>
      </c>
      <c r="T99" s="120">
        <v>0</v>
      </c>
      <c r="U99" s="120"/>
      <c r="V99" s="121">
        <v>0</v>
      </c>
      <c r="W99" s="122" t="s">
        <v>569</v>
      </c>
      <c r="X99" s="140"/>
    </row>
    <row r="100" spans="1:25" ht="12.75" x14ac:dyDescent="0.2">
      <c r="A100" s="212">
        <v>90001067517</v>
      </c>
      <c r="B100" s="168"/>
      <c r="C100" s="371" t="s">
        <v>404</v>
      </c>
      <c r="D100" s="372"/>
      <c r="E100" s="118" t="s">
        <v>425</v>
      </c>
      <c r="F100" s="152"/>
      <c r="G100" s="119">
        <f t="shared" si="25"/>
        <v>114996.75</v>
      </c>
      <c r="H100" s="120">
        <v>95967.75</v>
      </c>
      <c r="I100" s="120">
        <v>0</v>
      </c>
      <c r="J100" s="120">
        <v>19029</v>
      </c>
      <c r="K100" s="119">
        <f t="shared" si="26"/>
        <v>112584</v>
      </c>
      <c r="L100" s="120">
        <v>93555</v>
      </c>
      <c r="M100" s="120">
        <v>0</v>
      </c>
      <c r="N100" s="120">
        <v>19029</v>
      </c>
      <c r="O100" s="178"/>
      <c r="P100" s="121">
        <v>0</v>
      </c>
      <c r="Q100" s="119">
        <f t="shared" si="22"/>
        <v>160211</v>
      </c>
      <c r="R100" s="120">
        <v>133124</v>
      </c>
      <c r="S100" s="120">
        <v>0</v>
      </c>
      <c r="T100" s="120">
        <v>27087</v>
      </c>
      <c r="U100" s="120"/>
      <c r="V100" s="121">
        <v>0</v>
      </c>
      <c r="W100" s="122" t="s">
        <v>570</v>
      </c>
      <c r="X100" s="140"/>
    </row>
    <row r="101" spans="1:25" ht="49.5" customHeight="1" x14ac:dyDescent="0.2">
      <c r="A101" s="212">
        <v>40000056408</v>
      </c>
      <c r="B101" s="168"/>
      <c r="C101" s="371" t="s">
        <v>17</v>
      </c>
      <c r="D101" s="372"/>
      <c r="E101" s="118" t="s">
        <v>352</v>
      </c>
      <c r="F101" s="196"/>
      <c r="G101" s="119">
        <f t="shared" si="25"/>
        <v>314118</v>
      </c>
      <c r="H101" s="120">
        <v>305431</v>
      </c>
      <c r="I101" s="120">
        <v>0</v>
      </c>
      <c r="J101" s="120">
        <v>8687</v>
      </c>
      <c r="K101" s="119">
        <f t="shared" si="26"/>
        <v>248546</v>
      </c>
      <c r="L101" s="120">
        <v>239759</v>
      </c>
      <c r="M101" s="120">
        <v>0</v>
      </c>
      <c r="N101" s="120">
        <v>8687</v>
      </c>
      <c r="O101" s="178"/>
      <c r="P101" s="121">
        <v>100</v>
      </c>
      <c r="Q101" s="119">
        <f t="shared" si="22"/>
        <v>353671</v>
      </c>
      <c r="R101" s="120">
        <v>341161</v>
      </c>
      <c r="S101" s="120">
        <v>0</v>
      </c>
      <c r="T101" s="120">
        <v>12367</v>
      </c>
      <c r="U101" s="120"/>
      <c r="V101" s="121">
        <v>143</v>
      </c>
      <c r="W101" s="122" t="s">
        <v>571</v>
      </c>
      <c r="X101" s="140"/>
    </row>
    <row r="102" spans="1:25" ht="27.75" customHeight="1" x14ac:dyDescent="0.2">
      <c r="A102" s="212"/>
      <c r="B102" s="168"/>
      <c r="C102" s="313"/>
      <c r="D102" s="314"/>
      <c r="E102" s="118" t="s">
        <v>271</v>
      </c>
      <c r="F102" s="198"/>
      <c r="G102" s="119">
        <f t="shared" si="25"/>
        <v>15785</v>
      </c>
      <c r="H102" s="120">
        <v>15785</v>
      </c>
      <c r="I102" s="120"/>
      <c r="J102" s="120"/>
      <c r="K102" s="119">
        <f t="shared" si="26"/>
        <v>15785</v>
      </c>
      <c r="L102" s="120">
        <v>15785</v>
      </c>
      <c r="M102" s="120"/>
      <c r="N102" s="120"/>
      <c r="O102" s="178"/>
      <c r="P102" s="121"/>
      <c r="Q102" s="119">
        <f t="shared" si="22"/>
        <v>22504</v>
      </c>
      <c r="R102" s="120">
        <v>22504</v>
      </c>
      <c r="S102" s="120"/>
      <c r="T102" s="120"/>
      <c r="U102" s="120"/>
      <c r="V102" s="121"/>
      <c r="W102" s="122" t="s">
        <v>572</v>
      </c>
      <c r="X102" s="140" t="s">
        <v>498</v>
      </c>
    </row>
    <row r="103" spans="1:25" s="22" customFormat="1" ht="47.25" customHeight="1" x14ac:dyDescent="0.2">
      <c r="A103" s="213">
        <v>40003378932</v>
      </c>
      <c r="B103" s="118"/>
      <c r="C103" s="371" t="s">
        <v>204</v>
      </c>
      <c r="D103" s="372"/>
      <c r="E103" s="118" t="s">
        <v>272</v>
      </c>
      <c r="F103" s="152"/>
      <c r="G103" s="119">
        <f t="shared" si="25"/>
        <v>150000</v>
      </c>
      <c r="H103" s="120">
        <v>150000</v>
      </c>
      <c r="I103" s="120"/>
      <c r="J103" s="120"/>
      <c r="K103" s="119">
        <f t="shared" si="26"/>
        <v>124264.26334800001</v>
      </c>
      <c r="L103" s="120">
        <v>124264.26334800001</v>
      </c>
      <c r="M103" s="120"/>
      <c r="N103" s="120"/>
      <c r="O103" s="180"/>
      <c r="P103" s="123"/>
      <c r="Q103" s="119">
        <f t="shared" si="22"/>
        <v>172161</v>
      </c>
      <c r="R103" s="120">
        <v>172161</v>
      </c>
      <c r="S103" s="120"/>
      <c r="T103" s="120"/>
      <c r="U103" s="120"/>
      <c r="V103" s="123"/>
      <c r="W103" s="122" t="s">
        <v>573</v>
      </c>
      <c r="X103" s="140" t="s">
        <v>499</v>
      </c>
    </row>
    <row r="104" spans="1:25" ht="34.5" customHeight="1" x14ac:dyDescent="0.2">
      <c r="A104" s="212"/>
      <c r="B104" s="321"/>
      <c r="C104" s="376" t="s">
        <v>229</v>
      </c>
      <c r="D104" s="377"/>
      <c r="E104" s="324" t="s">
        <v>474</v>
      </c>
      <c r="F104" s="152"/>
      <c r="G104" s="119">
        <f t="shared" si="25"/>
        <v>223957</v>
      </c>
      <c r="H104" s="120">
        <v>223957</v>
      </c>
      <c r="I104" s="120"/>
      <c r="J104" s="120"/>
      <c r="K104" s="119">
        <f t="shared" si="26"/>
        <v>223957</v>
      </c>
      <c r="L104" s="120"/>
      <c r="M104" s="120"/>
      <c r="N104" s="120"/>
      <c r="O104" s="120">
        <v>223957</v>
      </c>
      <c r="P104" s="121"/>
      <c r="Q104" s="119">
        <f t="shared" si="22"/>
        <v>318662</v>
      </c>
      <c r="R104" s="120"/>
      <c r="S104" s="120"/>
      <c r="T104" s="120"/>
      <c r="U104" s="120">
        <v>318662</v>
      </c>
      <c r="V104" s="121"/>
      <c r="W104" s="122"/>
      <c r="X104" s="140"/>
    </row>
    <row r="105" spans="1:25" ht="29.25" customHeight="1" x14ac:dyDescent="0.2">
      <c r="A105" s="325"/>
      <c r="B105" s="321"/>
      <c r="C105" s="322"/>
      <c r="D105" s="323"/>
      <c r="E105" s="324" t="s">
        <v>153</v>
      </c>
      <c r="F105" s="152"/>
      <c r="G105" s="119">
        <f t="shared" si="25"/>
        <v>212505</v>
      </c>
      <c r="H105" s="120">
        <v>212505</v>
      </c>
      <c r="I105" s="120"/>
      <c r="J105" s="120"/>
      <c r="K105" s="119">
        <f t="shared" si="26"/>
        <v>212505</v>
      </c>
      <c r="L105" s="120"/>
      <c r="M105" s="120"/>
      <c r="N105" s="120"/>
      <c r="O105" s="120">
        <v>212505</v>
      </c>
      <c r="P105" s="121"/>
      <c r="Q105" s="119">
        <f t="shared" si="22"/>
        <v>302368</v>
      </c>
      <c r="R105" s="120"/>
      <c r="S105" s="120"/>
      <c r="T105" s="120"/>
      <c r="U105" s="120">
        <v>302368</v>
      </c>
      <c r="V105" s="121"/>
      <c r="W105" s="122"/>
      <c r="X105" s="140"/>
    </row>
    <row r="106" spans="1:25" ht="27.75" customHeight="1" x14ac:dyDescent="0.2">
      <c r="A106" s="212"/>
      <c r="B106" s="321"/>
      <c r="C106" s="322"/>
      <c r="D106" s="323"/>
      <c r="E106" s="324" t="s">
        <v>158</v>
      </c>
      <c r="F106" s="152"/>
      <c r="G106" s="119">
        <f t="shared" si="25"/>
        <v>350000</v>
      </c>
      <c r="H106" s="120">
        <v>350000</v>
      </c>
      <c r="I106" s="120"/>
      <c r="J106" s="120"/>
      <c r="K106" s="119">
        <f t="shared" si="26"/>
        <v>350000</v>
      </c>
      <c r="L106" s="120"/>
      <c r="M106" s="120"/>
      <c r="N106" s="120"/>
      <c r="O106" s="120">
        <v>350000</v>
      </c>
      <c r="P106" s="121"/>
      <c r="Q106" s="119">
        <f t="shared" si="22"/>
        <v>498006</v>
      </c>
      <c r="R106" s="120"/>
      <c r="S106" s="120"/>
      <c r="T106" s="120"/>
      <c r="U106" s="120">
        <v>498006</v>
      </c>
      <c r="V106" s="121"/>
      <c r="W106" s="122"/>
      <c r="X106" s="140"/>
    </row>
    <row r="107" spans="1:25" ht="12.75" thickBot="1" x14ac:dyDescent="0.25">
      <c r="A107" s="212"/>
      <c r="B107" s="209"/>
      <c r="C107" s="378"/>
      <c r="D107" s="379"/>
      <c r="E107" s="28"/>
      <c r="F107" s="151"/>
      <c r="G107" s="102"/>
      <c r="H107" s="103"/>
      <c r="I107" s="103"/>
      <c r="J107" s="103"/>
      <c r="K107" s="102"/>
      <c r="L107" s="103"/>
      <c r="M107" s="103"/>
      <c r="N107" s="103"/>
      <c r="O107" s="177"/>
      <c r="P107" s="104"/>
      <c r="Q107" s="173"/>
      <c r="R107" s="224"/>
      <c r="S107" s="224"/>
      <c r="T107" s="224"/>
      <c r="U107" s="224"/>
      <c r="V107" s="225"/>
      <c r="W107" s="105"/>
      <c r="X107" s="141"/>
    </row>
    <row r="108" spans="1:25" ht="12.75" thickBot="1" x14ac:dyDescent="0.25">
      <c r="A108" s="216"/>
      <c r="B108" s="375" t="s">
        <v>18</v>
      </c>
      <c r="C108" s="375"/>
      <c r="D108" s="106" t="s">
        <v>19</v>
      </c>
      <c r="E108" s="19"/>
      <c r="F108" s="153">
        <f>SUM(F109:F181,F185:F188)</f>
        <v>2125979</v>
      </c>
      <c r="G108" s="20">
        <f t="shared" ref="G108:G188" si="27">SUM(H108:J108)</f>
        <v>16486211.716364</v>
      </c>
      <c r="H108" s="11">
        <f>SUM(H109:H189)-SUM(H182:H184)</f>
        <v>14155801.086263999</v>
      </c>
      <c r="I108" s="11">
        <f>SUM(I109:I189)-SUM(I182:I184)</f>
        <v>1750708.6301000002</v>
      </c>
      <c r="J108" s="11">
        <f>SUM(J109:J189)-SUM(J182:J184)</f>
        <v>579702</v>
      </c>
      <c r="K108" s="20">
        <f t="shared" ref="K108:K188" si="28">SUM(L108:P108)</f>
        <v>18590778.232519999</v>
      </c>
      <c r="L108" s="11">
        <f>SUM(L109:L189)-SUM(L182:L184)</f>
        <v>12304325.081944</v>
      </c>
      <c r="M108" s="11">
        <f>SUM(M109:M189)-SUM(M182:M184)</f>
        <v>4759697.1505760001</v>
      </c>
      <c r="N108" s="11">
        <f>SUM(N109:N189)-SUM(N182:N184)</f>
        <v>576573</v>
      </c>
      <c r="O108" s="11">
        <f>SUM(O109:O189)-SUM(O182:O184)</f>
        <v>931038</v>
      </c>
      <c r="P108" s="11">
        <f>SUM(P109:P189)-SUM(P182:P184)</f>
        <v>19145</v>
      </c>
      <c r="Q108" s="287">
        <f t="shared" si="22"/>
        <v>26453115</v>
      </c>
      <c r="R108" s="11">
        <f>SUM(R109:R189)-SUM(R182:R184)</f>
        <v>17508134</v>
      </c>
      <c r="S108" s="11">
        <f>SUM(S109:S189)-SUM(S182:S184)</f>
        <v>6772446</v>
      </c>
      <c r="T108" s="11">
        <f>SUM(T109:T189)-SUM(T182:T184)</f>
        <v>820548</v>
      </c>
      <c r="U108" s="11">
        <f>SUM(U109:U189)-SUM(U182:U184)</f>
        <v>1324746</v>
      </c>
      <c r="V108" s="11">
        <f>SUM(V109:V189)-SUM(V182:V184)</f>
        <v>27241</v>
      </c>
      <c r="W108" s="21"/>
      <c r="X108" s="142"/>
    </row>
    <row r="109" spans="1:25" ht="40.5" customHeight="1" thickTop="1" x14ac:dyDescent="0.2">
      <c r="A109" s="212">
        <v>90000056357</v>
      </c>
      <c r="B109" s="210"/>
      <c r="C109" s="400" t="s">
        <v>5</v>
      </c>
      <c r="D109" s="401"/>
      <c r="E109" s="311" t="s">
        <v>325</v>
      </c>
      <c r="F109" s="164">
        <v>1675829</v>
      </c>
      <c r="G109" s="148">
        <f t="shared" si="27"/>
        <v>213717</v>
      </c>
      <c r="H109" s="165">
        <v>213717</v>
      </c>
      <c r="I109" s="165"/>
      <c r="J109" s="165"/>
      <c r="K109" s="148">
        <f t="shared" si="28"/>
        <v>213717</v>
      </c>
      <c r="L109" s="165">
        <v>213717</v>
      </c>
      <c r="M109" s="125"/>
      <c r="N109" s="125"/>
      <c r="O109" s="179"/>
      <c r="P109" s="127"/>
      <c r="Q109" s="126">
        <f t="shared" si="22"/>
        <v>304093</v>
      </c>
      <c r="R109" s="125">
        <v>304093</v>
      </c>
      <c r="S109" s="125"/>
      <c r="T109" s="125"/>
      <c r="U109" s="125"/>
      <c r="V109" s="127"/>
      <c r="W109" s="128" t="s">
        <v>574</v>
      </c>
      <c r="X109" s="147" t="s">
        <v>486</v>
      </c>
      <c r="Y109" s="37"/>
    </row>
    <row r="110" spans="1:25" ht="38.25" customHeight="1" x14ac:dyDescent="0.2">
      <c r="A110" s="212"/>
      <c r="B110" s="171"/>
      <c r="C110" s="305"/>
      <c r="D110" s="306"/>
      <c r="E110" s="308" t="s">
        <v>326</v>
      </c>
      <c r="F110" s="152">
        <v>336734</v>
      </c>
      <c r="G110" s="119">
        <f t="shared" si="27"/>
        <v>4957500</v>
      </c>
      <c r="H110" s="120">
        <v>4957500</v>
      </c>
      <c r="I110" s="120"/>
      <c r="J110" s="120"/>
      <c r="K110" s="119">
        <f t="shared" si="28"/>
        <v>3982243</v>
      </c>
      <c r="L110" s="120">
        <v>3982243</v>
      </c>
      <c r="M110" s="161"/>
      <c r="N110" s="161"/>
      <c r="O110" s="181"/>
      <c r="P110" s="162"/>
      <c r="Q110" s="119">
        <f t="shared" si="22"/>
        <v>5666224</v>
      </c>
      <c r="R110" s="120">
        <v>5666224</v>
      </c>
      <c r="S110" s="120"/>
      <c r="T110" s="120"/>
      <c r="U110" s="120"/>
      <c r="V110" s="121"/>
      <c r="W110" s="188" t="s">
        <v>575</v>
      </c>
      <c r="X110" s="163" t="s">
        <v>486</v>
      </c>
      <c r="Y110" s="37"/>
    </row>
    <row r="111" spans="1:25" ht="45.75" customHeight="1" x14ac:dyDescent="0.2">
      <c r="A111" s="212"/>
      <c r="B111" s="168"/>
      <c r="C111" s="302"/>
      <c r="D111" s="303"/>
      <c r="E111" s="307" t="s">
        <v>327</v>
      </c>
      <c r="F111" s="160">
        <v>29308</v>
      </c>
      <c r="G111" s="166">
        <f t="shared" si="27"/>
        <v>90000</v>
      </c>
      <c r="H111" s="161">
        <v>90000</v>
      </c>
      <c r="I111" s="161"/>
      <c r="J111" s="161"/>
      <c r="K111" s="166">
        <f t="shared" si="28"/>
        <v>40000</v>
      </c>
      <c r="L111" s="161">
        <v>40000</v>
      </c>
      <c r="M111" s="120"/>
      <c r="N111" s="120"/>
      <c r="O111" s="178"/>
      <c r="P111" s="121"/>
      <c r="Q111" s="119">
        <f t="shared" si="22"/>
        <v>56915</v>
      </c>
      <c r="R111" s="120">
        <v>56915</v>
      </c>
      <c r="S111" s="120"/>
      <c r="T111" s="120"/>
      <c r="U111" s="120"/>
      <c r="V111" s="121"/>
      <c r="W111" s="122" t="s">
        <v>576</v>
      </c>
      <c r="X111" s="140" t="s">
        <v>486</v>
      </c>
      <c r="Y111" s="37"/>
    </row>
    <row r="112" spans="1:25" ht="54.75" customHeight="1" x14ac:dyDescent="0.2">
      <c r="A112" s="212"/>
      <c r="B112" s="168"/>
      <c r="C112" s="300"/>
      <c r="D112" s="301"/>
      <c r="E112" s="284" t="s">
        <v>330</v>
      </c>
      <c r="F112" s="152">
        <v>83343</v>
      </c>
      <c r="G112" s="119">
        <f t="shared" si="27"/>
        <v>136998</v>
      </c>
      <c r="H112" s="120">
        <v>136998</v>
      </c>
      <c r="I112" s="120"/>
      <c r="J112" s="120"/>
      <c r="K112" s="119">
        <f t="shared" si="28"/>
        <v>99613</v>
      </c>
      <c r="L112" s="120">
        <v>99613</v>
      </c>
      <c r="M112" s="120"/>
      <c r="N112" s="120"/>
      <c r="O112" s="178"/>
      <c r="P112" s="121"/>
      <c r="Q112" s="119">
        <f t="shared" si="22"/>
        <v>141843</v>
      </c>
      <c r="R112" s="120">
        <v>141843</v>
      </c>
      <c r="S112" s="120"/>
      <c r="T112" s="120"/>
      <c r="U112" s="120"/>
      <c r="V112" s="121"/>
      <c r="W112" s="122" t="s">
        <v>576</v>
      </c>
      <c r="X112" s="140" t="s">
        <v>500</v>
      </c>
      <c r="Y112" s="37"/>
    </row>
    <row r="113" spans="1:25" ht="31.5" customHeight="1" x14ac:dyDescent="0.2">
      <c r="A113" s="212"/>
      <c r="B113" s="168"/>
      <c r="C113" s="300"/>
      <c r="D113" s="301"/>
      <c r="E113" s="118" t="s">
        <v>331</v>
      </c>
      <c r="F113" s="152">
        <v>765</v>
      </c>
      <c r="G113" s="119">
        <f t="shared" si="27"/>
        <v>2300</v>
      </c>
      <c r="H113" s="120">
        <v>2300</v>
      </c>
      <c r="I113" s="120"/>
      <c r="J113" s="120"/>
      <c r="K113" s="119">
        <f t="shared" si="28"/>
        <v>1770</v>
      </c>
      <c r="L113" s="120">
        <v>1770</v>
      </c>
      <c r="M113" s="120"/>
      <c r="N113" s="120"/>
      <c r="O113" s="178"/>
      <c r="P113" s="121"/>
      <c r="Q113" s="119">
        <f t="shared" si="22"/>
        <v>2524</v>
      </c>
      <c r="R113" s="120">
        <v>2524</v>
      </c>
      <c r="S113" s="120"/>
      <c r="T113" s="120"/>
      <c r="U113" s="120"/>
      <c r="V113" s="121"/>
      <c r="W113" s="122" t="s">
        <v>577</v>
      </c>
      <c r="X113" s="140" t="s">
        <v>407</v>
      </c>
      <c r="Y113" s="37"/>
    </row>
    <row r="114" spans="1:25" ht="16.5" customHeight="1" x14ac:dyDescent="0.2">
      <c r="A114" s="212"/>
      <c r="B114" s="168"/>
      <c r="C114" s="315"/>
      <c r="D114" s="316"/>
      <c r="E114" s="118" t="s">
        <v>258</v>
      </c>
      <c r="F114" s="152"/>
      <c r="G114" s="119">
        <f t="shared" si="27"/>
        <v>98155</v>
      </c>
      <c r="H114" s="120">
        <v>98155</v>
      </c>
      <c r="I114" s="120"/>
      <c r="J114" s="120"/>
      <c r="K114" s="119">
        <f t="shared" si="28"/>
        <v>98154.189279999991</v>
      </c>
      <c r="L114" s="120">
        <v>98154.189279999991</v>
      </c>
      <c r="M114" s="120"/>
      <c r="N114" s="120"/>
      <c r="O114" s="178"/>
      <c r="P114" s="121"/>
      <c r="Q114" s="119">
        <f t="shared" si="22"/>
        <v>139663</v>
      </c>
      <c r="R114" s="120">
        <v>139663</v>
      </c>
      <c r="S114" s="120"/>
      <c r="T114" s="120"/>
      <c r="U114" s="120"/>
      <c r="V114" s="121"/>
      <c r="W114" s="122" t="s">
        <v>578</v>
      </c>
      <c r="X114" s="140"/>
    </row>
    <row r="115" spans="1:25" s="280" customFormat="1" ht="46.5" customHeight="1" x14ac:dyDescent="0.2">
      <c r="A115" s="212"/>
      <c r="B115" s="168"/>
      <c r="C115" s="278"/>
      <c r="D115" s="279"/>
      <c r="E115" s="118" t="s">
        <v>442</v>
      </c>
      <c r="F115" s="152"/>
      <c r="G115" s="119">
        <f t="shared" si="27"/>
        <v>1</v>
      </c>
      <c r="H115" s="120">
        <v>1</v>
      </c>
      <c r="I115" s="120">
        <v>0</v>
      </c>
      <c r="J115" s="120">
        <v>0</v>
      </c>
      <c r="K115" s="119">
        <f t="shared" si="28"/>
        <v>1</v>
      </c>
      <c r="L115" s="120">
        <v>1</v>
      </c>
      <c r="M115" s="120">
        <v>0</v>
      </c>
      <c r="N115" s="120">
        <v>0</v>
      </c>
      <c r="O115" s="178"/>
      <c r="P115" s="121">
        <v>0</v>
      </c>
      <c r="Q115" s="119">
        <f t="shared" si="22"/>
        <v>1</v>
      </c>
      <c r="R115" s="120">
        <v>1</v>
      </c>
      <c r="S115" s="120">
        <v>0</v>
      </c>
      <c r="T115" s="120">
        <v>0</v>
      </c>
      <c r="U115" s="120"/>
      <c r="V115" s="121">
        <v>0</v>
      </c>
      <c r="W115" s="122" t="s">
        <v>579</v>
      </c>
      <c r="X115" s="140"/>
    </row>
    <row r="116" spans="1:25" ht="24" x14ac:dyDescent="0.2">
      <c r="A116" s="212">
        <v>90000051665</v>
      </c>
      <c r="B116" s="168"/>
      <c r="C116" s="371" t="s">
        <v>468</v>
      </c>
      <c r="D116" s="372"/>
      <c r="E116" s="118" t="s">
        <v>354</v>
      </c>
      <c r="F116" s="152"/>
      <c r="G116" s="119">
        <f t="shared" si="27"/>
        <v>253335.84999999998</v>
      </c>
      <c r="H116" s="120">
        <v>237572.84999999998</v>
      </c>
      <c r="I116" s="120">
        <v>0</v>
      </c>
      <c r="J116" s="120">
        <v>15763</v>
      </c>
      <c r="K116" s="119">
        <f t="shared" si="28"/>
        <v>388391</v>
      </c>
      <c r="L116" s="120">
        <v>239875</v>
      </c>
      <c r="M116" s="120">
        <v>132753</v>
      </c>
      <c r="N116" s="120">
        <v>15763</v>
      </c>
      <c r="O116" s="178"/>
      <c r="P116" s="121">
        <v>0</v>
      </c>
      <c r="Q116" s="119">
        <f t="shared" si="22"/>
        <v>552657</v>
      </c>
      <c r="R116" s="120">
        <v>341335</v>
      </c>
      <c r="S116" s="120">
        <v>188892</v>
      </c>
      <c r="T116" s="120">
        <v>22430</v>
      </c>
      <c r="U116" s="120"/>
      <c r="V116" s="121">
        <v>0</v>
      </c>
      <c r="W116" s="122" t="s">
        <v>580</v>
      </c>
      <c r="X116" s="140"/>
    </row>
    <row r="117" spans="1:25" ht="12.75" x14ac:dyDescent="0.2">
      <c r="A117" s="212"/>
      <c r="B117" s="168"/>
      <c r="C117" s="264"/>
      <c r="D117" s="265"/>
      <c r="E117" s="118" t="s">
        <v>424</v>
      </c>
      <c r="F117" s="152"/>
      <c r="G117" s="119">
        <f t="shared" si="27"/>
        <v>32182</v>
      </c>
      <c r="H117" s="120">
        <v>32182</v>
      </c>
      <c r="I117" s="120">
        <v>0</v>
      </c>
      <c r="J117" s="120">
        <v>0</v>
      </c>
      <c r="K117" s="119">
        <f t="shared" si="28"/>
        <v>39755</v>
      </c>
      <c r="L117" s="120">
        <v>34099</v>
      </c>
      <c r="M117" s="120">
        <v>5656</v>
      </c>
      <c r="N117" s="120">
        <v>0</v>
      </c>
      <c r="O117" s="178"/>
      <c r="P117" s="121">
        <v>0</v>
      </c>
      <c r="Q117" s="119">
        <f t="shared" si="22"/>
        <v>56567</v>
      </c>
      <c r="R117" s="120">
        <v>48519</v>
      </c>
      <c r="S117" s="120">
        <v>8048</v>
      </c>
      <c r="T117" s="120">
        <v>0</v>
      </c>
      <c r="U117" s="120"/>
      <c r="V117" s="121">
        <v>0</v>
      </c>
      <c r="W117" s="122" t="s">
        <v>581</v>
      </c>
      <c r="X117" s="140"/>
    </row>
    <row r="118" spans="1:25" ht="26.25" customHeight="1" x14ac:dyDescent="0.2">
      <c r="A118" s="212">
        <v>90000051561</v>
      </c>
      <c r="B118" s="168"/>
      <c r="C118" s="371" t="s">
        <v>286</v>
      </c>
      <c r="D118" s="372"/>
      <c r="E118" s="118" t="s">
        <v>354</v>
      </c>
      <c r="F118" s="152"/>
      <c r="G118" s="119">
        <f t="shared" si="27"/>
        <v>198461</v>
      </c>
      <c r="H118" s="120">
        <v>185205</v>
      </c>
      <c r="I118" s="120">
        <v>0</v>
      </c>
      <c r="J118" s="120">
        <v>13256</v>
      </c>
      <c r="K118" s="119">
        <f>SUM(L118:P118)</f>
        <v>358248</v>
      </c>
      <c r="L118" s="120">
        <v>185215</v>
      </c>
      <c r="M118" s="120">
        <v>157977</v>
      </c>
      <c r="N118" s="120">
        <v>14056</v>
      </c>
      <c r="O118" s="178"/>
      <c r="P118" s="121">
        <v>1000</v>
      </c>
      <c r="Q118" s="119">
        <f>SUM(R118:V118)</f>
        <v>509759</v>
      </c>
      <c r="R118" s="120">
        <v>263550</v>
      </c>
      <c r="S118" s="120">
        <v>224784</v>
      </c>
      <c r="T118" s="120">
        <v>20002</v>
      </c>
      <c r="U118" s="120"/>
      <c r="V118" s="121">
        <v>1423</v>
      </c>
      <c r="W118" s="122" t="s">
        <v>582</v>
      </c>
      <c r="X118" s="140"/>
    </row>
    <row r="119" spans="1:25" ht="12.75" x14ac:dyDescent="0.2">
      <c r="A119" s="212"/>
      <c r="B119" s="168"/>
      <c r="C119" s="264"/>
      <c r="D119" s="265"/>
      <c r="E119" s="118" t="s">
        <v>424</v>
      </c>
      <c r="F119" s="152"/>
      <c r="G119" s="119">
        <f t="shared" si="27"/>
        <v>8600</v>
      </c>
      <c r="H119" s="120">
        <v>1720</v>
      </c>
      <c r="I119" s="120">
        <v>6880</v>
      </c>
      <c r="J119" s="120">
        <v>0</v>
      </c>
      <c r="K119" s="119">
        <f t="shared" si="28"/>
        <v>34278</v>
      </c>
      <c r="L119" s="120">
        <v>29194</v>
      </c>
      <c r="M119" s="120">
        <v>5084</v>
      </c>
      <c r="N119" s="120">
        <v>0</v>
      </c>
      <c r="O119" s="178"/>
      <c r="P119" s="121">
        <v>0</v>
      </c>
      <c r="Q119" s="119">
        <f t="shared" si="22"/>
        <v>48774</v>
      </c>
      <c r="R119" s="120">
        <v>41540</v>
      </c>
      <c r="S119" s="120">
        <v>7234</v>
      </c>
      <c r="T119" s="120">
        <v>0</v>
      </c>
      <c r="U119" s="120"/>
      <c r="V119" s="121">
        <v>0</v>
      </c>
      <c r="W119" s="122" t="s">
        <v>583</v>
      </c>
      <c r="X119" s="140"/>
    </row>
    <row r="120" spans="1:25" ht="12.75" x14ac:dyDescent="0.2">
      <c r="A120" s="212"/>
      <c r="B120" s="168"/>
      <c r="C120" s="278"/>
      <c r="D120" s="279"/>
      <c r="E120" s="118" t="s">
        <v>439</v>
      </c>
      <c r="F120" s="152"/>
      <c r="G120" s="119">
        <f>SUM(H120:J120)</f>
        <v>4428</v>
      </c>
      <c r="H120" s="120">
        <v>4428</v>
      </c>
      <c r="I120" s="120">
        <v>0</v>
      </c>
      <c r="J120" s="120">
        <v>0</v>
      </c>
      <c r="K120" s="119">
        <f>SUM(L120:P120)</f>
        <v>4428</v>
      </c>
      <c r="L120" s="120">
        <v>4428</v>
      </c>
      <c r="M120" s="120">
        <v>0</v>
      </c>
      <c r="N120" s="120">
        <v>0</v>
      </c>
      <c r="O120" s="178"/>
      <c r="P120" s="121">
        <v>0</v>
      </c>
      <c r="Q120" s="119">
        <f t="shared" si="22"/>
        <v>6300</v>
      </c>
      <c r="R120" s="120">
        <v>6300</v>
      </c>
      <c r="S120" s="120">
        <v>0</v>
      </c>
      <c r="T120" s="120">
        <v>0</v>
      </c>
      <c r="U120" s="120"/>
      <c r="V120" s="121">
        <v>0</v>
      </c>
      <c r="W120" s="122" t="s">
        <v>584</v>
      </c>
      <c r="X120" s="140"/>
    </row>
    <row r="121" spans="1:25" ht="30" customHeight="1" x14ac:dyDescent="0.2">
      <c r="A121" s="212">
        <v>90009226256</v>
      </c>
      <c r="B121" s="168"/>
      <c r="C121" s="371" t="s">
        <v>207</v>
      </c>
      <c r="D121" s="372"/>
      <c r="E121" s="118" t="s">
        <v>429</v>
      </c>
      <c r="F121" s="152"/>
      <c r="G121" s="119">
        <f t="shared" si="27"/>
        <v>134037</v>
      </c>
      <c r="H121" s="120">
        <v>132032</v>
      </c>
      <c r="I121" s="120">
        <v>0</v>
      </c>
      <c r="J121" s="120">
        <v>2005</v>
      </c>
      <c r="K121" s="119">
        <f t="shared" si="28"/>
        <v>170641</v>
      </c>
      <c r="L121" s="120">
        <v>128426</v>
      </c>
      <c r="M121" s="120">
        <v>40075</v>
      </c>
      <c r="N121" s="120">
        <v>2140</v>
      </c>
      <c r="O121" s="178"/>
      <c r="P121" s="121">
        <v>0</v>
      </c>
      <c r="Q121" s="119">
        <f t="shared" si="22"/>
        <v>242825</v>
      </c>
      <c r="R121" s="120">
        <v>182752</v>
      </c>
      <c r="S121" s="120">
        <v>57024</v>
      </c>
      <c r="T121" s="120">
        <v>3049</v>
      </c>
      <c r="U121" s="120"/>
      <c r="V121" s="121">
        <v>0</v>
      </c>
      <c r="W121" s="122" t="s">
        <v>585</v>
      </c>
      <c r="X121" s="140"/>
    </row>
    <row r="122" spans="1:25" s="280" customFormat="1" ht="44.25" customHeight="1" x14ac:dyDescent="0.2">
      <c r="A122" s="275"/>
      <c r="B122" s="168"/>
      <c r="C122" s="276"/>
      <c r="D122" s="277"/>
      <c r="E122" s="118" t="s">
        <v>443</v>
      </c>
      <c r="F122" s="152"/>
      <c r="G122" s="119">
        <f t="shared" si="27"/>
        <v>3250</v>
      </c>
      <c r="H122" s="120">
        <v>3250</v>
      </c>
      <c r="I122" s="120">
        <v>0</v>
      </c>
      <c r="J122" s="120">
        <v>0</v>
      </c>
      <c r="K122" s="119">
        <f t="shared" si="28"/>
        <v>3250</v>
      </c>
      <c r="L122" s="120">
        <v>3250</v>
      </c>
      <c r="M122" s="120">
        <v>0</v>
      </c>
      <c r="N122" s="120">
        <v>0</v>
      </c>
      <c r="O122" s="178"/>
      <c r="P122" s="121">
        <v>0</v>
      </c>
      <c r="Q122" s="119">
        <f t="shared" si="22"/>
        <v>4624</v>
      </c>
      <c r="R122" s="120">
        <v>4624</v>
      </c>
      <c r="S122" s="120">
        <v>0</v>
      </c>
      <c r="T122" s="120">
        <v>0</v>
      </c>
      <c r="U122" s="120"/>
      <c r="V122" s="121">
        <v>0</v>
      </c>
      <c r="W122" s="122" t="s">
        <v>586</v>
      </c>
      <c r="X122" s="140"/>
    </row>
    <row r="123" spans="1:25" s="280" customFormat="1" ht="24" x14ac:dyDescent="0.2">
      <c r="A123" s="275"/>
      <c r="B123" s="168"/>
      <c r="C123" s="276"/>
      <c r="D123" s="277"/>
      <c r="E123" s="118" t="s">
        <v>444</v>
      </c>
      <c r="F123" s="152"/>
      <c r="G123" s="119">
        <f t="shared" si="27"/>
        <v>18881.532264000001</v>
      </c>
      <c r="H123" s="120">
        <v>18881.532264000001</v>
      </c>
      <c r="I123" s="120">
        <v>0</v>
      </c>
      <c r="J123" s="120">
        <v>0</v>
      </c>
      <c r="K123" s="119">
        <f t="shared" si="28"/>
        <v>18249.008664000001</v>
      </c>
      <c r="L123" s="120">
        <v>18249.008664000001</v>
      </c>
      <c r="M123" s="120">
        <v>0</v>
      </c>
      <c r="N123" s="120">
        <v>0</v>
      </c>
      <c r="O123" s="178"/>
      <c r="P123" s="121">
        <v>0</v>
      </c>
      <c r="Q123" s="119">
        <f t="shared" si="22"/>
        <v>25966</v>
      </c>
      <c r="R123" s="120">
        <v>25966</v>
      </c>
      <c r="S123" s="120">
        <v>0</v>
      </c>
      <c r="T123" s="120">
        <v>0</v>
      </c>
      <c r="U123" s="120"/>
      <c r="V123" s="121">
        <v>0</v>
      </c>
      <c r="W123" s="122" t="s">
        <v>587</v>
      </c>
      <c r="X123" s="140"/>
    </row>
    <row r="124" spans="1:25" ht="24" x14ac:dyDescent="0.2">
      <c r="A124" s="212">
        <v>90000051487</v>
      </c>
      <c r="B124" s="168"/>
      <c r="C124" s="371" t="s">
        <v>180</v>
      </c>
      <c r="D124" s="372"/>
      <c r="E124" s="118" t="s">
        <v>354</v>
      </c>
      <c r="F124" s="152"/>
      <c r="G124" s="119">
        <f t="shared" si="27"/>
        <v>241990</v>
      </c>
      <c r="H124" s="120">
        <v>235337</v>
      </c>
      <c r="I124" s="120">
        <v>0</v>
      </c>
      <c r="J124" s="120">
        <v>6653</v>
      </c>
      <c r="K124" s="119">
        <f t="shared" si="28"/>
        <v>554617</v>
      </c>
      <c r="L124" s="120">
        <v>212913</v>
      </c>
      <c r="M124" s="120">
        <v>335051</v>
      </c>
      <c r="N124" s="120">
        <v>6653</v>
      </c>
      <c r="O124" s="178"/>
      <c r="P124" s="121">
        <v>0</v>
      </c>
      <c r="Q124" s="119">
        <f t="shared" si="22"/>
        <v>789177</v>
      </c>
      <c r="R124" s="120">
        <v>302967</v>
      </c>
      <c r="S124" s="120">
        <v>476736</v>
      </c>
      <c r="T124" s="120">
        <v>9474</v>
      </c>
      <c r="U124" s="120"/>
      <c r="V124" s="121">
        <v>0</v>
      </c>
      <c r="W124" s="122" t="s">
        <v>588</v>
      </c>
      <c r="X124" s="140"/>
    </row>
    <row r="125" spans="1:25" s="263" customFormat="1" ht="12.75" x14ac:dyDescent="0.2">
      <c r="A125" s="212"/>
      <c r="B125" s="168"/>
      <c r="C125" s="264"/>
      <c r="D125" s="265"/>
      <c r="E125" s="266" t="s">
        <v>424</v>
      </c>
      <c r="F125" s="152"/>
      <c r="G125" s="119">
        <f t="shared" si="27"/>
        <v>57630</v>
      </c>
      <c r="H125" s="120">
        <v>57630</v>
      </c>
      <c r="I125" s="120">
        <v>0</v>
      </c>
      <c r="J125" s="120">
        <v>0</v>
      </c>
      <c r="K125" s="119">
        <f t="shared" si="28"/>
        <v>50575</v>
      </c>
      <c r="L125" s="120">
        <v>50575</v>
      </c>
      <c r="M125" s="120">
        <v>0</v>
      </c>
      <c r="N125" s="120">
        <v>0</v>
      </c>
      <c r="O125" s="178"/>
      <c r="P125" s="121">
        <v>0</v>
      </c>
      <c r="Q125" s="119">
        <f t="shared" si="22"/>
        <v>71962</v>
      </c>
      <c r="R125" s="120">
        <v>71962</v>
      </c>
      <c r="S125" s="120">
        <v>0</v>
      </c>
      <c r="T125" s="120">
        <v>0</v>
      </c>
      <c r="U125" s="120"/>
      <c r="V125" s="121">
        <v>0</v>
      </c>
      <c r="W125" s="122" t="s">
        <v>589</v>
      </c>
      <c r="X125" s="140"/>
    </row>
    <row r="126" spans="1:25" ht="28.5" customHeight="1" x14ac:dyDescent="0.2">
      <c r="A126" s="212">
        <v>90000051519</v>
      </c>
      <c r="B126" s="168"/>
      <c r="C126" s="371" t="s">
        <v>287</v>
      </c>
      <c r="D126" s="372"/>
      <c r="E126" s="118" t="s">
        <v>354</v>
      </c>
      <c r="F126" s="152"/>
      <c r="G126" s="119">
        <f t="shared" si="27"/>
        <v>376228</v>
      </c>
      <c r="H126" s="120">
        <v>366687</v>
      </c>
      <c r="I126" s="120">
        <v>0</v>
      </c>
      <c r="J126" s="120">
        <v>9541</v>
      </c>
      <c r="K126" s="119">
        <f t="shared" si="28"/>
        <v>850347</v>
      </c>
      <c r="L126" s="120">
        <v>380431</v>
      </c>
      <c r="M126" s="120">
        <v>460375</v>
      </c>
      <c r="N126" s="120">
        <v>9541</v>
      </c>
      <c r="O126" s="178"/>
      <c r="P126" s="121">
        <v>0</v>
      </c>
      <c r="Q126" s="119">
        <f t="shared" si="22"/>
        <v>1209957</v>
      </c>
      <c r="R126" s="120">
        <v>541321</v>
      </c>
      <c r="S126" s="120">
        <v>655056</v>
      </c>
      <c r="T126" s="120">
        <v>13580</v>
      </c>
      <c r="U126" s="120"/>
      <c r="V126" s="121">
        <v>0</v>
      </c>
      <c r="W126" s="122" t="s">
        <v>590</v>
      </c>
      <c r="X126" s="140"/>
    </row>
    <row r="127" spans="1:25" ht="12.75" x14ac:dyDescent="0.2">
      <c r="A127" s="212"/>
      <c r="B127" s="168"/>
      <c r="C127" s="264"/>
      <c r="D127" s="265"/>
      <c r="E127" s="118" t="s">
        <v>424</v>
      </c>
      <c r="F127" s="152"/>
      <c r="G127" s="119">
        <f t="shared" si="27"/>
        <v>74773</v>
      </c>
      <c r="H127" s="120">
        <v>74773</v>
      </c>
      <c r="I127" s="120">
        <v>0</v>
      </c>
      <c r="J127" s="120">
        <v>0</v>
      </c>
      <c r="K127" s="119">
        <f t="shared" si="28"/>
        <v>112194</v>
      </c>
      <c r="L127" s="120">
        <v>89718</v>
      </c>
      <c r="M127" s="120">
        <v>22476</v>
      </c>
      <c r="N127" s="120">
        <v>0</v>
      </c>
      <c r="O127" s="178"/>
      <c r="P127" s="121">
        <v>0</v>
      </c>
      <c r="Q127" s="119">
        <f t="shared" si="22"/>
        <v>159638</v>
      </c>
      <c r="R127" s="120">
        <v>127658</v>
      </c>
      <c r="S127" s="120">
        <v>31980</v>
      </c>
      <c r="T127" s="120">
        <v>0</v>
      </c>
      <c r="U127" s="120"/>
      <c r="V127" s="121">
        <v>0</v>
      </c>
      <c r="W127" s="122" t="s">
        <v>591</v>
      </c>
      <c r="X127" s="140"/>
    </row>
    <row r="128" spans="1:25" ht="29.25" customHeight="1" x14ac:dyDescent="0.2">
      <c r="A128" s="212">
        <v>90009251338</v>
      </c>
      <c r="B128" s="168"/>
      <c r="C128" s="371" t="s">
        <v>288</v>
      </c>
      <c r="D128" s="372"/>
      <c r="E128" s="118" t="s">
        <v>354</v>
      </c>
      <c r="F128" s="152"/>
      <c r="G128" s="119">
        <f t="shared" si="27"/>
        <v>173193</v>
      </c>
      <c r="H128" s="120">
        <v>170228</v>
      </c>
      <c r="I128" s="120">
        <v>0</v>
      </c>
      <c r="J128" s="120">
        <v>2965</v>
      </c>
      <c r="K128" s="119">
        <f t="shared" si="28"/>
        <v>236575</v>
      </c>
      <c r="L128" s="120">
        <v>156894</v>
      </c>
      <c r="M128" s="120">
        <v>76516</v>
      </c>
      <c r="N128" s="120">
        <v>3165</v>
      </c>
      <c r="O128" s="178"/>
      <c r="P128" s="121">
        <v>0</v>
      </c>
      <c r="Q128" s="119">
        <f t="shared" si="22"/>
        <v>336648</v>
      </c>
      <c r="R128" s="120">
        <v>223260</v>
      </c>
      <c r="S128" s="120">
        <v>108876</v>
      </c>
      <c r="T128" s="120">
        <v>4512</v>
      </c>
      <c r="U128" s="120"/>
      <c r="V128" s="121">
        <v>0</v>
      </c>
      <c r="W128" s="122" t="s">
        <v>592</v>
      </c>
      <c r="X128" s="140"/>
    </row>
    <row r="129" spans="1:24" ht="12.75" x14ac:dyDescent="0.2">
      <c r="A129" s="212"/>
      <c r="B129" s="168"/>
      <c r="C129" s="264"/>
      <c r="D129" s="265"/>
      <c r="E129" s="118" t="s">
        <v>424</v>
      </c>
      <c r="F129" s="152"/>
      <c r="G129" s="119">
        <f t="shared" si="27"/>
        <v>13020</v>
      </c>
      <c r="H129" s="120">
        <v>13020</v>
      </c>
      <c r="I129" s="120">
        <v>0</v>
      </c>
      <c r="J129" s="120">
        <v>0</v>
      </c>
      <c r="K129" s="119">
        <f t="shared" si="28"/>
        <v>17059</v>
      </c>
      <c r="L129" s="120">
        <v>12927</v>
      </c>
      <c r="M129" s="120">
        <v>4132</v>
      </c>
      <c r="N129" s="120">
        <v>0</v>
      </c>
      <c r="O129" s="178"/>
      <c r="P129" s="121">
        <v>0</v>
      </c>
      <c r="Q129" s="119">
        <f t="shared" si="22"/>
        <v>24274</v>
      </c>
      <c r="R129" s="120">
        <v>18394</v>
      </c>
      <c r="S129" s="120">
        <v>5880</v>
      </c>
      <c r="T129" s="120">
        <v>0</v>
      </c>
      <c r="U129" s="120"/>
      <c r="V129" s="121">
        <v>0</v>
      </c>
      <c r="W129" s="122" t="s">
        <v>593</v>
      </c>
      <c r="X129" s="140"/>
    </row>
    <row r="130" spans="1:24" ht="31.5" customHeight="1" x14ac:dyDescent="0.2">
      <c r="A130" s="212">
        <v>90000051576</v>
      </c>
      <c r="B130" s="168"/>
      <c r="C130" s="371" t="s">
        <v>208</v>
      </c>
      <c r="D130" s="372"/>
      <c r="E130" s="118" t="s">
        <v>354</v>
      </c>
      <c r="F130" s="152"/>
      <c r="G130" s="119">
        <f t="shared" si="27"/>
        <v>265617</v>
      </c>
      <c r="H130" s="120">
        <v>255742</v>
      </c>
      <c r="I130" s="120">
        <v>0</v>
      </c>
      <c r="J130" s="120">
        <v>9875</v>
      </c>
      <c r="K130" s="119">
        <f t="shared" si="28"/>
        <v>393922</v>
      </c>
      <c r="L130" s="120">
        <v>244970</v>
      </c>
      <c r="M130" s="120">
        <v>139077</v>
      </c>
      <c r="N130" s="120">
        <v>9875</v>
      </c>
      <c r="O130" s="178"/>
      <c r="P130" s="121">
        <v>0</v>
      </c>
      <c r="Q130" s="119">
        <f t="shared" si="22"/>
        <v>560529</v>
      </c>
      <c r="R130" s="120">
        <v>348578</v>
      </c>
      <c r="S130" s="120">
        <v>197892</v>
      </c>
      <c r="T130" s="120">
        <v>14059</v>
      </c>
      <c r="U130" s="120"/>
      <c r="V130" s="121">
        <v>0</v>
      </c>
      <c r="W130" s="122" t="s">
        <v>594</v>
      </c>
      <c r="X130" s="140"/>
    </row>
    <row r="131" spans="1:24" ht="12.75" x14ac:dyDescent="0.2">
      <c r="A131" s="212"/>
      <c r="B131" s="168"/>
      <c r="C131" s="264"/>
      <c r="D131" s="265"/>
      <c r="E131" s="118" t="s">
        <v>424</v>
      </c>
      <c r="F131" s="152"/>
      <c r="G131" s="119">
        <f t="shared" si="27"/>
        <v>39074</v>
      </c>
      <c r="H131" s="120">
        <v>39074</v>
      </c>
      <c r="I131" s="120">
        <v>0</v>
      </c>
      <c r="J131" s="120">
        <v>0</v>
      </c>
      <c r="K131" s="119">
        <f t="shared" si="28"/>
        <v>37332</v>
      </c>
      <c r="L131" s="120">
        <v>32784</v>
      </c>
      <c r="M131" s="120">
        <v>4548</v>
      </c>
      <c r="N131" s="120">
        <v>0</v>
      </c>
      <c r="O131" s="178"/>
      <c r="P131" s="121">
        <v>0</v>
      </c>
      <c r="Q131" s="119">
        <f t="shared" si="22"/>
        <v>53120</v>
      </c>
      <c r="R131" s="120">
        <v>46648</v>
      </c>
      <c r="S131" s="120">
        <v>6472</v>
      </c>
      <c r="T131" s="120">
        <v>0</v>
      </c>
      <c r="U131" s="120"/>
      <c r="V131" s="121">
        <v>0</v>
      </c>
      <c r="W131" s="122" t="s">
        <v>595</v>
      </c>
      <c r="X131" s="140"/>
    </row>
    <row r="132" spans="1:24" ht="24" x14ac:dyDescent="0.2">
      <c r="A132" s="212">
        <v>90000051627</v>
      </c>
      <c r="B132" s="168"/>
      <c r="C132" s="371" t="s">
        <v>289</v>
      </c>
      <c r="D132" s="372"/>
      <c r="E132" s="118" t="s">
        <v>354</v>
      </c>
      <c r="F132" s="152"/>
      <c r="G132" s="119">
        <f t="shared" si="27"/>
        <v>264295</v>
      </c>
      <c r="H132" s="120">
        <v>255937</v>
      </c>
      <c r="I132" s="120">
        <v>0</v>
      </c>
      <c r="J132" s="120">
        <v>8358</v>
      </c>
      <c r="K132" s="119">
        <f t="shared" si="28"/>
        <v>557829</v>
      </c>
      <c r="L132" s="120">
        <v>247362</v>
      </c>
      <c r="M132" s="120">
        <v>302109</v>
      </c>
      <c r="N132" s="120">
        <v>8358</v>
      </c>
      <c r="O132" s="178"/>
      <c r="P132" s="121">
        <v>0</v>
      </c>
      <c r="Q132" s="119">
        <f t="shared" ref="Q132:Q199" si="29">SUM(R132:V132)</f>
        <v>793742</v>
      </c>
      <c r="R132" s="120">
        <v>351982</v>
      </c>
      <c r="S132" s="120">
        <v>429864</v>
      </c>
      <c r="T132" s="120">
        <v>11896</v>
      </c>
      <c r="U132" s="120"/>
      <c r="V132" s="121">
        <v>0</v>
      </c>
      <c r="W132" s="122" t="s">
        <v>596</v>
      </c>
      <c r="X132" s="140"/>
    </row>
    <row r="133" spans="1:24" ht="12.75" x14ac:dyDescent="0.2">
      <c r="A133" s="212"/>
      <c r="B133" s="168"/>
      <c r="C133" s="264"/>
      <c r="D133" s="265"/>
      <c r="E133" s="118" t="s">
        <v>424</v>
      </c>
      <c r="F133" s="152"/>
      <c r="G133" s="119">
        <f t="shared" si="27"/>
        <v>77820</v>
      </c>
      <c r="H133" s="120">
        <v>66564</v>
      </c>
      <c r="I133" s="120">
        <v>11256</v>
      </c>
      <c r="J133" s="120">
        <v>0</v>
      </c>
      <c r="K133" s="119">
        <f t="shared" si="28"/>
        <v>71014</v>
      </c>
      <c r="L133" s="120">
        <v>59422</v>
      </c>
      <c r="M133" s="120">
        <v>11592</v>
      </c>
      <c r="N133" s="120">
        <v>0</v>
      </c>
      <c r="O133" s="178"/>
      <c r="P133" s="121">
        <v>0</v>
      </c>
      <c r="Q133" s="119">
        <f t="shared" si="29"/>
        <v>101044</v>
      </c>
      <c r="R133" s="120">
        <v>84550</v>
      </c>
      <c r="S133" s="120">
        <v>16494</v>
      </c>
      <c r="T133" s="120">
        <v>0</v>
      </c>
      <c r="U133" s="120"/>
      <c r="V133" s="121">
        <v>0</v>
      </c>
      <c r="W133" s="122" t="s">
        <v>597</v>
      </c>
      <c r="X133" s="140"/>
    </row>
    <row r="134" spans="1:24" s="280" customFormat="1" ht="27.75" customHeight="1" x14ac:dyDescent="0.2">
      <c r="A134" s="212"/>
      <c r="B134" s="168"/>
      <c r="C134" s="278"/>
      <c r="D134" s="279"/>
      <c r="E134" s="118" t="s">
        <v>440</v>
      </c>
      <c r="F134" s="152"/>
      <c r="G134" s="119">
        <f t="shared" si="27"/>
        <v>14758.884</v>
      </c>
      <c r="H134" s="120">
        <v>14758.884</v>
      </c>
      <c r="I134" s="120">
        <v>0</v>
      </c>
      <c r="J134" s="120">
        <v>0</v>
      </c>
      <c r="K134" s="119">
        <f t="shared" si="28"/>
        <v>14758.884</v>
      </c>
      <c r="L134" s="120">
        <v>14758.884</v>
      </c>
      <c r="M134" s="120">
        <v>0</v>
      </c>
      <c r="N134" s="120">
        <v>0</v>
      </c>
      <c r="O134" s="178"/>
      <c r="P134" s="121">
        <v>0</v>
      </c>
      <c r="Q134" s="119">
        <f t="shared" si="29"/>
        <v>21000</v>
      </c>
      <c r="R134" s="120">
        <v>21000</v>
      </c>
      <c r="S134" s="120">
        <v>0</v>
      </c>
      <c r="T134" s="120">
        <v>0</v>
      </c>
      <c r="U134" s="120"/>
      <c r="V134" s="121">
        <v>0</v>
      </c>
      <c r="W134" s="122" t="s">
        <v>598</v>
      </c>
      <c r="X134" s="140"/>
    </row>
    <row r="135" spans="1:24" ht="42" customHeight="1" x14ac:dyDescent="0.2">
      <c r="A135" s="212">
        <v>90000053670</v>
      </c>
      <c r="B135" s="168"/>
      <c r="C135" s="371" t="s">
        <v>209</v>
      </c>
      <c r="D135" s="372"/>
      <c r="E135" s="118" t="s">
        <v>430</v>
      </c>
      <c r="F135" s="152"/>
      <c r="G135" s="119">
        <f t="shared" si="27"/>
        <v>222328</v>
      </c>
      <c r="H135" s="120">
        <v>120677</v>
      </c>
      <c r="I135" s="120">
        <v>69895</v>
      </c>
      <c r="J135" s="120">
        <v>31756</v>
      </c>
      <c r="K135" s="119">
        <f t="shared" si="28"/>
        <v>236220</v>
      </c>
      <c r="L135" s="120">
        <v>127983</v>
      </c>
      <c r="M135" s="120">
        <v>72414</v>
      </c>
      <c r="N135" s="120">
        <v>32698</v>
      </c>
      <c r="O135" s="178"/>
      <c r="P135" s="121">
        <v>3125</v>
      </c>
      <c r="Q135" s="119">
        <f t="shared" si="29"/>
        <v>336133</v>
      </c>
      <c r="R135" s="120">
        <v>182116</v>
      </c>
      <c r="S135" s="120">
        <v>103036</v>
      </c>
      <c r="T135" s="120">
        <v>46536</v>
      </c>
      <c r="U135" s="120"/>
      <c r="V135" s="121">
        <v>4445</v>
      </c>
      <c r="W135" s="122" t="s">
        <v>599</v>
      </c>
      <c r="X135" s="140"/>
    </row>
    <row r="136" spans="1:24" ht="27" customHeight="1" x14ac:dyDescent="0.2">
      <c r="A136" s="212">
        <v>90000051595</v>
      </c>
      <c r="B136" s="168"/>
      <c r="C136" s="371" t="s">
        <v>210</v>
      </c>
      <c r="D136" s="372"/>
      <c r="E136" s="118" t="s">
        <v>354</v>
      </c>
      <c r="F136" s="152"/>
      <c r="G136" s="119">
        <f t="shared" si="27"/>
        <v>292131.40000000002</v>
      </c>
      <c r="H136" s="120">
        <v>284131.40000000002</v>
      </c>
      <c r="I136" s="120">
        <v>0</v>
      </c>
      <c r="J136" s="120">
        <v>8000</v>
      </c>
      <c r="K136" s="119">
        <f t="shared" si="28"/>
        <v>595686</v>
      </c>
      <c r="L136" s="120">
        <v>289765</v>
      </c>
      <c r="M136" s="120">
        <v>295943</v>
      </c>
      <c r="N136" s="120">
        <v>9978</v>
      </c>
      <c r="O136" s="178"/>
      <c r="P136" s="121">
        <v>0</v>
      </c>
      <c r="Q136" s="119">
        <f t="shared" si="29"/>
        <v>847609</v>
      </c>
      <c r="R136" s="120">
        <v>412316</v>
      </c>
      <c r="S136" s="120">
        <v>421092</v>
      </c>
      <c r="T136" s="120">
        <v>14201</v>
      </c>
      <c r="U136" s="120"/>
      <c r="V136" s="121">
        <v>0</v>
      </c>
      <c r="W136" s="122" t="s">
        <v>600</v>
      </c>
      <c r="X136" s="140"/>
    </row>
    <row r="137" spans="1:24" ht="12.75" x14ac:dyDescent="0.2">
      <c r="A137" s="212"/>
      <c r="B137" s="168"/>
      <c r="C137" s="264"/>
      <c r="D137" s="265"/>
      <c r="E137" s="118" t="s">
        <v>424</v>
      </c>
      <c r="F137" s="152"/>
      <c r="G137" s="119">
        <f t="shared" si="27"/>
        <v>78858</v>
      </c>
      <c r="H137" s="120">
        <v>78858</v>
      </c>
      <c r="I137" s="120">
        <v>0</v>
      </c>
      <c r="J137" s="120">
        <v>0</v>
      </c>
      <c r="K137" s="119">
        <f t="shared" si="28"/>
        <v>78024</v>
      </c>
      <c r="L137" s="120">
        <v>66420</v>
      </c>
      <c r="M137" s="120">
        <v>11604</v>
      </c>
      <c r="N137" s="120">
        <v>0</v>
      </c>
      <c r="O137" s="178"/>
      <c r="P137" s="121">
        <v>0</v>
      </c>
      <c r="Q137" s="119">
        <f t="shared" si="29"/>
        <v>111020</v>
      </c>
      <c r="R137" s="120">
        <v>94508</v>
      </c>
      <c r="S137" s="120">
        <v>16512</v>
      </c>
      <c r="T137" s="120">
        <v>0</v>
      </c>
      <c r="U137" s="120"/>
      <c r="V137" s="121">
        <v>0</v>
      </c>
      <c r="W137" s="122" t="s">
        <v>601</v>
      </c>
      <c r="X137" s="140"/>
    </row>
    <row r="138" spans="1:24" ht="24" x14ac:dyDescent="0.2">
      <c r="A138" s="212">
        <v>90000056465</v>
      </c>
      <c r="B138" s="168"/>
      <c r="C138" s="371" t="s">
        <v>211</v>
      </c>
      <c r="D138" s="372"/>
      <c r="E138" s="118" t="s">
        <v>431</v>
      </c>
      <c r="F138" s="152"/>
      <c r="G138" s="119">
        <f t="shared" si="27"/>
        <v>493202</v>
      </c>
      <c r="H138" s="120">
        <v>221212</v>
      </c>
      <c r="I138" s="120">
        <v>205304</v>
      </c>
      <c r="J138" s="120">
        <v>66686</v>
      </c>
      <c r="K138" s="119">
        <f t="shared" si="28"/>
        <v>521948</v>
      </c>
      <c r="L138" s="120">
        <v>223276</v>
      </c>
      <c r="M138" s="120">
        <v>230382</v>
      </c>
      <c r="N138" s="120">
        <v>68290</v>
      </c>
      <c r="O138" s="178"/>
      <c r="P138" s="121">
        <v>0</v>
      </c>
      <c r="Q138" s="119">
        <f t="shared" si="29"/>
        <v>742695</v>
      </c>
      <c r="R138" s="120">
        <v>317704</v>
      </c>
      <c r="S138" s="120">
        <v>327806</v>
      </c>
      <c r="T138" s="120">
        <v>97185</v>
      </c>
      <c r="U138" s="120"/>
      <c r="V138" s="121">
        <v>0</v>
      </c>
      <c r="W138" s="122" t="s">
        <v>602</v>
      </c>
      <c r="X138" s="140"/>
    </row>
    <row r="139" spans="1:24" ht="51.75" customHeight="1" x14ac:dyDescent="0.2">
      <c r="A139" s="212">
        <v>90001067517</v>
      </c>
      <c r="B139" s="168"/>
      <c r="C139" s="371" t="s">
        <v>404</v>
      </c>
      <c r="D139" s="372"/>
      <c r="E139" s="118" t="s">
        <v>430</v>
      </c>
      <c r="F139" s="152"/>
      <c r="G139" s="119">
        <f t="shared" si="27"/>
        <v>408695</v>
      </c>
      <c r="H139" s="120">
        <v>356209</v>
      </c>
      <c r="I139" s="120">
        <v>0</v>
      </c>
      <c r="J139" s="120">
        <v>52486</v>
      </c>
      <c r="K139" s="119">
        <f t="shared" si="28"/>
        <v>440248</v>
      </c>
      <c r="L139" s="120">
        <v>336962</v>
      </c>
      <c r="M139" s="120">
        <v>37333</v>
      </c>
      <c r="N139" s="120">
        <v>52486</v>
      </c>
      <c r="O139" s="178"/>
      <c r="P139" s="121">
        <v>13467</v>
      </c>
      <c r="Q139" s="119">
        <f t="shared" si="29"/>
        <v>626440</v>
      </c>
      <c r="R139" s="120">
        <v>479465</v>
      </c>
      <c r="S139" s="120">
        <v>53118</v>
      </c>
      <c r="T139" s="120">
        <v>74696</v>
      </c>
      <c r="U139" s="120"/>
      <c r="V139" s="121">
        <v>19161</v>
      </c>
      <c r="W139" s="122" t="s">
        <v>603</v>
      </c>
      <c r="X139" s="140"/>
    </row>
    <row r="140" spans="1:24" s="272" customFormat="1" ht="24" x14ac:dyDescent="0.2">
      <c r="A140" s="212"/>
      <c r="B140" s="168"/>
      <c r="C140" s="270"/>
      <c r="D140" s="271"/>
      <c r="E140" s="118" t="s">
        <v>405</v>
      </c>
      <c r="F140" s="152"/>
      <c r="G140" s="119">
        <f t="shared" si="27"/>
        <v>169944.7</v>
      </c>
      <c r="H140" s="120">
        <v>144289.70000000001</v>
      </c>
      <c r="I140" s="120">
        <v>0</v>
      </c>
      <c r="J140" s="120">
        <v>25655</v>
      </c>
      <c r="K140" s="119">
        <f t="shared" si="28"/>
        <v>189628</v>
      </c>
      <c r="L140" s="120">
        <v>163973</v>
      </c>
      <c r="M140" s="120">
        <v>0</v>
      </c>
      <c r="N140" s="120">
        <v>25655</v>
      </c>
      <c r="O140" s="178"/>
      <c r="P140" s="121">
        <v>0</v>
      </c>
      <c r="Q140" s="119">
        <f t="shared" si="29"/>
        <v>269834</v>
      </c>
      <c r="R140" s="120">
        <v>233322</v>
      </c>
      <c r="S140" s="120">
        <v>0</v>
      </c>
      <c r="T140" s="120">
        <v>36512</v>
      </c>
      <c r="U140" s="120"/>
      <c r="V140" s="121">
        <v>0</v>
      </c>
      <c r="W140" s="122" t="s">
        <v>604</v>
      </c>
      <c r="X140" s="140"/>
    </row>
    <row r="141" spans="1:24" s="272" customFormat="1" ht="12.75" x14ac:dyDescent="0.2">
      <c r="A141" s="212"/>
      <c r="B141" s="168"/>
      <c r="C141" s="270"/>
      <c r="D141" s="271"/>
      <c r="E141" s="118" t="s">
        <v>432</v>
      </c>
      <c r="F141" s="152"/>
      <c r="G141" s="119">
        <f t="shared" si="27"/>
        <v>0</v>
      </c>
      <c r="H141" s="120">
        <v>0</v>
      </c>
      <c r="I141" s="120">
        <v>0</v>
      </c>
      <c r="J141" s="120">
        <v>0</v>
      </c>
      <c r="K141" s="119">
        <f>SUM(L141:P141)</f>
        <v>39853</v>
      </c>
      <c r="L141" s="120">
        <v>39853</v>
      </c>
      <c r="M141" s="120">
        <v>0</v>
      </c>
      <c r="N141" s="120">
        <v>0</v>
      </c>
      <c r="O141" s="178"/>
      <c r="P141" s="121">
        <v>0</v>
      </c>
      <c r="Q141" s="119">
        <f t="shared" si="29"/>
        <v>56710</v>
      </c>
      <c r="R141" s="120">
        <v>56710</v>
      </c>
      <c r="S141" s="120">
        <v>0</v>
      </c>
      <c r="T141" s="120">
        <v>0</v>
      </c>
      <c r="U141" s="120"/>
      <c r="V141" s="121">
        <v>0</v>
      </c>
      <c r="W141" s="122" t="s">
        <v>605</v>
      </c>
      <c r="X141" s="140" t="s">
        <v>689</v>
      </c>
    </row>
    <row r="142" spans="1:24" ht="36" x14ac:dyDescent="0.2">
      <c r="A142" s="212">
        <v>90009563202</v>
      </c>
      <c r="B142" s="168"/>
      <c r="C142" s="371" t="s">
        <v>423</v>
      </c>
      <c r="D142" s="372"/>
      <c r="E142" s="118" t="s">
        <v>355</v>
      </c>
      <c r="F142" s="152"/>
      <c r="G142" s="119">
        <f>SUM(H142:J142)</f>
        <v>205073.92480000001</v>
      </c>
      <c r="H142" s="120">
        <v>183013</v>
      </c>
      <c r="I142" s="120">
        <v>8245.9248000000007</v>
      </c>
      <c r="J142" s="120">
        <v>13815</v>
      </c>
      <c r="K142" s="119">
        <f>SUM(L142:P142)</f>
        <v>199788.782928</v>
      </c>
      <c r="L142" s="120">
        <v>176604</v>
      </c>
      <c r="M142" s="120">
        <v>9369.7829280000005</v>
      </c>
      <c r="N142" s="120">
        <v>13815</v>
      </c>
      <c r="O142" s="178"/>
      <c r="P142" s="121">
        <v>0</v>
      </c>
      <c r="Q142" s="119">
        <f>SUM(R142:V142)</f>
        <v>284294</v>
      </c>
      <c r="R142" s="120">
        <v>251305</v>
      </c>
      <c r="S142" s="120">
        <v>13332</v>
      </c>
      <c r="T142" s="120">
        <v>19657</v>
      </c>
      <c r="U142" s="120"/>
      <c r="V142" s="121">
        <v>0</v>
      </c>
      <c r="W142" s="122" t="s">
        <v>606</v>
      </c>
      <c r="X142" s="140"/>
    </row>
    <row r="143" spans="1:24" ht="12.75" x14ac:dyDescent="0.2">
      <c r="A143" s="212"/>
      <c r="B143" s="168"/>
      <c r="C143" s="264"/>
      <c r="D143" s="265"/>
      <c r="E143" s="118" t="s">
        <v>424</v>
      </c>
      <c r="F143" s="152"/>
      <c r="G143" s="119">
        <f>SUM(H143:J143)</f>
        <v>8820</v>
      </c>
      <c r="H143" s="120">
        <v>8820</v>
      </c>
      <c r="I143" s="120">
        <v>0</v>
      </c>
      <c r="J143" s="120">
        <v>0</v>
      </c>
      <c r="K143" s="119">
        <f>SUM(L143:P143)</f>
        <v>11424</v>
      </c>
      <c r="L143" s="120">
        <v>11424</v>
      </c>
      <c r="M143" s="120">
        <v>0</v>
      </c>
      <c r="N143" s="120">
        <v>0</v>
      </c>
      <c r="O143" s="178"/>
      <c r="P143" s="121">
        <v>0</v>
      </c>
      <c r="Q143" s="119">
        <f>SUM(R143:V143)</f>
        <v>16255</v>
      </c>
      <c r="R143" s="120">
        <v>16255</v>
      </c>
      <c r="S143" s="120">
        <v>0</v>
      </c>
      <c r="T143" s="120">
        <v>0</v>
      </c>
      <c r="U143" s="120"/>
      <c r="V143" s="121">
        <v>0</v>
      </c>
      <c r="W143" s="122" t="s">
        <v>607</v>
      </c>
      <c r="X143" s="140"/>
    </row>
    <row r="144" spans="1:24" ht="36" x14ac:dyDescent="0.2">
      <c r="A144" s="212">
        <v>90009249210</v>
      </c>
      <c r="B144" s="168"/>
      <c r="C144" s="371" t="s">
        <v>233</v>
      </c>
      <c r="D144" s="372"/>
      <c r="E144" s="118" t="s">
        <v>355</v>
      </c>
      <c r="F144" s="152"/>
      <c r="G144" s="119">
        <f>SUM(H144:J144)</f>
        <v>353358.1961</v>
      </c>
      <c r="H144" s="120">
        <v>296707</v>
      </c>
      <c r="I144" s="120">
        <v>22838.196100000001</v>
      </c>
      <c r="J144" s="120">
        <v>33813</v>
      </c>
      <c r="K144" s="119">
        <f t="shared" si="28"/>
        <v>353992.10279999999</v>
      </c>
      <c r="L144" s="120">
        <v>295089</v>
      </c>
      <c r="M144" s="120">
        <v>25090.102800000001</v>
      </c>
      <c r="N144" s="120">
        <v>33813</v>
      </c>
      <c r="O144" s="178"/>
      <c r="P144" s="121">
        <v>0</v>
      </c>
      <c r="Q144" s="119">
        <f t="shared" si="29"/>
        <v>503703</v>
      </c>
      <c r="R144" s="120">
        <v>419891</v>
      </c>
      <c r="S144" s="120">
        <v>35700</v>
      </c>
      <c r="T144" s="120">
        <v>48112</v>
      </c>
      <c r="U144" s="120"/>
      <c r="V144" s="121">
        <v>0</v>
      </c>
      <c r="W144" s="122" t="s">
        <v>608</v>
      </c>
      <c r="X144" s="140"/>
    </row>
    <row r="145" spans="1:24" ht="12.75" x14ac:dyDescent="0.2">
      <c r="A145" s="212"/>
      <c r="B145" s="168"/>
      <c r="C145" s="264"/>
      <c r="D145" s="265"/>
      <c r="E145" s="118" t="s">
        <v>424</v>
      </c>
      <c r="F145" s="152"/>
      <c r="G145" s="119">
        <f>SUM(H145:J145)</f>
        <v>15600</v>
      </c>
      <c r="H145" s="120">
        <v>15600</v>
      </c>
      <c r="I145" s="120">
        <v>0</v>
      </c>
      <c r="J145" s="120">
        <v>0</v>
      </c>
      <c r="K145" s="119">
        <f t="shared" si="28"/>
        <v>35527</v>
      </c>
      <c r="L145" s="120">
        <v>35527</v>
      </c>
      <c r="M145" s="120">
        <v>0</v>
      </c>
      <c r="N145" s="120">
        <v>0</v>
      </c>
      <c r="O145" s="178"/>
      <c r="P145" s="121">
        <v>0</v>
      </c>
      <c r="Q145" s="119">
        <f t="shared" si="29"/>
        <v>50551</v>
      </c>
      <c r="R145" s="120">
        <v>50551</v>
      </c>
      <c r="S145" s="120">
        <v>0</v>
      </c>
      <c r="T145" s="120">
        <v>0</v>
      </c>
      <c r="U145" s="120"/>
      <c r="V145" s="121">
        <v>0</v>
      </c>
      <c r="W145" s="122" t="s">
        <v>609</v>
      </c>
      <c r="X145" s="140"/>
    </row>
    <row r="146" spans="1:24" ht="36" x14ac:dyDescent="0.2">
      <c r="A146" s="212">
        <v>90009249155</v>
      </c>
      <c r="B146" s="168"/>
      <c r="C146" s="371" t="s">
        <v>234</v>
      </c>
      <c r="D146" s="372"/>
      <c r="E146" s="118" t="s">
        <v>355</v>
      </c>
      <c r="F146" s="152"/>
      <c r="G146" s="119">
        <f t="shared" si="27"/>
        <v>204486</v>
      </c>
      <c r="H146" s="120">
        <v>181842</v>
      </c>
      <c r="I146" s="120">
        <v>10740</v>
      </c>
      <c r="J146" s="120">
        <v>11904</v>
      </c>
      <c r="K146" s="119">
        <f t="shared" si="28"/>
        <v>206375.91508800001</v>
      </c>
      <c r="L146" s="120">
        <v>182560</v>
      </c>
      <c r="M146" s="120">
        <v>12911.915088</v>
      </c>
      <c r="N146" s="120">
        <v>10904</v>
      </c>
      <c r="O146" s="178"/>
      <c r="P146" s="121">
        <v>0</v>
      </c>
      <c r="Q146" s="119">
        <f t="shared" si="29"/>
        <v>293667</v>
      </c>
      <c r="R146" s="120">
        <v>259779</v>
      </c>
      <c r="S146" s="120">
        <v>18372</v>
      </c>
      <c r="T146" s="120">
        <v>15516</v>
      </c>
      <c r="U146" s="120"/>
      <c r="V146" s="121">
        <v>0</v>
      </c>
      <c r="W146" s="122" t="s">
        <v>610</v>
      </c>
      <c r="X146" s="140"/>
    </row>
    <row r="147" spans="1:24" ht="12.75" x14ac:dyDescent="0.2">
      <c r="A147" s="212"/>
      <c r="B147" s="168"/>
      <c r="C147" s="264"/>
      <c r="D147" s="265"/>
      <c r="E147" s="118" t="s">
        <v>424</v>
      </c>
      <c r="F147" s="152"/>
      <c r="G147" s="119">
        <f t="shared" si="27"/>
        <v>11880</v>
      </c>
      <c r="H147" s="120">
        <v>11880</v>
      </c>
      <c r="I147" s="120">
        <v>0</v>
      </c>
      <c r="J147" s="120">
        <v>0</v>
      </c>
      <c r="K147" s="119">
        <f t="shared" si="28"/>
        <v>19451</v>
      </c>
      <c r="L147" s="120">
        <v>19451</v>
      </c>
      <c r="M147" s="120">
        <v>0</v>
      </c>
      <c r="N147" s="120">
        <v>0</v>
      </c>
      <c r="O147" s="178"/>
      <c r="P147" s="121">
        <v>0</v>
      </c>
      <c r="Q147" s="119">
        <f t="shared" si="29"/>
        <v>27677</v>
      </c>
      <c r="R147" s="120">
        <v>27677</v>
      </c>
      <c r="S147" s="120">
        <v>0</v>
      </c>
      <c r="T147" s="120">
        <v>0</v>
      </c>
      <c r="U147" s="120"/>
      <c r="V147" s="121">
        <v>0</v>
      </c>
      <c r="W147" s="122" t="s">
        <v>611</v>
      </c>
      <c r="X147" s="140"/>
    </row>
    <row r="148" spans="1:24" ht="36" x14ac:dyDescent="0.2">
      <c r="A148" s="212">
        <v>90009249259</v>
      </c>
      <c r="B148" s="168"/>
      <c r="C148" s="371" t="s">
        <v>235</v>
      </c>
      <c r="D148" s="372"/>
      <c r="E148" s="118" t="s">
        <v>355</v>
      </c>
      <c r="F148" s="152"/>
      <c r="G148" s="119">
        <f t="shared" si="27"/>
        <v>361097.01</v>
      </c>
      <c r="H148" s="120">
        <v>305693</v>
      </c>
      <c r="I148" s="120">
        <v>29538.010000000002</v>
      </c>
      <c r="J148" s="120">
        <v>25866</v>
      </c>
      <c r="K148" s="119">
        <f t="shared" si="28"/>
        <v>343957.56699199998</v>
      </c>
      <c r="L148" s="120">
        <v>295281</v>
      </c>
      <c r="M148" s="120">
        <v>26810.566992</v>
      </c>
      <c r="N148" s="120">
        <v>21866</v>
      </c>
      <c r="O148" s="178"/>
      <c r="P148" s="121">
        <v>0</v>
      </c>
      <c r="Q148" s="119">
        <f t="shared" si="29"/>
        <v>489429</v>
      </c>
      <c r="R148" s="120">
        <v>420168</v>
      </c>
      <c r="S148" s="120">
        <v>38148</v>
      </c>
      <c r="T148" s="120">
        <v>31113</v>
      </c>
      <c r="U148" s="120"/>
      <c r="V148" s="121">
        <v>0</v>
      </c>
      <c r="W148" s="122" t="s">
        <v>612</v>
      </c>
      <c r="X148" s="140"/>
    </row>
    <row r="149" spans="1:24" ht="12.75" x14ac:dyDescent="0.2">
      <c r="A149" s="212"/>
      <c r="B149" s="168"/>
      <c r="C149" s="264"/>
      <c r="D149" s="265"/>
      <c r="E149" s="118" t="s">
        <v>424</v>
      </c>
      <c r="F149" s="152"/>
      <c r="G149" s="119">
        <f t="shared" si="27"/>
        <v>21236</v>
      </c>
      <c r="H149" s="120">
        <v>21236</v>
      </c>
      <c r="I149" s="120">
        <v>0</v>
      </c>
      <c r="J149" s="120">
        <v>0</v>
      </c>
      <c r="K149" s="119">
        <f t="shared" si="28"/>
        <v>37495</v>
      </c>
      <c r="L149" s="120">
        <v>37495</v>
      </c>
      <c r="M149" s="120">
        <v>0</v>
      </c>
      <c r="N149" s="120">
        <v>0</v>
      </c>
      <c r="O149" s="178"/>
      <c r="P149" s="121">
        <v>0</v>
      </c>
      <c r="Q149" s="119">
        <f t="shared" si="29"/>
        <v>53351</v>
      </c>
      <c r="R149" s="120">
        <v>53351</v>
      </c>
      <c r="S149" s="120">
        <v>0</v>
      </c>
      <c r="T149" s="120">
        <v>0</v>
      </c>
      <c r="U149" s="120"/>
      <c r="V149" s="121">
        <v>0</v>
      </c>
      <c r="W149" s="122" t="s">
        <v>613</v>
      </c>
      <c r="X149" s="140"/>
    </row>
    <row r="150" spans="1:24" ht="36" x14ac:dyDescent="0.2">
      <c r="A150" s="212">
        <v>90009249314</v>
      </c>
      <c r="B150" s="168"/>
      <c r="C150" s="371" t="s">
        <v>236</v>
      </c>
      <c r="D150" s="372"/>
      <c r="E150" s="118" t="s">
        <v>355</v>
      </c>
      <c r="F150" s="152"/>
      <c r="G150" s="119">
        <f t="shared" si="27"/>
        <v>351187.4779</v>
      </c>
      <c r="H150" s="120">
        <v>295425</v>
      </c>
      <c r="I150" s="120">
        <v>30132.477899999998</v>
      </c>
      <c r="J150" s="120">
        <v>25630</v>
      </c>
      <c r="K150" s="119">
        <f t="shared" si="28"/>
        <v>356892.41155199998</v>
      </c>
      <c r="L150" s="120">
        <v>295217</v>
      </c>
      <c r="M150" s="120">
        <v>36045.411551999998</v>
      </c>
      <c r="N150" s="120">
        <v>25630</v>
      </c>
      <c r="O150" s="178"/>
      <c r="P150" s="121">
        <v>0</v>
      </c>
      <c r="Q150" s="119">
        <f t="shared" si="29"/>
        <v>507835</v>
      </c>
      <c r="R150" s="120">
        <v>420077</v>
      </c>
      <c r="S150" s="120">
        <v>51288</v>
      </c>
      <c r="T150" s="120">
        <v>36470</v>
      </c>
      <c r="U150" s="120"/>
      <c r="V150" s="121">
        <v>0</v>
      </c>
      <c r="W150" s="122" t="s">
        <v>614</v>
      </c>
      <c r="X150" s="140"/>
    </row>
    <row r="151" spans="1:24" ht="12.75" x14ac:dyDescent="0.2">
      <c r="A151" s="212"/>
      <c r="B151" s="168"/>
      <c r="C151" s="264"/>
      <c r="D151" s="265"/>
      <c r="E151" s="118" t="s">
        <v>424</v>
      </c>
      <c r="F151" s="152"/>
      <c r="G151" s="119">
        <f t="shared" si="27"/>
        <v>18690</v>
      </c>
      <c r="H151" s="120">
        <v>18690</v>
      </c>
      <c r="I151" s="120">
        <v>0</v>
      </c>
      <c r="J151" s="120">
        <v>0</v>
      </c>
      <c r="K151" s="119">
        <f t="shared" si="28"/>
        <v>35282</v>
      </c>
      <c r="L151" s="120">
        <v>35282</v>
      </c>
      <c r="M151" s="120">
        <v>0</v>
      </c>
      <c r="N151" s="120">
        <v>0</v>
      </c>
      <c r="O151" s="178"/>
      <c r="P151" s="121">
        <v>0</v>
      </c>
      <c r="Q151" s="119">
        <f t="shared" si="29"/>
        <v>50202</v>
      </c>
      <c r="R151" s="120">
        <v>50202</v>
      </c>
      <c r="S151" s="120">
        <v>0</v>
      </c>
      <c r="T151" s="120">
        <v>0</v>
      </c>
      <c r="U151" s="120"/>
      <c r="V151" s="121">
        <v>0</v>
      </c>
      <c r="W151" s="122" t="s">
        <v>615</v>
      </c>
      <c r="X151" s="140"/>
    </row>
    <row r="152" spans="1:24" ht="36" x14ac:dyDescent="0.2">
      <c r="A152" s="212">
        <v>90009249189</v>
      </c>
      <c r="B152" s="168"/>
      <c r="C152" s="371" t="s">
        <v>237</v>
      </c>
      <c r="D152" s="372"/>
      <c r="E152" s="118" t="s">
        <v>355</v>
      </c>
      <c r="F152" s="152"/>
      <c r="G152" s="119">
        <f t="shared" si="27"/>
        <v>342396.7488</v>
      </c>
      <c r="H152" s="120">
        <v>279691</v>
      </c>
      <c r="I152" s="120">
        <v>47003.748800000001</v>
      </c>
      <c r="J152" s="120">
        <v>15702</v>
      </c>
      <c r="K152" s="119">
        <f t="shared" si="28"/>
        <v>337191.59313599998</v>
      </c>
      <c r="L152" s="120">
        <v>280684</v>
      </c>
      <c r="M152" s="120">
        <v>41805.593135999996</v>
      </c>
      <c r="N152" s="120">
        <v>14702</v>
      </c>
      <c r="O152" s="178"/>
      <c r="P152" s="121">
        <v>0</v>
      </c>
      <c r="Q152" s="119">
        <f t="shared" si="29"/>
        <v>479802</v>
      </c>
      <c r="R152" s="120">
        <v>399398</v>
      </c>
      <c r="S152" s="120">
        <v>59484</v>
      </c>
      <c r="T152" s="120">
        <v>20920</v>
      </c>
      <c r="U152" s="120"/>
      <c r="V152" s="121">
        <v>0</v>
      </c>
      <c r="W152" s="122" t="s">
        <v>616</v>
      </c>
      <c r="X152" s="140"/>
    </row>
    <row r="153" spans="1:24" ht="12.75" x14ac:dyDescent="0.2">
      <c r="A153" s="212"/>
      <c r="B153" s="168"/>
      <c r="C153" s="264"/>
      <c r="D153" s="265"/>
      <c r="E153" s="118" t="s">
        <v>424</v>
      </c>
      <c r="F153" s="152"/>
      <c r="G153" s="119">
        <f t="shared" si="27"/>
        <v>29363</v>
      </c>
      <c r="H153" s="120">
        <v>29363</v>
      </c>
      <c r="I153" s="120">
        <v>0</v>
      </c>
      <c r="J153" s="120">
        <v>0</v>
      </c>
      <c r="K153" s="119">
        <f t="shared" si="28"/>
        <v>30733</v>
      </c>
      <c r="L153" s="120">
        <v>30733</v>
      </c>
      <c r="M153" s="120">
        <v>0</v>
      </c>
      <c r="N153" s="120">
        <v>0</v>
      </c>
      <c r="O153" s="178"/>
      <c r="P153" s="121">
        <v>0</v>
      </c>
      <c r="Q153" s="119">
        <f t="shared" si="29"/>
        <v>43730</v>
      </c>
      <c r="R153" s="120">
        <v>43730</v>
      </c>
      <c r="S153" s="120">
        <v>0</v>
      </c>
      <c r="T153" s="120">
        <v>0</v>
      </c>
      <c r="U153" s="120"/>
      <c r="V153" s="121">
        <v>0</v>
      </c>
      <c r="W153" s="122" t="s">
        <v>617</v>
      </c>
      <c r="X153" s="140"/>
    </row>
    <row r="154" spans="1:24" ht="36" x14ac:dyDescent="0.2">
      <c r="A154" s="212">
        <v>90009249136</v>
      </c>
      <c r="B154" s="168"/>
      <c r="C154" s="371" t="s">
        <v>238</v>
      </c>
      <c r="D154" s="372"/>
      <c r="E154" s="118" t="s">
        <v>355</v>
      </c>
      <c r="F154" s="152"/>
      <c r="G154" s="119">
        <f t="shared" si="27"/>
        <v>186466.4344</v>
      </c>
      <c r="H154" s="120">
        <v>163865</v>
      </c>
      <c r="I154" s="120">
        <v>9165.4344000000001</v>
      </c>
      <c r="J154" s="120">
        <v>13436</v>
      </c>
      <c r="K154" s="119">
        <f t="shared" si="28"/>
        <v>185707.91340799999</v>
      </c>
      <c r="L154" s="120">
        <v>163872</v>
      </c>
      <c r="M154" s="120">
        <v>8399.9134080000003</v>
      </c>
      <c r="N154" s="120">
        <v>13436</v>
      </c>
      <c r="O154" s="178"/>
      <c r="P154" s="121">
        <v>0</v>
      </c>
      <c r="Q154" s="119">
        <f t="shared" si="29"/>
        <v>264255</v>
      </c>
      <c r="R154" s="120">
        <v>233185</v>
      </c>
      <c r="S154" s="120">
        <v>11952</v>
      </c>
      <c r="T154" s="120">
        <v>19118</v>
      </c>
      <c r="U154" s="120"/>
      <c r="V154" s="121">
        <v>0</v>
      </c>
      <c r="W154" s="122" t="s">
        <v>618</v>
      </c>
      <c r="X154" s="140"/>
    </row>
    <row r="155" spans="1:24" ht="12.75" x14ac:dyDescent="0.2">
      <c r="A155" s="212"/>
      <c r="B155" s="168"/>
      <c r="C155" s="264"/>
      <c r="D155" s="265"/>
      <c r="E155" s="118" t="s">
        <v>424</v>
      </c>
      <c r="F155" s="152"/>
      <c r="G155" s="119">
        <f t="shared" si="27"/>
        <v>7392</v>
      </c>
      <c r="H155" s="120">
        <v>7392</v>
      </c>
      <c r="I155" s="120">
        <v>0</v>
      </c>
      <c r="J155" s="120">
        <v>0</v>
      </c>
      <c r="K155" s="119">
        <f t="shared" si="28"/>
        <v>15280</v>
      </c>
      <c r="L155" s="120">
        <v>15280</v>
      </c>
      <c r="M155" s="120">
        <v>0</v>
      </c>
      <c r="N155" s="120">
        <v>0</v>
      </c>
      <c r="O155" s="178"/>
      <c r="P155" s="121">
        <v>0</v>
      </c>
      <c r="Q155" s="119">
        <f t="shared" si="29"/>
        <v>21742</v>
      </c>
      <c r="R155" s="120">
        <v>21742</v>
      </c>
      <c r="S155" s="120">
        <v>0</v>
      </c>
      <c r="T155" s="120">
        <v>0</v>
      </c>
      <c r="U155" s="120"/>
      <c r="V155" s="121">
        <v>0</v>
      </c>
      <c r="W155" s="122" t="s">
        <v>619</v>
      </c>
      <c r="X155" s="140"/>
    </row>
    <row r="156" spans="1:24" ht="36" x14ac:dyDescent="0.2">
      <c r="A156" s="212">
        <v>90009563202</v>
      </c>
      <c r="B156" s="168"/>
      <c r="C156" s="371" t="s">
        <v>297</v>
      </c>
      <c r="D156" s="372"/>
      <c r="E156" s="118" t="s">
        <v>355</v>
      </c>
      <c r="F156" s="152"/>
      <c r="G156" s="119">
        <f t="shared" si="27"/>
        <v>192634</v>
      </c>
      <c r="H156" s="120">
        <v>24376</v>
      </c>
      <c r="I156" s="120">
        <v>166512</v>
      </c>
      <c r="J156" s="120">
        <v>1746</v>
      </c>
      <c r="K156" s="119">
        <f t="shared" si="28"/>
        <v>194487</v>
      </c>
      <c r="L156" s="120">
        <v>21876</v>
      </c>
      <c r="M156" s="120">
        <v>171087</v>
      </c>
      <c r="N156" s="120">
        <v>1524</v>
      </c>
      <c r="O156" s="178"/>
      <c r="P156" s="121">
        <v>0</v>
      </c>
      <c r="Q156" s="119">
        <f t="shared" si="29"/>
        <v>276731</v>
      </c>
      <c r="R156" s="120">
        <v>31129</v>
      </c>
      <c r="S156" s="120">
        <v>243433</v>
      </c>
      <c r="T156" s="120">
        <v>2169</v>
      </c>
      <c r="U156" s="120"/>
      <c r="V156" s="121">
        <v>0</v>
      </c>
      <c r="W156" s="122" t="s">
        <v>620</v>
      </c>
      <c r="X156" s="140"/>
    </row>
    <row r="157" spans="1:24" ht="36" x14ac:dyDescent="0.2">
      <c r="A157" s="212">
        <v>90009249206</v>
      </c>
      <c r="B157" s="168"/>
      <c r="C157" s="371" t="s">
        <v>239</v>
      </c>
      <c r="D157" s="372"/>
      <c r="E157" s="118" t="s">
        <v>355</v>
      </c>
      <c r="F157" s="152"/>
      <c r="G157" s="119">
        <f t="shared" si="27"/>
        <v>378119</v>
      </c>
      <c r="H157" s="120">
        <v>318975</v>
      </c>
      <c r="I157" s="120">
        <v>25776</v>
      </c>
      <c r="J157" s="120">
        <v>33368</v>
      </c>
      <c r="K157" s="119">
        <f t="shared" si="28"/>
        <v>374270.39376000001</v>
      </c>
      <c r="L157" s="120">
        <v>312481</v>
      </c>
      <c r="M157" s="120">
        <v>28421.393759999999</v>
      </c>
      <c r="N157" s="120">
        <v>33368</v>
      </c>
      <c r="O157" s="178"/>
      <c r="P157" s="121">
        <v>0</v>
      </c>
      <c r="Q157" s="119">
        <f t="shared" si="29"/>
        <v>532556</v>
      </c>
      <c r="R157" s="120">
        <v>444637</v>
      </c>
      <c r="S157" s="120">
        <v>40440</v>
      </c>
      <c r="T157" s="120">
        <v>47479</v>
      </c>
      <c r="U157" s="120"/>
      <c r="V157" s="121">
        <v>0</v>
      </c>
      <c r="W157" s="122" t="s">
        <v>621</v>
      </c>
      <c r="X157" s="140"/>
    </row>
    <row r="158" spans="1:24" ht="12.75" x14ac:dyDescent="0.2">
      <c r="A158" s="212"/>
      <c r="B158" s="168"/>
      <c r="C158" s="264"/>
      <c r="D158" s="265"/>
      <c r="E158" s="118" t="s">
        <v>424</v>
      </c>
      <c r="F158" s="152"/>
      <c r="G158" s="119">
        <f t="shared" si="27"/>
        <v>19800</v>
      </c>
      <c r="H158" s="120">
        <v>19800</v>
      </c>
      <c r="I158" s="120">
        <v>0</v>
      </c>
      <c r="J158" s="120">
        <v>0</v>
      </c>
      <c r="K158" s="119">
        <f t="shared" si="28"/>
        <v>45329</v>
      </c>
      <c r="L158" s="120">
        <v>45329</v>
      </c>
      <c r="M158" s="120">
        <v>0</v>
      </c>
      <c r="N158" s="120">
        <v>0</v>
      </c>
      <c r="O158" s="178"/>
      <c r="P158" s="121">
        <v>0</v>
      </c>
      <c r="Q158" s="119">
        <f t="shared" si="29"/>
        <v>64498</v>
      </c>
      <c r="R158" s="120">
        <v>64498</v>
      </c>
      <c r="S158" s="120">
        <v>0</v>
      </c>
      <c r="T158" s="120">
        <v>0</v>
      </c>
      <c r="U158" s="120"/>
      <c r="V158" s="121">
        <v>0</v>
      </c>
      <c r="W158" s="122" t="s">
        <v>622</v>
      </c>
      <c r="X158" s="140"/>
    </row>
    <row r="159" spans="1:24" ht="36" x14ac:dyDescent="0.2">
      <c r="A159" s="212">
        <v>90009251357</v>
      </c>
      <c r="B159" s="168"/>
      <c r="C159" s="371" t="s">
        <v>240</v>
      </c>
      <c r="D159" s="372"/>
      <c r="E159" s="118" t="s">
        <v>355</v>
      </c>
      <c r="F159" s="152"/>
      <c r="G159" s="119">
        <f t="shared" si="27"/>
        <v>214932.38959999999</v>
      </c>
      <c r="H159" s="120">
        <v>180978</v>
      </c>
      <c r="I159" s="120">
        <v>17233.389599999999</v>
      </c>
      <c r="J159" s="120">
        <v>16721</v>
      </c>
      <c r="K159" s="119">
        <f t="shared" si="28"/>
        <v>221728.47091199999</v>
      </c>
      <c r="L159" s="120">
        <v>184839</v>
      </c>
      <c r="M159" s="120">
        <v>19768.470911999997</v>
      </c>
      <c r="N159" s="120">
        <v>16721</v>
      </c>
      <c r="O159" s="178"/>
      <c r="P159" s="121">
        <v>400</v>
      </c>
      <c r="Q159" s="119">
        <f t="shared" si="29"/>
        <v>315512</v>
      </c>
      <c r="R159" s="120">
        <v>263021</v>
      </c>
      <c r="S159" s="120">
        <v>28128</v>
      </c>
      <c r="T159" s="120">
        <v>23793</v>
      </c>
      <c r="U159" s="120"/>
      <c r="V159" s="121">
        <v>570</v>
      </c>
      <c r="W159" s="122" t="s">
        <v>623</v>
      </c>
      <c r="X159" s="140"/>
    </row>
    <row r="160" spans="1:24" ht="12.75" x14ac:dyDescent="0.2">
      <c r="A160" s="212"/>
      <c r="B160" s="168"/>
      <c r="C160" s="264"/>
      <c r="D160" s="265"/>
      <c r="E160" s="118" t="s">
        <v>424</v>
      </c>
      <c r="F160" s="152"/>
      <c r="G160" s="119">
        <f t="shared" si="27"/>
        <v>14400</v>
      </c>
      <c r="H160" s="120">
        <v>14400</v>
      </c>
      <c r="I160" s="120">
        <v>0</v>
      </c>
      <c r="J160" s="120">
        <v>0</v>
      </c>
      <c r="K160" s="119">
        <f t="shared" si="28"/>
        <v>27224</v>
      </c>
      <c r="L160" s="120">
        <v>27224</v>
      </c>
      <c r="M160" s="120">
        <v>0</v>
      </c>
      <c r="N160" s="120">
        <v>0</v>
      </c>
      <c r="O160" s="178"/>
      <c r="P160" s="121">
        <v>0</v>
      </c>
      <c r="Q160" s="119">
        <f t="shared" si="29"/>
        <v>38737</v>
      </c>
      <c r="R160" s="120">
        <v>38737</v>
      </c>
      <c r="S160" s="120">
        <v>0</v>
      </c>
      <c r="T160" s="120">
        <v>0</v>
      </c>
      <c r="U160" s="120"/>
      <c r="V160" s="121">
        <v>0</v>
      </c>
      <c r="W160" s="122" t="s">
        <v>624</v>
      </c>
      <c r="X160" s="140"/>
    </row>
    <row r="161" spans="1:24" ht="24" x14ac:dyDescent="0.2">
      <c r="A161" s="212">
        <v>90000051542</v>
      </c>
      <c r="B161" s="168"/>
      <c r="C161" s="371" t="s">
        <v>21</v>
      </c>
      <c r="D161" s="372"/>
      <c r="E161" s="118" t="s">
        <v>354</v>
      </c>
      <c r="F161" s="152"/>
      <c r="G161" s="119">
        <f t="shared" si="27"/>
        <v>261573</v>
      </c>
      <c r="H161" s="120">
        <v>253122</v>
      </c>
      <c r="I161" s="120">
        <v>0</v>
      </c>
      <c r="J161" s="120">
        <v>8451</v>
      </c>
      <c r="K161" s="119">
        <f t="shared" si="28"/>
        <v>685983</v>
      </c>
      <c r="L161" s="120">
        <v>260136</v>
      </c>
      <c r="M161" s="120">
        <v>417396</v>
      </c>
      <c r="N161" s="120">
        <v>8451</v>
      </c>
      <c r="O161" s="178"/>
      <c r="P161" s="121">
        <v>0</v>
      </c>
      <c r="Q161" s="119">
        <f t="shared" si="29"/>
        <v>976090</v>
      </c>
      <c r="R161" s="120">
        <v>370158</v>
      </c>
      <c r="S161" s="120">
        <v>593904</v>
      </c>
      <c r="T161" s="120">
        <v>12028</v>
      </c>
      <c r="U161" s="120"/>
      <c r="V161" s="121">
        <v>0</v>
      </c>
      <c r="W161" s="122" t="s">
        <v>625</v>
      </c>
      <c r="X161" s="140"/>
    </row>
    <row r="162" spans="1:24" ht="12.75" x14ac:dyDescent="0.2">
      <c r="A162" s="212"/>
      <c r="B162" s="168"/>
      <c r="C162" s="264"/>
      <c r="D162" s="265"/>
      <c r="E162" s="118" t="s">
        <v>424</v>
      </c>
      <c r="F162" s="152"/>
      <c r="G162" s="119">
        <f t="shared" si="27"/>
        <v>83576</v>
      </c>
      <c r="H162" s="120">
        <v>83576</v>
      </c>
      <c r="I162" s="120">
        <v>0</v>
      </c>
      <c r="J162" s="120">
        <v>0</v>
      </c>
      <c r="K162" s="119">
        <f t="shared" si="28"/>
        <v>82892</v>
      </c>
      <c r="L162" s="120">
        <v>73928</v>
      </c>
      <c r="M162" s="120">
        <v>8964</v>
      </c>
      <c r="N162" s="120">
        <v>0</v>
      </c>
      <c r="O162" s="178"/>
      <c r="P162" s="121">
        <v>0</v>
      </c>
      <c r="Q162" s="119">
        <f t="shared" si="29"/>
        <v>117946</v>
      </c>
      <c r="R162" s="120">
        <v>105191</v>
      </c>
      <c r="S162" s="120">
        <v>12755</v>
      </c>
      <c r="T162" s="120">
        <v>0</v>
      </c>
      <c r="U162" s="120"/>
      <c r="V162" s="121">
        <v>0</v>
      </c>
      <c r="W162" s="122" t="s">
        <v>626</v>
      </c>
      <c r="X162" s="140"/>
    </row>
    <row r="163" spans="1:24" s="280" customFormat="1" ht="27.75" customHeight="1" x14ac:dyDescent="0.2">
      <c r="A163" s="212"/>
      <c r="B163" s="168"/>
      <c r="C163" s="278"/>
      <c r="D163" s="279"/>
      <c r="E163" s="118" t="s">
        <v>508</v>
      </c>
      <c r="F163" s="152"/>
      <c r="G163" s="119">
        <f t="shared" si="27"/>
        <v>1757</v>
      </c>
      <c r="H163" s="120">
        <v>1757</v>
      </c>
      <c r="I163" s="120">
        <v>0</v>
      </c>
      <c r="J163" s="120">
        <v>0</v>
      </c>
      <c r="K163" s="119">
        <f t="shared" si="28"/>
        <v>1757</v>
      </c>
      <c r="L163" s="120">
        <v>1757</v>
      </c>
      <c r="M163" s="120">
        <v>0</v>
      </c>
      <c r="N163" s="120">
        <v>0</v>
      </c>
      <c r="O163" s="178"/>
      <c r="P163" s="121">
        <v>0</v>
      </c>
      <c r="Q163" s="119">
        <f t="shared" si="29"/>
        <v>2500</v>
      </c>
      <c r="R163" s="120">
        <v>2500</v>
      </c>
      <c r="S163" s="120">
        <v>0</v>
      </c>
      <c r="T163" s="120">
        <v>0</v>
      </c>
      <c r="U163" s="120"/>
      <c r="V163" s="121">
        <v>0</v>
      </c>
      <c r="W163" s="122" t="s">
        <v>627</v>
      </c>
      <c r="X163" s="140"/>
    </row>
    <row r="164" spans="1:24" ht="24" x14ac:dyDescent="0.2">
      <c r="A164" s="212">
        <v>90001175873</v>
      </c>
      <c r="B164" s="168"/>
      <c r="C164" s="371" t="s">
        <v>212</v>
      </c>
      <c r="D164" s="372"/>
      <c r="E164" s="118" t="s">
        <v>354</v>
      </c>
      <c r="F164" s="152"/>
      <c r="G164" s="119">
        <f t="shared" si="27"/>
        <v>409246</v>
      </c>
      <c r="H164" s="120">
        <v>160547</v>
      </c>
      <c r="I164" s="120">
        <v>243769</v>
      </c>
      <c r="J164" s="120">
        <v>4930</v>
      </c>
      <c r="K164" s="119">
        <f t="shared" si="28"/>
        <v>411580</v>
      </c>
      <c r="L164" s="120">
        <v>156739</v>
      </c>
      <c r="M164" s="120">
        <v>249411</v>
      </c>
      <c r="N164" s="120">
        <v>4930</v>
      </c>
      <c r="O164" s="178"/>
      <c r="P164" s="121">
        <v>500</v>
      </c>
      <c r="Q164" s="119">
        <f t="shared" si="29"/>
        <v>585648</v>
      </c>
      <c r="R164" s="120">
        <v>223035</v>
      </c>
      <c r="S164" s="120">
        <v>354879</v>
      </c>
      <c r="T164" s="120">
        <v>7023</v>
      </c>
      <c r="U164" s="120"/>
      <c r="V164" s="121">
        <v>711</v>
      </c>
      <c r="W164" s="122" t="s">
        <v>628</v>
      </c>
      <c r="X164" s="140"/>
    </row>
    <row r="165" spans="1:24" ht="12.75" x14ac:dyDescent="0.2">
      <c r="A165" s="212"/>
      <c r="B165" s="168"/>
      <c r="C165" s="264"/>
      <c r="D165" s="265"/>
      <c r="E165" s="118" t="s">
        <v>424</v>
      </c>
      <c r="F165" s="152"/>
      <c r="G165" s="119">
        <f t="shared" si="27"/>
        <v>60400</v>
      </c>
      <c r="H165" s="120">
        <v>42313</v>
      </c>
      <c r="I165" s="120">
        <v>18087</v>
      </c>
      <c r="J165" s="120">
        <v>0</v>
      </c>
      <c r="K165" s="119">
        <f t="shared" si="28"/>
        <v>55534</v>
      </c>
      <c r="L165" s="120">
        <v>37018</v>
      </c>
      <c r="M165" s="120">
        <v>18516</v>
      </c>
      <c r="N165" s="120">
        <v>0</v>
      </c>
      <c r="O165" s="178"/>
      <c r="P165" s="121">
        <v>0</v>
      </c>
      <c r="Q165" s="119">
        <f t="shared" si="29"/>
        <v>79018</v>
      </c>
      <c r="R165" s="120">
        <v>52672</v>
      </c>
      <c r="S165" s="120">
        <v>26346</v>
      </c>
      <c r="T165" s="120">
        <v>0</v>
      </c>
      <c r="U165" s="120"/>
      <c r="V165" s="121">
        <v>0</v>
      </c>
      <c r="W165" s="122" t="s">
        <v>629</v>
      </c>
      <c r="X165" s="140"/>
    </row>
    <row r="166" spans="1:24" ht="24" x14ac:dyDescent="0.2">
      <c r="A166" s="212">
        <v>90009251361</v>
      </c>
      <c r="B166" s="168"/>
      <c r="C166" s="371" t="s">
        <v>290</v>
      </c>
      <c r="D166" s="372"/>
      <c r="E166" s="118" t="s">
        <v>354</v>
      </c>
      <c r="F166" s="152"/>
      <c r="G166" s="119">
        <f t="shared" si="27"/>
        <v>383964.84849999996</v>
      </c>
      <c r="H166" s="120">
        <v>264403</v>
      </c>
      <c r="I166" s="120">
        <v>87643.848499999993</v>
      </c>
      <c r="J166" s="120">
        <v>31918</v>
      </c>
      <c r="K166" s="119">
        <f t="shared" si="28"/>
        <v>388337</v>
      </c>
      <c r="L166" s="120">
        <v>264758</v>
      </c>
      <c r="M166" s="120">
        <v>95661</v>
      </c>
      <c r="N166" s="120">
        <v>27918</v>
      </c>
      <c r="O166" s="178"/>
      <c r="P166" s="121">
        <v>0</v>
      </c>
      <c r="Q166" s="119">
        <f t="shared" si="29"/>
        <v>552576</v>
      </c>
      <c r="R166" s="120">
        <v>376734</v>
      </c>
      <c r="S166" s="120">
        <v>136117</v>
      </c>
      <c r="T166" s="120">
        <v>39725</v>
      </c>
      <c r="U166" s="120"/>
      <c r="V166" s="121">
        <v>0</v>
      </c>
      <c r="W166" s="122" t="s">
        <v>630</v>
      </c>
      <c r="X166" s="140"/>
    </row>
    <row r="167" spans="1:24" ht="12.75" x14ac:dyDescent="0.2">
      <c r="A167" s="212"/>
      <c r="B167" s="168"/>
      <c r="C167" s="264"/>
      <c r="D167" s="265"/>
      <c r="E167" s="118" t="s">
        <v>424</v>
      </c>
      <c r="F167" s="152"/>
      <c r="G167" s="119">
        <f t="shared" si="27"/>
        <v>34770</v>
      </c>
      <c r="H167" s="120">
        <v>28434</v>
      </c>
      <c r="I167" s="120">
        <v>6336</v>
      </c>
      <c r="J167" s="120">
        <v>0</v>
      </c>
      <c r="K167" s="119">
        <f t="shared" si="28"/>
        <v>42057</v>
      </c>
      <c r="L167" s="120">
        <v>35441</v>
      </c>
      <c r="M167" s="120">
        <v>6616</v>
      </c>
      <c r="N167" s="120">
        <v>0</v>
      </c>
      <c r="O167" s="178"/>
      <c r="P167" s="121">
        <v>0</v>
      </c>
      <c r="Q167" s="119">
        <f t="shared" si="29"/>
        <v>59842</v>
      </c>
      <c r="R167" s="120">
        <v>50428</v>
      </c>
      <c r="S167" s="120">
        <v>9414</v>
      </c>
      <c r="T167" s="120">
        <v>0</v>
      </c>
      <c r="U167" s="120"/>
      <c r="V167" s="121">
        <v>0</v>
      </c>
      <c r="W167" s="122" t="s">
        <v>631</v>
      </c>
      <c r="X167" s="140"/>
    </row>
    <row r="168" spans="1:24" ht="27.75" customHeight="1" x14ac:dyDescent="0.2">
      <c r="A168" s="212">
        <v>90000051699</v>
      </c>
      <c r="B168" s="168"/>
      <c r="C168" s="371" t="s">
        <v>291</v>
      </c>
      <c r="D168" s="372"/>
      <c r="E168" s="118" t="s">
        <v>354</v>
      </c>
      <c r="F168" s="152"/>
      <c r="G168" s="119">
        <f t="shared" si="27"/>
        <v>431077</v>
      </c>
      <c r="H168" s="120">
        <v>275772</v>
      </c>
      <c r="I168" s="120">
        <v>110080</v>
      </c>
      <c r="J168" s="120">
        <v>45225</v>
      </c>
      <c r="K168" s="119">
        <f t="shared" si="28"/>
        <v>440190</v>
      </c>
      <c r="L168" s="120">
        <v>283566</v>
      </c>
      <c r="M168" s="120">
        <v>110869</v>
      </c>
      <c r="N168" s="120">
        <v>45755</v>
      </c>
      <c r="O168" s="178"/>
      <c r="P168" s="121">
        <v>0</v>
      </c>
      <c r="Q168" s="119">
        <f t="shared" si="29"/>
        <v>626359</v>
      </c>
      <c r="R168" s="120">
        <v>403496</v>
      </c>
      <c r="S168" s="120">
        <v>157752</v>
      </c>
      <c r="T168" s="120">
        <v>65111</v>
      </c>
      <c r="U168" s="120"/>
      <c r="V168" s="121">
        <v>0</v>
      </c>
      <c r="W168" s="122" t="s">
        <v>632</v>
      </c>
      <c r="X168" s="140"/>
    </row>
    <row r="169" spans="1:24" ht="12.75" x14ac:dyDescent="0.2">
      <c r="A169" s="212"/>
      <c r="B169" s="168"/>
      <c r="C169" s="264"/>
      <c r="D169" s="265"/>
      <c r="E169" s="118" t="s">
        <v>424</v>
      </c>
      <c r="F169" s="152"/>
      <c r="G169" s="119">
        <f t="shared" si="27"/>
        <v>33940</v>
      </c>
      <c r="H169" s="120">
        <v>26740</v>
      </c>
      <c r="I169" s="120">
        <v>7200</v>
      </c>
      <c r="J169" s="120">
        <v>0</v>
      </c>
      <c r="K169" s="119">
        <f t="shared" si="28"/>
        <v>40640</v>
      </c>
      <c r="L169" s="120">
        <v>33472</v>
      </c>
      <c r="M169" s="120">
        <v>7168</v>
      </c>
      <c r="N169" s="120">
        <v>0</v>
      </c>
      <c r="O169" s="178"/>
      <c r="P169" s="121">
        <v>0</v>
      </c>
      <c r="Q169" s="119">
        <f t="shared" si="29"/>
        <v>57827</v>
      </c>
      <c r="R169" s="120">
        <v>47627</v>
      </c>
      <c r="S169" s="120">
        <v>10200</v>
      </c>
      <c r="T169" s="120">
        <v>0</v>
      </c>
      <c r="U169" s="120"/>
      <c r="V169" s="121">
        <v>0</v>
      </c>
      <c r="W169" s="122" t="s">
        <v>633</v>
      </c>
      <c r="X169" s="140"/>
    </row>
    <row r="170" spans="1:24" ht="27.75" customHeight="1" x14ac:dyDescent="0.2">
      <c r="A170" s="212">
        <v>90000051612</v>
      </c>
      <c r="B170" s="168"/>
      <c r="C170" s="371" t="s">
        <v>292</v>
      </c>
      <c r="D170" s="372"/>
      <c r="E170" s="118" t="s">
        <v>354</v>
      </c>
      <c r="F170" s="152"/>
      <c r="G170" s="119">
        <f t="shared" si="27"/>
        <v>195853</v>
      </c>
      <c r="H170" s="120">
        <v>190631</v>
      </c>
      <c r="I170" s="120">
        <v>0</v>
      </c>
      <c r="J170" s="120">
        <v>5222</v>
      </c>
      <c r="K170" s="119">
        <f t="shared" si="28"/>
        <v>399194</v>
      </c>
      <c r="L170" s="120">
        <v>184780</v>
      </c>
      <c r="M170" s="120">
        <v>208992</v>
      </c>
      <c r="N170" s="120">
        <v>5422</v>
      </c>
      <c r="O170" s="178"/>
      <c r="P170" s="121">
        <v>0</v>
      </c>
      <c r="Q170" s="119">
        <f t="shared" si="29"/>
        <v>568029</v>
      </c>
      <c r="R170" s="120">
        <v>262938</v>
      </c>
      <c r="S170" s="120">
        <v>297372</v>
      </c>
      <c r="T170" s="120">
        <v>7719</v>
      </c>
      <c r="U170" s="120"/>
      <c r="V170" s="121">
        <v>0</v>
      </c>
      <c r="W170" s="122" t="s">
        <v>634</v>
      </c>
      <c r="X170" s="140"/>
    </row>
    <row r="171" spans="1:24" ht="12.75" x14ac:dyDescent="0.2">
      <c r="A171" s="212"/>
      <c r="B171" s="168"/>
      <c r="C171" s="264"/>
      <c r="D171" s="265"/>
      <c r="E171" s="118" t="s">
        <v>424</v>
      </c>
      <c r="F171" s="152"/>
      <c r="G171" s="119">
        <f t="shared" si="27"/>
        <v>57359</v>
      </c>
      <c r="H171" s="120">
        <v>46072</v>
      </c>
      <c r="I171" s="120">
        <v>11287</v>
      </c>
      <c r="J171" s="120">
        <v>0</v>
      </c>
      <c r="K171" s="119">
        <f t="shared" si="28"/>
        <v>51002</v>
      </c>
      <c r="L171" s="120">
        <v>39854</v>
      </c>
      <c r="M171" s="120">
        <v>11148</v>
      </c>
      <c r="N171" s="120">
        <v>0</v>
      </c>
      <c r="O171" s="178"/>
      <c r="P171" s="121">
        <v>0</v>
      </c>
      <c r="Q171" s="119">
        <f t="shared" si="29"/>
        <v>72571</v>
      </c>
      <c r="R171" s="120">
        <v>56708</v>
      </c>
      <c r="S171" s="120">
        <v>15863</v>
      </c>
      <c r="T171" s="120">
        <v>0</v>
      </c>
      <c r="U171" s="120"/>
      <c r="V171" s="121">
        <v>0</v>
      </c>
      <c r="W171" s="122" t="s">
        <v>635</v>
      </c>
      <c r="X171" s="140"/>
    </row>
    <row r="172" spans="1:24" ht="30.75" customHeight="1" x14ac:dyDescent="0.2">
      <c r="A172" s="212">
        <v>90009251342</v>
      </c>
      <c r="B172" s="168"/>
      <c r="C172" s="371" t="s">
        <v>428</v>
      </c>
      <c r="D172" s="372"/>
      <c r="E172" s="118" t="s">
        <v>354</v>
      </c>
      <c r="F172" s="152"/>
      <c r="G172" s="119">
        <f t="shared" si="27"/>
        <v>521663</v>
      </c>
      <c r="H172" s="120">
        <v>74422</v>
      </c>
      <c r="I172" s="120">
        <v>438276</v>
      </c>
      <c r="J172" s="120">
        <v>8965</v>
      </c>
      <c r="K172" s="119">
        <f t="shared" si="28"/>
        <v>470649</v>
      </c>
      <c r="L172" s="120">
        <v>17258</v>
      </c>
      <c r="M172" s="120">
        <v>444426</v>
      </c>
      <c r="N172" s="120">
        <v>8965</v>
      </c>
      <c r="O172" s="178"/>
      <c r="P172" s="121">
        <v>0</v>
      </c>
      <c r="Q172" s="119">
        <f t="shared" si="29"/>
        <v>669655</v>
      </c>
      <c r="R172" s="120">
        <v>24559</v>
      </c>
      <c r="S172" s="120">
        <v>632330</v>
      </c>
      <c r="T172" s="120">
        <v>12766</v>
      </c>
      <c r="U172" s="120"/>
      <c r="V172" s="121">
        <v>0</v>
      </c>
      <c r="W172" s="122" t="s">
        <v>636</v>
      </c>
      <c r="X172" s="140"/>
    </row>
    <row r="173" spans="1:24" ht="41.25" customHeight="1" x14ac:dyDescent="0.2">
      <c r="A173" s="212">
        <v>90009249367</v>
      </c>
      <c r="B173" s="168"/>
      <c r="C173" s="371" t="s">
        <v>293</v>
      </c>
      <c r="D173" s="372"/>
      <c r="E173" s="118" t="s">
        <v>430</v>
      </c>
      <c r="F173" s="267"/>
      <c r="G173" s="119">
        <f t="shared" si="27"/>
        <v>198466</v>
      </c>
      <c r="H173" s="120">
        <v>175975</v>
      </c>
      <c r="I173" s="120">
        <v>0</v>
      </c>
      <c r="J173" s="120">
        <v>22491</v>
      </c>
      <c r="K173" s="119">
        <f t="shared" si="28"/>
        <v>288053</v>
      </c>
      <c r="L173" s="120">
        <v>172317</v>
      </c>
      <c r="M173" s="120">
        <v>92541</v>
      </c>
      <c r="N173" s="120">
        <v>23195</v>
      </c>
      <c r="O173" s="178"/>
      <c r="P173" s="121">
        <v>0</v>
      </c>
      <c r="Q173" s="119">
        <f t="shared" si="29"/>
        <v>409889</v>
      </c>
      <c r="R173" s="120">
        <v>245197</v>
      </c>
      <c r="S173" s="120">
        <v>131674</v>
      </c>
      <c r="T173" s="120">
        <v>33018</v>
      </c>
      <c r="U173" s="120"/>
      <c r="V173" s="121">
        <v>0</v>
      </c>
      <c r="W173" s="122" t="s">
        <v>637</v>
      </c>
      <c r="X173" s="140"/>
    </row>
    <row r="174" spans="1:24" s="272" customFormat="1" ht="41.25" customHeight="1" x14ac:dyDescent="0.2">
      <c r="A174" s="212"/>
      <c r="B174" s="168"/>
      <c r="C174" s="270"/>
      <c r="D174" s="271"/>
      <c r="E174" s="118" t="s">
        <v>469</v>
      </c>
      <c r="F174" s="198"/>
      <c r="G174" s="119">
        <f t="shared" si="27"/>
        <v>36372</v>
      </c>
      <c r="H174" s="120">
        <v>36372</v>
      </c>
      <c r="I174" s="120">
        <v>0</v>
      </c>
      <c r="J174" s="120">
        <v>0</v>
      </c>
      <c r="K174" s="119">
        <f t="shared" si="28"/>
        <v>104690</v>
      </c>
      <c r="L174" s="120">
        <v>104090</v>
      </c>
      <c r="M174" s="120">
        <v>0</v>
      </c>
      <c r="N174" s="120">
        <v>0</v>
      </c>
      <c r="O174" s="178"/>
      <c r="P174" s="121">
        <v>600</v>
      </c>
      <c r="Q174" s="119">
        <f t="shared" si="29"/>
        <v>148969</v>
      </c>
      <c r="R174" s="120">
        <v>148114</v>
      </c>
      <c r="S174" s="120">
        <v>0</v>
      </c>
      <c r="T174" s="120">
        <v>0</v>
      </c>
      <c r="U174" s="120"/>
      <c r="V174" s="121">
        <v>855</v>
      </c>
      <c r="W174" s="122" t="s">
        <v>638</v>
      </c>
      <c r="X174" s="140" t="s">
        <v>690</v>
      </c>
    </row>
    <row r="175" spans="1:24" ht="24" x14ac:dyDescent="0.2">
      <c r="A175" s="212">
        <v>90000783949</v>
      </c>
      <c r="B175" s="168"/>
      <c r="C175" s="371" t="s">
        <v>20</v>
      </c>
      <c r="D175" s="372"/>
      <c r="E175" s="118" t="s">
        <v>354</v>
      </c>
      <c r="F175" s="152"/>
      <c r="G175" s="119">
        <f t="shared" si="27"/>
        <v>327234.71999999997</v>
      </c>
      <c r="H175" s="120">
        <v>156510.72</v>
      </c>
      <c r="I175" s="120">
        <v>163224</v>
      </c>
      <c r="J175" s="120">
        <v>7500</v>
      </c>
      <c r="K175" s="119">
        <f t="shared" si="28"/>
        <v>321848</v>
      </c>
      <c r="L175" s="120">
        <v>158548</v>
      </c>
      <c r="M175" s="120">
        <v>155747</v>
      </c>
      <c r="N175" s="120">
        <v>7500</v>
      </c>
      <c r="O175" s="178"/>
      <c r="P175" s="121">
        <v>53</v>
      </c>
      <c r="Q175" s="119">
        <f t="shared" si="29"/>
        <v>457976</v>
      </c>
      <c r="R175" s="120">
        <v>225611</v>
      </c>
      <c r="S175" s="120">
        <v>221610</v>
      </c>
      <c r="T175" s="120">
        <v>10679</v>
      </c>
      <c r="U175" s="120"/>
      <c r="V175" s="121">
        <v>76</v>
      </c>
      <c r="W175" s="122" t="s">
        <v>639</v>
      </c>
      <c r="X175" s="140"/>
    </row>
    <row r="176" spans="1:24" ht="12.75" x14ac:dyDescent="0.2">
      <c r="A176" s="212"/>
      <c r="B176" s="168"/>
      <c r="C176" s="264"/>
      <c r="D176" s="265"/>
      <c r="E176" s="118" t="s">
        <v>424</v>
      </c>
      <c r="F176" s="152"/>
      <c r="G176" s="119">
        <f t="shared" si="27"/>
        <v>25254.6</v>
      </c>
      <c r="H176" s="120">
        <v>20969</v>
      </c>
      <c r="I176" s="120">
        <v>4285.6000000000004</v>
      </c>
      <c r="J176" s="120">
        <v>0</v>
      </c>
      <c r="K176" s="119">
        <f t="shared" si="28"/>
        <v>29709</v>
      </c>
      <c r="L176" s="120">
        <v>25321</v>
      </c>
      <c r="M176" s="120">
        <v>4388</v>
      </c>
      <c r="N176" s="120">
        <v>0</v>
      </c>
      <c r="O176" s="178"/>
      <c r="P176" s="121">
        <v>0</v>
      </c>
      <c r="Q176" s="119">
        <f t="shared" si="29"/>
        <v>42273</v>
      </c>
      <c r="R176" s="120">
        <v>36029</v>
      </c>
      <c r="S176" s="120">
        <v>6244</v>
      </c>
      <c r="T176" s="120">
        <v>0</v>
      </c>
      <c r="U176" s="120"/>
      <c r="V176" s="121">
        <v>0</v>
      </c>
      <c r="W176" s="122" t="s">
        <v>640</v>
      </c>
      <c r="X176" s="140"/>
    </row>
    <row r="177" spans="1:24" ht="38.25" customHeight="1" x14ac:dyDescent="0.2">
      <c r="A177" s="212">
        <v>90000051646</v>
      </c>
      <c r="B177" s="168"/>
      <c r="C177" s="371" t="s">
        <v>213</v>
      </c>
      <c r="D177" s="372"/>
      <c r="E177" s="118" t="s">
        <v>354</v>
      </c>
      <c r="F177" s="152"/>
      <c r="G177" s="119">
        <f t="shared" si="27"/>
        <v>51628</v>
      </c>
      <c r="H177" s="120">
        <v>51628</v>
      </c>
      <c r="I177" s="120">
        <v>0</v>
      </c>
      <c r="J177" s="120">
        <v>0</v>
      </c>
      <c r="K177" s="119">
        <f t="shared" si="28"/>
        <v>249117</v>
      </c>
      <c r="L177" s="120">
        <v>53130</v>
      </c>
      <c r="M177" s="120">
        <v>195987</v>
      </c>
      <c r="N177" s="120">
        <v>0</v>
      </c>
      <c r="O177" s="178"/>
      <c r="P177" s="121">
        <v>0</v>
      </c>
      <c r="Q177" s="119">
        <f t="shared" si="29"/>
        <v>354476</v>
      </c>
      <c r="R177" s="120">
        <v>75609</v>
      </c>
      <c r="S177" s="120">
        <v>278867</v>
      </c>
      <c r="T177" s="120">
        <v>0</v>
      </c>
      <c r="U177" s="120"/>
      <c r="V177" s="121">
        <v>0</v>
      </c>
      <c r="W177" s="122" t="s">
        <v>641</v>
      </c>
      <c r="X177" s="140"/>
    </row>
    <row r="178" spans="1:24" s="263" customFormat="1" ht="12.75" x14ac:dyDescent="0.2">
      <c r="A178" s="212"/>
      <c r="B178" s="168"/>
      <c r="C178" s="264"/>
      <c r="D178" s="265"/>
      <c r="E178" s="118" t="s">
        <v>424</v>
      </c>
      <c r="F178" s="152"/>
      <c r="G178" s="119">
        <f t="shared" si="27"/>
        <v>29674</v>
      </c>
      <c r="H178" s="120">
        <v>29674</v>
      </c>
      <c r="I178" s="120">
        <v>0</v>
      </c>
      <c r="J178" s="120">
        <v>0</v>
      </c>
      <c r="K178" s="119">
        <f t="shared" si="28"/>
        <v>48641</v>
      </c>
      <c r="L178" s="120">
        <v>48641</v>
      </c>
      <c r="M178" s="120">
        <v>0</v>
      </c>
      <c r="N178" s="120">
        <v>0</v>
      </c>
      <c r="O178" s="178"/>
      <c r="P178" s="121">
        <v>0</v>
      </c>
      <c r="Q178" s="119">
        <f t="shared" si="29"/>
        <v>69210</v>
      </c>
      <c r="R178" s="120">
        <v>69210</v>
      </c>
      <c r="S178" s="120">
        <v>0</v>
      </c>
      <c r="T178" s="120">
        <v>0</v>
      </c>
      <c r="U178" s="120"/>
      <c r="V178" s="121">
        <v>0</v>
      </c>
      <c r="W178" s="122" t="s">
        <v>642</v>
      </c>
      <c r="X178" s="140"/>
    </row>
    <row r="179" spans="1:24" ht="50.25" customHeight="1" x14ac:dyDescent="0.2">
      <c r="A179" s="212"/>
      <c r="B179" s="168"/>
      <c r="C179" s="278"/>
      <c r="D179" s="279"/>
      <c r="E179" s="118" t="s">
        <v>441</v>
      </c>
      <c r="F179" s="152"/>
      <c r="G179" s="119">
        <f t="shared" si="27"/>
        <v>1881</v>
      </c>
      <c r="H179" s="120">
        <v>1881</v>
      </c>
      <c r="I179" s="120">
        <v>0</v>
      </c>
      <c r="J179" s="120">
        <v>0</v>
      </c>
      <c r="K179" s="119">
        <f t="shared" si="28"/>
        <v>1881</v>
      </c>
      <c r="L179" s="120">
        <v>1881</v>
      </c>
      <c r="M179" s="120">
        <v>0</v>
      </c>
      <c r="N179" s="120">
        <v>0</v>
      </c>
      <c r="O179" s="178"/>
      <c r="P179" s="121">
        <v>0</v>
      </c>
      <c r="Q179" s="119">
        <f t="shared" si="29"/>
        <v>2678</v>
      </c>
      <c r="R179" s="120">
        <v>2678</v>
      </c>
      <c r="S179" s="120">
        <v>0</v>
      </c>
      <c r="T179" s="120">
        <v>0</v>
      </c>
      <c r="U179" s="120"/>
      <c r="V179" s="121">
        <v>0</v>
      </c>
      <c r="W179" s="122" t="s">
        <v>643</v>
      </c>
      <c r="X179" s="140"/>
    </row>
    <row r="180" spans="1:24" s="317" customFormat="1" ht="12.75" customHeight="1" x14ac:dyDescent="0.2">
      <c r="A180" s="212">
        <v>40008006745</v>
      </c>
      <c r="B180" s="168"/>
      <c r="C180" s="371" t="s">
        <v>471</v>
      </c>
      <c r="D180" s="372"/>
      <c r="E180" s="118" t="s">
        <v>424</v>
      </c>
      <c r="F180" s="152"/>
      <c r="G180" s="119">
        <f t="shared" si="27"/>
        <v>0</v>
      </c>
      <c r="H180" s="120">
        <v>0</v>
      </c>
      <c r="I180" s="120">
        <v>0</v>
      </c>
      <c r="J180" s="120">
        <v>0</v>
      </c>
      <c r="K180" s="119">
        <f t="shared" si="28"/>
        <v>7060</v>
      </c>
      <c r="L180" s="120">
        <v>0</v>
      </c>
      <c r="M180" s="120">
        <v>7060</v>
      </c>
      <c r="N180" s="120">
        <v>0</v>
      </c>
      <c r="O180" s="178"/>
      <c r="P180" s="121">
        <v>0</v>
      </c>
      <c r="Q180" s="119">
        <f t="shared" si="29"/>
        <v>10046</v>
      </c>
      <c r="R180" s="120">
        <v>0</v>
      </c>
      <c r="S180" s="120">
        <v>10046</v>
      </c>
      <c r="T180" s="120">
        <v>0</v>
      </c>
      <c r="U180" s="120"/>
      <c r="V180" s="121">
        <v>0</v>
      </c>
      <c r="W180" s="122" t="s">
        <v>644</v>
      </c>
      <c r="X180" s="140"/>
    </row>
    <row r="181" spans="1:24" ht="42.75" customHeight="1" x14ac:dyDescent="0.2">
      <c r="A181" s="212">
        <v>40003426429</v>
      </c>
      <c r="B181" s="168"/>
      <c r="C181" s="371" t="s">
        <v>359</v>
      </c>
      <c r="D181" s="372"/>
      <c r="E181" s="118" t="s">
        <v>363</v>
      </c>
      <c r="F181" s="152"/>
      <c r="G181" s="119">
        <f>SUM(H181:J181)</f>
        <v>57148</v>
      </c>
      <c r="H181" s="120">
        <f>SUM(H182:H184)</f>
        <v>57148</v>
      </c>
      <c r="I181" s="120">
        <f t="shared" ref="I181:J181" si="30">SUM(I182:I184)</f>
        <v>0</v>
      </c>
      <c r="J181" s="120">
        <f t="shared" si="30"/>
        <v>0</v>
      </c>
      <c r="K181" s="119">
        <f t="shared" si="28"/>
        <v>56221</v>
      </c>
      <c r="L181" s="120">
        <f>SUM(L182:L184)</f>
        <v>56221</v>
      </c>
      <c r="M181" s="120">
        <f>SUM(M182:M184)</f>
        <v>0</v>
      </c>
      <c r="N181" s="120">
        <f t="shared" ref="N181:P181" si="31">SUM(N182:N184)</f>
        <v>0</v>
      </c>
      <c r="O181" s="120">
        <f t="shared" si="31"/>
        <v>0</v>
      </c>
      <c r="P181" s="120">
        <f t="shared" si="31"/>
        <v>0</v>
      </c>
      <c r="Q181" s="119">
        <f t="shared" si="29"/>
        <v>79997</v>
      </c>
      <c r="R181" s="120">
        <f>SUM(R182:R184)</f>
        <v>79997</v>
      </c>
      <c r="S181" s="120">
        <f t="shared" ref="S181" si="32">SUM(S182:S184)</f>
        <v>0</v>
      </c>
      <c r="T181" s="120">
        <f t="shared" ref="T181" si="33">SUM(T182:T184)</f>
        <v>0</v>
      </c>
      <c r="U181" s="120">
        <f t="shared" ref="U181" si="34">SUM(U182:U184)</f>
        <v>0</v>
      </c>
      <c r="V181" s="120">
        <f t="shared" ref="V181" si="35">SUM(V182:V184)</f>
        <v>0</v>
      </c>
      <c r="W181" s="122"/>
      <c r="X181" s="140"/>
    </row>
    <row r="182" spans="1:24" ht="24" x14ac:dyDescent="0.2">
      <c r="A182" s="212"/>
      <c r="B182" s="168"/>
      <c r="C182" s="285"/>
      <c r="D182" s="286"/>
      <c r="E182" s="320" t="s">
        <v>356</v>
      </c>
      <c r="F182" s="152"/>
      <c r="G182" s="187">
        <f t="shared" si="27"/>
        <v>12551</v>
      </c>
      <c r="H182" s="184">
        <v>12551</v>
      </c>
      <c r="I182" s="184">
        <v>0</v>
      </c>
      <c r="J182" s="184">
        <v>0</v>
      </c>
      <c r="K182" s="187">
        <f t="shared" si="28"/>
        <v>12251</v>
      </c>
      <c r="L182" s="184">
        <v>12251</v>
      </c>
      <c r="M182" s="184">
        <v>0</v>
      </c>
      <c r="N182" s="184">
        <v>0</v>
      </c>
      <c r="O182" s="185"/>
      <c r="P182" s="186">
        <v>0</v>
      </c>
      <c r="Q182" s="119">
        <f t="shared" si="29"/>
        <v>17432</v>
      </c>
      <c r="R182" s="184">
        <v>17432</v>
      </c>
      <c r="S182" s="184">
        <v>0</v>
      </c>
      <c r="T182" s="184">
        <v>0</v>
      </c>
      <c r="U182" s="184"/>
      <c r="V182" s="186">
        <v>0</v>
      </c>
      <c r="W182" s="122" t="s">
        <v>645</v>
      </c>
      <c r="X182" s="140"/>
    </row>
    <row r="183" spans="1:24" ht="24" x14ac:dyDescent="0.2">
      <c r="A183" s="212"/>
      <c r="B183" s="168"/>
      <c r="C183" s="285"/>
      <c r="D183" s="286"/>
      <c r="E183" s="320" t="s">
        <v>357</v>
      </c>
      <c r="F183" s="152"/>
      <c r="G183" s="187">
        <f t="shared" si="27"/>
        <v>1392</v>
      </c>
      <c r="H183" s="184">
        <v>1392</v>
      </c>
      <c r="I183" s="184">
        <v>0</v>
      </c>
      <c r="J183" s="184">
        <v>0</v>
      </c>
      <c r="K183" s="187">
        <f t="shared" si="28"/>
        <v>1392</v>
      </c>
      <c r="L183" s="184">
        <v>1392</v>
      </c>
      <c r="M183" s="184">
        <v>0</v>
      </c>
      <c r="N183" s="184">
        <v>0</v>
      </c>
      <c r="O183" s="185"/>
      <c r="P183" s="186">
        <v>0</v>
      </c>
      <c r="Q183" s="119">
        <f t="shared" si="29"/>
        <v>1981</v>
      </c>
      <c r="R183" s="184">
        <v>1981</v>
      </c>
      <c r="S183" s="184">
        <v>0</v>
      </c>
      <c r="T183" s="184">
        <v>0</v>
      </c>
      <c r="U183" s="184"/>
      <c r="V183" s="186">
        <v>0</v>
      </c>
      <c r="W183" s="122" t="s">
        <v>646</v>
      </c>
      <c r="X183" s="140"/>
    </row>
    <row r="184" spans="1:24" ht="24" x14ac:dyDescent="0.2">
      <c r="A184" s="212"/>
      <c r="B184" s="168"/>
      <c r="C184" s="285"/>
      <c r="D184" s="286"/>
      <c r="E184" s="320" t="s">
        <v>358</v>
      </c>
      <c r="F184" s="172"/>
      <c r="G184" s="187">
        <f t="shared" si="27"/>
        <v>43205</v>
      </c>
      <c r="H184" s="184">
        <v>43205</v>
      </c>
      <c r="I184" s="184">
        <v>0</v>
      </c>
      <c r="J184" s="184">
        <v>0</v>
      </c>
      <c r="K184" s="187">
        <f t="shared" si="28"/>
        <v>42578</v>
      </c>
      <c r="L184" s="184">
        <v>42578</v>
      </c>
      <c r="M184" s="184">
        <v>0</v>
      </c>
      <c r="N184" s="184">
        <v>0</v>
      </c>
      <c r="O184" s="185"/>
      <c r="P184" s="186">
        <v>0</v>
      </c>
      <c r="Q184" s="119">
        <f t="shared" si="29"/>
        <v>60584</v>
      </c>
      <c r="R184" s="184">
        <v>60584</v>
      </c>
      <c r="S184" s="184">
        <v>0</v>
      </c>
      <c r="T184" s="184">
        <v>0</v>
      </c>
      <c r="U184" s="184"/>
      <c r="V184" s="186">
        <v>0</v>
      </c>
      <c r="W184" s="122" t="s">
        <v>647</v>
      </c>
      <c r="X184" s="140"/>
    </row>
    <row r="185" spans="1:24" ht="24" x14ac:dyDescent="0.2">
      <c r="A185" s="212"/>
      <c r="B185" s="321"/>
      <c r="C185" s="376" t="s">
        <v>229</v>
      </c>
      <c r="D185" s="377"/>
      <c r="E185" s="324" t="s">
        <v>181</v>
      </c>
      <c r="F185" s="152"/>
      <c r="G185" s="119">
        <f t="shared" si="27"/>
        <v>313719</v>
      </c>
      <c r="H185" s="120">
        <v>313719</v>
      </c>
      <c r="I185" s="120"/>
      <c r="J185" s="120"/>
      <c r="K185" s="119">
        <f t="shared" si="28"/>
        <v>313719</v>
      </c>
      <c r="L185" s="120"/>
      <c r="M185" s="120"/>
      <c r="N185" s="120"/>
      <c r="O185" s="120">
        <v>313719</v>
      </c>
      <c r="P185" s="121"/>
      <c r="Q185" s="119">
        <f t="shared" si="29"/>
        <v>446381</v>
      </c>
      <c r="R185" s="120"/>
      <c r="S185" s="120"/>
      <c r="T185" s="120"/>
      <c r="U185" s="120">
        <v>446381</v>
      </c>
      <c r="V185" s="121"/>
      <c r="W185" s="122"/>
      <c r="X185" s="140"/>
    </row>
    <row r="186" spans="1:24" ht="24" x14ac:dyDescent="0.2">
      <c r="A186" s="212"/>
      <c r="B186" s="321"/>
      <c r="C186" s="326"/>
      <c r="D186" s="323"/>
      <c r="E186" s="324" t="s">
        <v>182</v>
      </c>
      <c r="F186" s="152"/>
      <c r="G186" s="119">
        <f t="shared" si="27"/>
        <v>350000</v>
      </c>
      <c r="H186" s="120">
        <v>350000</v>
      </c>
      <c r="I186" s="120"/>
      <c r="J186" s="120"/>
      <c r="K186" s="119">
        <f t="shared" si="28"/>
        <v>350000</v>
      </c>
      <c r="L186" s="120"/>
      <c r="M186" s="120"/>
      <c r="N186" s="120"/>
      <c r="O186" s="120">
        <v>350000</v>
      </c>
      <c r="P186" s="121"/>
      <c r="Q186" s="119">
        <f t="shared" si="29"/>
        <v>498005</v>
      </c>
      <c r="R186" s="120"/>
      <c r="S186" s="120"/>
      <c r="T186" s="120"/>
      <c r="U186" s="120">
        <v>498005</v>
      </c>
      <c r="V186" s="121"/>
      <c r="W186" s="122"/>
      <c r="X186" s="140"/>
    </row>
    <row r="187" spans="1:24" s="336" customFormat="1" ht="40.5" customHeight="1" x14ac:dyDescent="0.2">
      <c r="A187" s="212"/>
      <c r="B187" s="321"/>
      <c r="C187" s="334"/>
      <c r="D187" s="323"/>
      <c r="E187" s="324" t="s">
        <v>483</v>
      </c>
      <c r="F187" s="152"/>
      <c r="G187" s="119">
        <f t="shared" si="27"/>
        <v>200000</v>
      </c>
      <c r="H187" s="120">
        <v>200000</v>
      </c>
      <c r="I187" s="120"/>
      <c r="J187" s="120"/>
      <c r="K187" s="119">
        <f t="shared" si="28"/>
        <v>200000</v>
      </c>
      <c r="L187" s="120"/>
      <c r="M187" s="120"/>
      <c r="N187" s="120"/>
      <c r="O187" s="120">
        <v>200000</v>
      </c>
      <c r="P187" s="121"/>
      <c r="Q187" s="119">
        <f t="shared" si="29"/>
        <v>284575</v>
      </c>
      <c r="R187" s="120"/>
      <c r="S187" s="120"/>
      <c r="T187" s="120"/>
      <c r="U187" s="120">
        <v>284575</v>
      </c>
      <c r="V187" s="121"/>
      <c r="W187" s="122"/>
      <c r="X187" s="140"/>
    </row>
    <row r="188" spans="1:24" ht="24" x14ac:dyDescent="0.2">
      <c r="A188" s="212"/>
      <c r="B188" s="321"/>
      <c r="C188" s="326"/>
      <c r="D188" s="323"/>
      <c r="E188" s="324" t="s">
        <v>183</v>
      </c>
      <c r="F188" s="152"/>
      <c r="G188" s="119">
        <f t="shared" si="27"/>
        <v>67319</v>
      </c>
      <c r="H188" s="120">
        <v>67319</v>
      </c>
      <c r="I188" s="120"/>
      <c r="J188" s="120"/>
      <c r="K188" s="119">
        <f t="shared" si="28"/>
        <v>67319</v>
      </c>
      <c r="L188" s="120"/>
      <c r="M188" s="120"/>
      <c r="N188" s="120"/>
      <c r="O188" s="120">
        <v>67319</v>
      </c>
      <c r="P188" s="121"/>
      <c r="Q188" s="119">
        <f t="shared" si="29"/>
        <v>95785</v>
      </c>
      <c r="R188" s="120"/>
      <c r="S188" s="120"/>
      <c r="T188" s="120"/>
      <c r="U188" s="120">
        <v>95785</v>
      </c>
      <c r="V188" s="121"/>
      <c r="W188" s="122"/>
      <c r="X188" s="140"/>
    </row>
    <row r="189" spans="1:24" ht="13.5" thickBot="1" x14ac:dyDescent="0.25">
      <c r="A189" s="212"/>
      <c r="B189" s="209"/>
      <c r="C189" s="398"/>
      <c r="D189" s="399"/>
      <c r="E189" s="28"/>
      <c r="F189" s="151"/>
      <c r="G189" s="102"/>
      <c r="H189" s="103"/>
      <c r="I189" s="103"/>
      <c r="J189" s="103"/>
      <c r="K189" s="102"/>
      <c r="L189" s="103"/>
      <c r="M189" s="103"/>
      <c r="N189" s="103"/>
      <c r="O189" s="177"/>
      <c r="P189" s="104"/>
      <c r="Q189" s="173"/>
      <c r="R189" s="224"/>
      <c r="S189" s="224"/>
      <c r="T189" s="224"/>
      <c r="U189" s="224"/>
      <c r="V189" s="225"/>
      <c r="W189" s="105"/>
      <c r="X189" s="141"/>
    </row>
    <row r="190" spans="1:24" ht="12.75" thickBot="1" x14ac:dyDescent="0.25">
      <c r="A190" s="216"/>
      <c r="B190" s="375" t="s">
        <v>22</v>
      </c>
      <c r="C190" s="375"/>
      <c r="D190" s="106" t="s">
        <v>23</v>
      </c>
      <c r="E190" s="19"/>
      <c r="F190" s="153">
        <f>SUM(F191:F235)</f>
        <v>1086146</v>
      </c>
      <c r="G190" s="20">
        <f>SUM(H190:J190)</f>
        <v>5700691.4804699989</v>
      </c>
      <c r="H190" s="11">
        <f>SUM(H191:H236)</f>
        <v>5145850.9901699992</v>
      </c>
      <c r="I190" s="11">
        <f>SUM(I191:I236)</f>
        <v>152000</v>
      </c>
      <c r="J190" s="11">
        <f>SUM(J191:J236)</f>
        <v>402840.4903</v>
      </c>
      <c r="K190" s="20">
        <f>SUM(L190:P190)</f>
        <v>5575268</v>
      </c>
      <c r="L190" s="11">
        <f>SUM(L191:L236)</f>
        <v>4783905</v>
      </c>
      <c r="M190" s="11">
        <f t="shared" ref="M190:P190" si="36">SUM(M191:M236)</f>
        <v>164000</v>
      </c>
      <c r="N190" s="11">
        <f t="shared" si="36"/>
        <v>395627</v>
      </c>
      <c r="O190" s="11">
        <f t="shared" si="36"/>
        <v>225002</v>
      </c>
      <c r="P190" s="11">
        <f t="shared" si="36"/>
        <v>6734</v>
      </c>
      <c r="Q190" s="20">
        <f>SUM(R190:V190)</f>
        <v>7933088</v>
      </c>
      <c r="R190" s="11">
        <f>SUM(R191:R236)</f>
        <v>6807042</v>
      </c>
      <c r="S190" s="11">
        <f>SUM(S191:S236)</f>
        <v>233354</v>
      </c>
      <c r="T190" s="11">
        <f>SUM(T191:T236)</f>
        <v>562961</v>
      </c>
      <c r="U190" s="11">
        <f>SUM(U191:U236)</f>
        <v>320150</v>
      </c>
      <c r="V190" s="11">
        <f>SUM(V191:V236)</f>
        <v>9581</v>
      </c>
      <c r="W190" s="21"/>
      <c r="X190" s="142"/>
    </row>
    <row r="191" spans="1:24" ht="13.5" thickTop="1" x14ac:dyDescent="0.2">
      <c r="A191" s="212">
        <v>90000056357</v>
      </c>
      <c r="B191" s="208"/>
      <c r="C191" s="388" t="s">
        <v>5</v>
      </c>
      <c r="D191" s="389"/>
      <c r="E191" s="312"/>
      <c r="F191" s="151"/>
      <c r="G191" s="102"/>
      <c r="H191" s="103"/>
      <c r="I191" s="103"/>
      <c r="J191" s="103"/>
      <c r="K191" s="102"/>
      <c r="L191" s="103"/>
      <c r="M191" s="103"/>
      <c r="N191" s="103"/>
      <c r="O191" s="177"/>
      <c r="P191" s="104"/>
      <c r="Q191" s="166"/>
      <c r="R191" s="161"/>
      <c r="S191" s="161"/>
      <c r="T191" s="161"/>
      <c r="U191" s="161"/>
      <c r="V191" s="162"/>
      <c r="W191" s="105"/>
      <c r="X191" s="141"/>
    </row>
    <row r="192" spans="1:24" ht="51.75" customHeight="1" x14ac:dyDescent="0.2">
      <c r="A192" s="212"/>
      <c r="B192" s="168"/>
      <c r="C192" s="302"/>
      <c r="D192" s="303"/>
      <c r="E192" s="118" t="s">
        <v>372</v>
      </c>
      <c r="F192" s="152">
        <v>685289</v>
      </c>
      <c r="G192" s="119">
        <f t="shared" ref="G192:G235" si="37">SUM(H192:J192)</f>
        <v>2100</v>
      </c>
      <c r="H192" s="120">
        <v>2100</v>
      </c>
      <c r="I192" s="120"/>
      <c r="J192" s="120"/>
      <c r="K192" s="119">
        <f t="shared" ref="K192:K235" si="38">SUM(L192:P192)</f>
        <v>2100</v>
      </c>
      <c r="L192" s="120">
        <v>2100</v>
      </c>
      <c r="M192" s="120"/>
      <c r="N192" s="120"/>
      <c r="O192" s="178"/>
      <c r="P192" s="121"/>
      <c r="Q192" s="119">
        <f t="shared" si="29"/>
        <v>2989</v>
      </c>
      <c r="R192" s="120">
        <v>2989</v>
      </c>
      <c r="S192" s="120"/>
      <c r="T192" s="120"/>
      <c r="U192" s="120"/>
      <c r="V192" s="121"/>
      <c r="W192" s="122" t="s">
        <v>648</v>
      </c>
      <c r="X192" s="140" t="s">
        <v>486</v>
      </c>
    </row>
    <row r="193" spans="1:24" ht="51" customHeight="1" x14ac:dyDescent="0.2">
      <c r="A193" s="212"/>
      <c r="B193" s="168"/>
      <c r="C193" s="302"/>
      <c r="D193" s="303"/>
      <c r="E193" s="118" t="s">
        <v>391</v>
      </c>
      <c r="F193" s="152">
        <v>400857</v>
      </c>
      <c r="G193" s="119">
        <f t="shared" si="37"/>
        <v>1544523</v>
      </c>
      <c r="H193" s="120">
        <v>1544523</v>
      </c>
      <c r="I193" s="120"/>
      <c r="J193" s="120"/>
      <c r="K193" s="119">
        <f t="shared" si="38"/>
        <v>1544523</v>
      </c>
      <c r="L193" s="120">
        <v>1544523</v>
      </c>
      <c r="M193" s="120"/>
      <c r="N193" s="120"/>
      <c r="O193" s="178"/>
      <c r="P193" s="121"/>
      <c r="Q193" s="119">
        <f t="shared" si="29"/>
        <v>2197659</v>
      </c>
      <c r="R193" s="120">
        <v>2197659</v>
      </c>
      <c r="S193" s="120"/>
      <c r="T193" s="120"/>
      <c r="U193" s="120"/>
      <c r="V193" s="121"/>
      <c r="W193" s="122" t="s">
        <v>649</v>
      </c>
      <c r="X193" s="140" t="s">
        <v>486</v>
      </c>
    </row>
    <row r="194" spans="1:24" ht="27" customHeight="1" x14ac:dyDescent="0.2">
      <c r="A194" s="212">
        <v>90000594245</v>
      </c>
      <c r="B194" s="168"/>
      <c r="C194" s="371" t="s">
        <v>24</v>
      </c>
      <c r="D194" s="372"/>
      <c r="E194" s="118" t="s">
        <v>302</v>
      </c>
      <c r="F194" s="152"/>
      <c r="G194" s="119">
        <f t="shared" si="37"/>
        <v>138735</v>
      </c>
      <c r="H194" s="120">
        <v>10735</v>
      </c>
      <c r="I194" s="120">
        <v>128000</v>
      </c>
      <c r="J194" s="120"/>
      <c r="K194" s="119">
        <f t="shared" si="38"/>
        <v>137035</v>
      </c>
      <c r="L194" s="120">
        <v>9035</v>
      </c>
      <c r="M194" s="120">
        <v>128000</v>
      </c>
      <c r="N194" s="120"/>
      <c r="O194" s="178"/>
      <c r="P194" s="121"/>
      <c r="Q194" s="119">
        <f t="shared" si="29"/>
        <v>194988</v>
      </c>
      <c r="R194" s="120">
        <v>12859</v>
      </c>
      <c r="S194" s="120">
        <v>182129</v>
      </c>
      <c r="T194" s="120"/>
      <c r="U194" s="120"/>
      <c r="V194" s="121"/>
      <c r="W194" s="122" t="s">
        <v>650</v>
      </c>
      <c r="X194" s="140" t="s">
        <v>462</v>
      </c>
    </row>
    <row r="195" spans="1:24" ht="12.75" x14ac:dyDescent="0.2">
      <c r="A195" s="212"/>
      <c r="B195" s="168"/>
      <c r="C195" s="300"/>
      <c r="D195" s="301"/>
      <c r="E195" s="118" t="s">
        <v>303</v>
      </c>
      <c r="F195" s="152"/>
      <c r="G195" s="119">
        <f t="shared" si="37"/>
        <v>108138</v>
      </c>
      <c r="H195" s="120">
        <v>108138</v>
      </c>
      <c r="I195" s="120"/>
      <c r="J195" s="120"/>
      <c r="K195" s="119">
        <f t="shared" si="38"/>
        <v>109549</v>
      </c>
      <c r="L195" s="120">
        <v>100549</v>
      </c>
      <c r="M195" s="120">
        <v>9000</v>
      </c>
      <c r="N195" s="120"/>
      <c r="O195" s="178"/>
      <c r="P195" s="121"/>
      <c r="Q195" s="119">
        <f t="shared" si="29"/>
        <v>155875</v>
      </c>
      <c r="R195" s="120">
        <v>143069</v>
      </c>
      <c r="S195" s="120">
        <v>12806</v>
      </c>
      <c r="T195" s="120"/>
      <c r="U195" s="120"/>
      <c r="V195" s="121"/>
      <c r="W195" s="122" t="s">
        <v>651</v>
      </c>
      <c r="X195" s="140" t="s">
        <v>462</v>
      </c>
    </row>
    <row r="196" spans="1:24" ht="12.75" x14ac:dyDescent="0.2">
      <c r="A196" s="212"/>
      <c r="B196" s="168"/>
      <c r="C196" s="300"/>
      <c r="D196" s="301"/>
      <c r="E196" s="118" t="s">
        <v>304</v>
      </c>
      <c r="F196" s="152"/>
      <c r="G196" s="119">
        <f t="shared" si="37"/>
        <v>316288</v>
      </c>
      <c r="H196" s="120">
        <v>314788</v>
      </c>
      <c r="I196" s="120"/>
      <c r="J196" s="120">
        <v>1500</v>
      </c>
      <c r="K196" s="119">
        <f t="shared" si="38"/>
        <v>299180</v>
      </c>
      <c r="L196" s="120">
        <v>297680</v>
      </c>
      <c r="M196" s="120"/>
      <c r="N196" s="120">
        <v>1500</v>
      </c>
      <c r="O196" s="178"/>
      <c r="P196" s="121"/>
      <c r="Q196" s="119">
        <f t="shared" si="29"/>
        <v>425701</v>
      </c>
      <c r="R196" s="120">
        <v>423565</v>
      </c>
      <c r="S196" s="120"/>
      <c r="T196" s="120">
        <v>2136</v>
      </c>
      <c r="U196" s="120"/>
      <c r="V196" s="121"/>
      <c r="W196" s="122" t="s">
        <v>652</v>
      </c>
      <c r="X196" s="140" t="s">
        <v>462</v>
      </c>
    </row>
    <row r="197" spans="1:24" ht="12.75" x14ac:dyDescent="0.2">
      <c r="A197" s="212"/>
      <c r="B197" s="168"/>
      <c r="C197" s="300"/>
      <c r="D197" s="301"/>
      <c r="E197" s="118" t="s">
        <v>305</v>
      </c>
      <c r="F197" s="152"/>
      <c r="G197" s="119">
        <f t="shared" si="37"/>
        <v>336100</v>
      </c>
      <c r="H197" s="120">
        <v>336100</v>
      </c>
      <c r="I197" s="120"/>
      <c r="J197" s="120"/>
      <c r="K197" s="119">
        <f t="shared" si="38"/>
        <v>314000</v>
      </c>
      <c r="L197" s="120">
        <v>314000</v>
      </c>
      <c r="M197" s="120"/>
      <c r="N197" s="120"/>
      <c r="O197" s="178"/>
      <c r="P197" s="121"/>
      <c r="Q197" s="119">
        <f t="shared" si="29"/>
        <v>446784</v>
      </c>
      <c r="R197" s="120">
        <v>446784</v>
      </c>
      <c r="S197" s="120"/>
      <c r="T197" s="120"/>
      <c r="U197" s="120"/>
      <c r="V197" s="121"/>
      <c r="W197" s="122" t="s">
        <v>653</v>
      </c>
      <c r="X197" s="140" t="s">
        <v>462</v>
      </c>
    </row>
    <row r="198" spans="1:24" ht="24" x14ac:dyDescent="0.2">
      <c r="A198" s="212"/>
      <c r="B198" s="168"/>
      <c r="C198" s="268"/>
      <c r="D198" s="269"/>
      <c r="E198" s="118" t="s">
        <v>427</v>
      </c>
      <c r="F198" s="152"/>
      <c r="G198" s="119">
        <f t="shared" si="37"/>
        <v>322478</v>
      </c>
      <c r="H198" s="120">
        <v>322478</v>
      </c>
      <c r="I198" s="120"/>
      <c r="J198" s="120"/>
      <c r="K198" s="119">
        <f t="shared" si="38"/>
        <v>301645</v>
      </c>
      <c r="L198" s="120">
        <v>301645</v>
      </c>
      <c r="M198" s="120"/>
      <c r="N198" s="120"/>
      <c r="O198" s="178"/>
      <c r="P198" s="121"/>
      <c r="Q198" s="119">
        <f t="shared" si="29"/>
        <v>429209</v>
      </c>
      <c r="R198" s="120">
        <v>429209</v>
      </c>
      <c r="S198" s="120"/>
      <c r="T198" s="120"/>
      <c r="U198" s="120"/>
      <c r="V198" s="121"/>
      <c r="W198" s="122" t="s">
        <v>654</v>
      </c>
      <c r="X198" s="140" t="s">
        <v>462</v>
      </c>
    </row>
    <row r="199" spans="1:24" ht="12.75" x14ac:dyDescent="0.2">
      <c r="A199" s="212"/>
      <c r="B199" s="168"/>
      <c r="C199" s="268"/>
      <c r="D199" s="269"/>
      <c r="E199" s="118" t="s">
        <v>426</v>
      </c>
      <c r="F199" s="152"/>
      <c r="G199" s="119">
        <f t="shared" si="37"/>
        <v>261000</v>
      </c>
      <c r="H199" s="120">
        <v>261000</v>
      </c>
      <c r="I199" s="120"/>
      <c r="J199" s="120"/>
      <c r="K199" s="119">
        <f t="shared" si="38"/>
        <v>245500</v>
      </c>
      <c r="L199" s="120">
        <v>245500</v>
      </c>
      <c r="M199" s="120"/>
      <c r="N199" s="120"/>
      <c r="O199" s="178"/>
      <c r="P199" s="121"/>
      <c r="Q199" s="119">
        <f t="shared" si="29"/>
        <v>349316</v>
      </c>
      <c r="R199" s="120">
        <v>349316</v>
      </c>
      <c r="S199" s="120"/>
      <c r="T199" s="120"/>
      <c r="U199" s="120"/>
      <c r="V199" s="121"/>
      <c r="W199" s="122" t="s">
        <v>655</v>
      </c>
      <c r="X199" s="140" t="s">
        <v>462</v>
      </c>
    </row>
    <row r="200" spans="1:24" ht="12.75" x14ac:dyDescent="0.2">
      <c r="A200" s="212"/>
      <c r="B200" s="168"/>
      <c r="C200" s="282"/>
      <c r="D200" s="283"/>
      <c r="E200" s="118" t="s">
        <v>258</v>
      </c>
      <c r="F200" s="152"/>
      <c r="G200" s="119">
        <f t="shared" si="37"/>
        <v>380017</v>
      </c>
      <c r="H200" s="120">
        <v>380017</v>
      </c>
      <c r="I200" s="120">
        <v>0</v>
      </c>
      <c r="J200" s="120">
        <v>0</v>
      </c>
      <c r="K200" s="119">
        <f t="shared" si="38"/>
        <v>377123</v>
      </c>
      <c r="L200" s="120">
        <v>377123</v>
      </c>
      <c r="M200" s="120">
        <v>0</v>
      </c>
      <c r="N200" s="120">
        <v>0</v>
      </c>
      <c r="O200" s="178"/>
      <c r="P200" s="121">
        <v>0</v>
      </c>
      <c r="Q200" s="119">
        <f t="shared" ref="Q200:Q235" si="39">SUM(R200:V200)</f>
        <v>536613</v>
      </c>
      <c r="R200" s="120">
        <v>536613</v>
      </c>
      <c r="S200" s="120">
        <v>0</v>
      </c>
      <c r="T200" s="120">
        <v>0</v>
      </c>
      <c r="U200" s="120"/>
      <c r="V200" s="121">
        <v>0</v>
      </c>
      <c r="W200" s="122" t="s">
        <v>656</v>
      </c>
      <c r="X200" s="140"/>
    </row>
    <row r="201" spans="1:24" ht="35.25" customHeight="1" x14ac:dyDescent="0.2">
      <c r="A201" s="212"/>
      <c r="B201" s="168"/>
      <c r="C201" s="278"/>
      <c r="D201" s="279"/>
      <c r="E201" s="118" t="s">
        <v>448</v>
      </c>
      <c r="F201" s="152"/>
      <c r="G201" s="119">
        <f t="shared" si="37"/>
        <v>29226</v>
      </c>
      <c r="H201" s="120">
        <v>29226</v>
      </c>
      <c r="I201" s="120">
        <v>0</v>
      </c>
      <c r="J201" s="120">
        <v>0</v>
      </c>
      <c r="K201" s="119">
        <f t="shared" si="38"/>
        <v>31222</v>
      </c>
      <c r="L201" s="120">
        <v>31222</v>
      </c>
      <c r="M201" s="120">
        <v>0</v>
      </c>
      <c r="N201" s="120">
        <v>0</v>
      </c>
      <c r="O201" s="178"/>
      <c r="P201" s="121">
        <v>0</v>
      </c>
      <c r="Q201" s="119">
        <f t="shared" si="39"/>
        <v>44425</v>
      </c>
      <c r="R201" s="120">
        <v>44425</v>
      </c>
      <c r="S201" s="120">
        <v>0</v>
      </c>
      <c r="T201" s="120">
        <v>0</v>
      </c>
      <c r="U201" s="120"/>
      <c r="V201" s="121">
        <v>0</v>
      </c>
      <c r="W201" s="122" t="s">
        <v>657</v>
      </c>
      <c r="X201" s="140"/>
    </row>
    <row r="202" spans="1:24" ht="24" x14ac:dyDescent="0.2">
      <c r="A202" s="212">
        <v>90001876536</v>
      </c>
      <c r="B202" s="168"/>
      <c r="C202" s="371" t="s">
        <v>214</v>
      </c>
      <c r="D202" s="372"/>
      <c r="E202" s="118" t="s">
        <v>308</v>
      </c>
      <c r="F202" s="196"/>
      <c r="G202" s="119">
        <f t="shared" si="37"/>
        <v>779658.88929999992</v>
      </c>
      <c r="H202" s="120">
        <v>360327.239</v>
      </c>
      <c r="I202" s="120">
        <v>24000</v>
      </c>
      <c r="J202" s="120">
        <v>395331.65029999998</v>
      </c>
      <c r="K202" s="119">
        <f t="shared" si="38"/>
        <v>746961</v>
      </c>
      <c r="L202" s="120">
        <v>336276</v>
      </c>
      <c r="M202" s="120">
        <v>21000</v>
      </c>
      <c r="N202" s="120">
        <v>388118</v>
      </c>
      <c r="O202" s="178"/>
      <c r="P202" s="121">
        <v>1567</v>
      </c>
      <c r="Q202" s="119">
        <f t="shared" si="39"/>
        <v>1062861</v>
      </c>
      <c r="R202" s="120">
        <v>478482</v>
      </c>
      <c r="S202" s="120">
        <v>29881</v>
      </c>
      <c r="T202" s="120">
        <v>552269</v>
      </c>
      <c r="U202" s="120"/>
      <c r="V202" s="121">
        <v>2229</v>
      </c>
      <c r="W202" s="122" t="s">
        <v>658</v>
      </c>
      <c r="X202" s="140"/>
    </row>
    <row r="203" spans="1:24" ht="36" x14ac:dyDescent="0.2">
      <c r="A203" s="212"/>
      <c r="B203" s="168"/>
      <c r="C203" s="282"/>
      <c r="D203" s="283"/>
      <c r="E203" s="118" t="s">
        <v>309</v>
      </c>
      <c r="F203" s="197"/>
      <c r="G203" s="119">
        <f t="shared" si="37"/>
        <v>17429.436099999999</v>
      </c>
      <c r="H203" s="120">
        <v>14928.436099999999</v>
      </c>
      <c r="I203" s="120">
        <v>0</v>
      </c>
      <c r="J203" s="120">
        <v>2501</v>
      </c>
      <c r="K203" s="119">
        <f t="shared" si="38"/>
        <v>17045</v>
      </c>
      <c r="L203" s="120">
        <v>14544</v>
      </c>
      <c r="M203" s="120">
        <v>0</v>
      </c>
      <c r="N203" s="120">
        <v>2501</v>
      </c>
      <c r="O203" s="178"/>
      <c r="P203" s="121">
        <v>0</v>
      </c>
      <c r="Q203" s="119">
        <f t="shared" si="39"/>
        <v>24261</v>
      </c>
      <c r="R203" s="120">
        <v>20698</v>
      </c>
      <c r="S203" s="120">
        <v>0</v>
      </c>
      <c r="T203" s="120">
        <v>3563</v>
      </c>
      <c r="U203" s="120"/>
      <c r="V203" s="121">
        <v>0</v>
      </c>
      <c r="W203" s="122" t="s">
        <v>659</v>
      </c>
      <c r="X203" s="140"/>
    </row>
    <row r="204" spans="1:24" ht="12.75" x14ac:dyDescent="0.2">
      <c r="A204" s="212"/>
      <c r="B204" s="168"/>
      <c r="C204" s="282"/>
      <c r="D204" s="283"/>
      <c r="E204" s="118" t="s">
        <v>453</v>
      </c>
      <c r="F204" s="197"/>
      <c r="G204" s="119">
        <f t="shared" si="37"/>
        <v>24203.341</v>
      </c>
      <c r="H204" s="120">
        <v>24203.341</v>
      </c>
      <c r="I204" s="120">
        <v>0</v>
      </c>
      <c r="J204" s="120">
        <v>0</v>
      </c>
      <c r="K204" s="119">
        <f t="shared" si="38"/>
        <v>24254</v>
      </c>
      <c r="L204" s="120">
        <v>24254</v>
      </c>
      <c r="M204" s="120">
        <v>0</v>
      </c>
      <c r="N204" s="120">
        <v>0</v>
      </c>
      <c r="O204" s="178"/>
      <c r="P204" s="121">
        <v>0</v>
      </c>
      <c r="Q204" s="119">
        <f t="shared" si="39"/>
        <v>34519</v>
      </c>
      <c r="R204" s="120">
        <v>34519</v>
      </c>
      <c r="S204" s="120">
        <v>0</v>
      </c>
      <c r="T204" s="120">
        <v>0</v>
      </c>
      <c r="U204" s="120"/>
      <c r="V204" s="121">
        <v>0</v>
      </c>
      <c r="W204" s="122" t="s">
        <v>660</v>
      </c>
      <c r="X204" s="140"/>
    </row>
    <row r="205" spans="1:24" ht="24" x14ac:dyDescent="0.2">
      <c r="A205" s="212"/>
      <c r="B205" s="168"/>
      <c r="C205" s="282"/>
      <c r="D205" s="283"/>
      <c r="E205" s="118" t="s">
        <v>313</v>
      </c>
      <c r="F205" s="197"/>
      <c r="G205" s="119">
        <f t="shared" si="37"/>
        <v>8830</v>
      </c>
      <c r="H205" s="120">
        <v>8830</v>
      </c>
      <c r="I205" s="120">
        <v>0</v>
      </c>
      <c r="J205" s="120">
        <v>0</v>
      </c>
      <c r="K205" s="119">
        <f t="shared" si="38"/>
        <v>8830</v>
      </c>
      <c r="L205" s="120">
        <v>8830</v>
      </c>
      <c r="M205" s="120">
        <v>0</v>
      </c>
      <c r="N205" s="120">
        <v>0</v>
      </c>
      <c r="O205" s="178"/>
      <c r="P205" s="121">
        <v>0</v>
      </c>
      <c r="Q205" s="119">
        <f t="shared" si="39"/>
        <v>12568</v>
      </c>
      <c r="R205" s="120">
        <v>12568</v>
      </c>
      <c r="S205" s="120">
        <v>0</v>
      </c>
      <c r="T205" s="120">
        <v>0</v>
      </c>
      <c r="U205" s="120"/>
      <c r="V205" s="121">
        <v>0</v>
      </c>
      <c r="W205" s="122" t="s">
        <v>661</v>
      </c>
      <c r="X205" s="140"/>
    </row>
    <row r="206" spans="1:24" ht="12.75" x14ac:dyDescent="0.2">
      <c r="A206" s="212"/>
      <c r="B206" s="168"/>
      <c r="C206" s="282"/>
      <c r="D206" s="283"/>
      <c r="E206" s="118" t="s">
        <v>310</v>
      </c>
      <c r="F206" s="197"/>
      <c r="G206" s="119">
        <f t="shared" si="37"/>
        <v>55978.542050000004</v>
      </c>
      <c r="H206" s="120">
        <v>55978.542050000004</v>
      </c>
      <c r="I206" s="120">
        <v>0</v>
      </c>
      <c r="J206" s="120">
        <v>0</v>
      </c>
      <c r="K206" s="119">
        <f t="shared" si="38"/>
        <v>56827</v>
      </c>
      <c r="L206" s="120">
        <v>56827</v>
      </c>
      <c r="M206" s="120">
        <v>0</v>
      </c>
      <c r="N206" s="120">
        <v>0</v>
      </c>
      <c r="O206" s="178"/>
      <c r="P206" s="121">
        <v>0</v>
      </c>
      <c r="Q206" s="119">
        <f t="shared" si="39"/>
        <v>80867</v>
      </c>
      <c r="R206" s="120">
        <v>80867</v>
      </c>
      <c r="S206" s="120">
        <v>0</v>
      </c>
      <c r="T206" s="120">
        <v>0</v>
      </c>
      <c r="U206" s="120"/>
      <c r="V206" s="121">
        <v>0</v>
      </c>
      <c r="W206" s="122" t="s">
        <v>662</v>
      </c>
      <c r="X206" s="140"/>
    </row>
    <row r="207" spans="1:24" ht="12.75" x14ac:dyDescent="0.2">
      <c r="A207" s="212"/>
      <c r="B207" s="168"/>
      <c r="C207" s="282"/>
      <c r="D207" s="283"/>
      <c r="E207" s="118" t="s">
        <v>311</v>
      </c>
      <c r="F207" s="197"/>
      <c r="G207" s="119">
        <f t="shared" si="37"/>
        <v>198678.9087</v>
      </c>
      <c r="H207" s="120">
        <v>198678.9087</v>
      </c>
      <c r="I207" s="120">
        <v>0</v>
      </c>
      <c r="J207" s="120">
        <v>0</v>
      </c>
      <c r="K207" s="119">
        <f t="shared" si="38"/>
        <v>204455</v>
      </c>
      <c r="L207" s="120">
        <v>204455</v>
      </c>
      <c r="M207" s="120">
        <v>0</v>
      </c>
      <c r="N207" s="120">
        <v>0</v>
      </c>
      <c r="O207" s="178"/>
      <c r="P207" s="121">
        <v>0</v>
      </c>
      <c r="Q207" s="119">
        <f t="shared" si="39"/>
        <v>290920</v>
      </c>
      <c r="R207" s="120">
        <v>290920</v>
      </c>
      <c r="S207" s="120">
        <v>0</v>
      </c>
      <c r="T207" s="120">
        <v>0</v>
      </c>
      <c r="U207" s="120"/>
      <c r="V207" s="121">
        <v>0</v>
      </c>
      <c r="W207" s="122" t="s">
        <v>663</v>
      </c>
      <c r="X207" s="140"/>
    </row>
    <row r="208" spans="1:24" ht="24" x14ac:dyDescent="0.2">
      <c r="A208" s="212"/>
      <c r="B208" s="168"/>
      <c r="C208" s="282"/>
      <c r="D208" s="283"/>
      <c r="E208" s="118" t="s">
        <v>312</v>
      </c>
      <c r="F208" s="197"/>
      <c r="G208" s="119">
        <f t="shared" si="37"/>
        <v>25834.722719999998</v>
      </c>
      <c r="H208" s="120">
        <v>25834.722719999998</v>
      </c>
      <c r="I208" s="120">
        <v>0</v>
      </c>
      <c r="J208" s="120">
        <v>0</v>
      </c>
      <c r="K208" s="119">
        <f t="shared" si="38"/>
        <v>26285</v>
      </c>
      <c r="L208" s="120">
        <v>26285</v>
      </c>
      <c r="M208" s="120">
        <v>0</v>
      </c>
      <c r="N208" s="120">
        <v>0</v>
      </c>
      <c r="O208" s="178"/>
      <c r="P208" s="121">
        <v>0</v>
      </c>
      <c r="Q208" s="119">
        <f t="shared" si="39"/>
        <v>37409</v>
      </c>
      <c r="R208" s="120">
        <v>37409</v>
      </c>
      <c r="S208" s="120">
        <v>0</v>
      </c>
      <c r="T208" s="120">
        <v>0</v>
      </c>
      <c r="U208" s="120"/>
      <c r="V208" s="121">
        <v>0</v>
      </c>
      <c r="W208" s="122" t="s">
        <v>664</v>
      </c>
      <c r="X208" s="140"/>
    </row>
    <row r="209" spans="1:24" ht="24" x14ac:dyDescent="0.2">
      <c r="A209" s="212"/>
      <c r="B209" s="168"/>
      <c r="C209" s="278"/>
      <c r="D209" s="279"/>
      <c r="E209" s="118" t="s">
        <v>445</v>
      </c>
      <c r="F209" s="198"/>
      <c r="G209" s="119">
        <f t="shared" si="37"/>
        <v>20633.611700000001</v>
      </c>
      <c r="H209" s="120">
        <v>20633.611700000001</v>
      </c>
      <c r="I209" s="120">
        <v>0</v>
      </c>
      <c r="J209" s="120">
        <v>0</v>
      </c>
      <c r="K209" s="119">
        <f t="shared" si="38"/>
        <v>20916</v>
      </c>
      <c r="L209" s="120">
        <v>20916</v>
      </c>
      <c r="M209" s="120">
        <v>0</v>
      </c>
      <c r="N209" s="120">
        <v>0</v>
      </c>
      <c r="O209" s="178"/>
      <c r="P209" s="121">
        <v>0</v>
      </c>
      <c r="Q209" s="119">
        <f t="shared" si="39"/>
        <v>29768</v>
      </c>
      <c r="R209" s="120">
        <v>29768</v>
      </c>
      <c r="S209" s="120">
        <v>0</v>
      </c>
      <c r="T209" s="120">
        <v>0</v>
      </c>
      <c r="U209" s="120"/>
      <c r="V209" s="121">
        <v>0</v>
      </c>
      <c r="W209" s="122" t="s">
        <v>665</v>
      </c>
      <c r="X209" s="140"/>
    </row>
    <row r="210" spans="1:24" s="281" customFormat="1" ht="60" customHeight="1" x14ac:dyDescent="0.2">
      <c r="A210" s="212"/>
      <c r="B210" s="168"/>
      <c r="C210" s="282"/>
      <c r="D210" s="283"/>
      <c r="E210" s="118" t="s">
        <v>454</v>
      </c>
      <c r="F210" s="198"/>
      <c r="G210" s="119">
        <f t="shared" si="37"/>
        <v>137938.77559999999</v>
      </c>
      <c r="H210" s="120">
        <v>137938.77559999999</v>
      </c>
      <c r="I210" s="120">
        <v>0</v>
      </c>
      <c r="J210" s="120">
        <v>0</v>
      </c>
      <c r="K210" s="119">
        <f t="shared" si="38"/>
        <v>138590</v>
      </c>
      <c r="L210" s="120">
        <v>138590</v>
      </c>
      <c r="M210" s="120">
        <v>0</v>
      </c>
      <c r="N210" s="120">
        <v>0</v>
      </c>
      <c r="O210" s="178"/>
      <c r="P210" s="121">
        <v>0</v>
      </c>
      <c r="Q210" s="119">
        <f t="shared" si="39"/>
        <v>197217</v>
      </c>
      <c r="R210" s="120">
        <v>197217</v>
      </c>
      <c r="S210" s="120">
        <v>0</v>
      </c>
      <c r="T210" s="120">
        <v>0</v>
      </c>
      <c r="U210" s="120"/>
      <c r="V210" s="121">
        <v>0</v>
      </c>
      <c r="W210" s="122" t="s">
        <v>666</v>
      </c>
      <c r="X210" s="140"/>
    </row>
    <row r="211" spans="1:24" ht="24" x14ac:dyDescent="0.2">
      <c r="A211" s="212"/>
      <c r="B211" s="168"/>
      <c r="C211" s="278"/>
      <c r="D211" s="279"/>
      <c r="E211" s="118" t="s">
        <v>447</v>
      </c>
      <c r="F211" s="152"/>
      <c r="G211" s="119">
        <f t="shared" si="37"/>
        <v>16186</v>
      </c>
      <c r="H211" s="120">
        <v>16186</v>
      </c>
      <c r="I211" s="120">
        <v>0</v>
      </c>
      <c r="J211" s="120">
        <v>0</v>
      </c>
      <c r="K211" s="119">
        <f t="shared" si="38"/>
        <v>16186</v>
      </c>
      <c r="L211" s="120">
        <v>16186</v>
      </c>
      <c r="M211" s="120">
        <v>0</v>
      </c>
      <c r="N211" s="120">
        <v>0</v>
      </c>
      <c r="O211" s="178"/>
      <c r="P211" s="121">
        <v>0</v>
      </c>
      <c r="Q211" s="119">
        <f t="shared" si="39"/>
        <v>23033</v>
      </c>
      <c r="R211" s="120">
        <v>23033</v>
      </c>
      <c r="S211" s="120">
        <v>0</v>
      </c>
      <c r="T211" s="120">
        <v>0</v>
      </c>
      <c r="U211" s="120"/>
      <c r="V211" s="121">
        <v>0</v>
      </c>
      <c r="W211" s="122" t="s">
        <v>667</v>
      </c>
      <c r="X211" s="140"/>
    </row>
    <row r="212" spans="1:24" ht="43.5" customHeight="1" x14ac:dyDescent="0.2">
      <c r="A212" s="212"/>
      <c r="B212" s="168"/>
      <c r="C212" s="278"/>
      <c r="D212" s="279"/>
      <c r="E212" s="118" t="s">
        <v>446</v>
      </c>
      <c r="F212" s="152"/>
      <c r="G212" s="119">
        <f t="shared" si="37"/>
        <v>52262.813300000002</v>
      </c>
      <c r="H212" s="120">
        <v>52262.813300000002</v>
      </c>
      <c r="I212" s="120">
        <v>0</v>
      </c>
      <c r="J212" s="120">
        <v>0</v>
      </c>
      <c r="K212" s="119">
        <f t="shared" si="38"/>
        <v>52263</v>
      </c>
      <c r="L212" s="120">
        <v>52263</v>
      </c>
      <c r="M212" s="120">
        <v>0</v>
      </c>
      <c r="N212" s="120">
        <v>0</v>
      </c>
      <c r="O212" s="178"/>
      <c r="P212" s="121">
        <v>0</v>
      </c>
      <c r="Q212" s="119">
        <f t="shared" si="39"/>
        <v>74366</v>
      </c>
      <c r="R212" s="120">
        <v>74366</v>
      </c>
      <c r="S212" s="120">
        <v>0</v>
      </c>
      <c r="T212" s="120">
        <v>0</v>
      </c>
      <c r="U212" s="120"/>
      <c r="V212" s="121">
        <v>0</v>
      </c>
      <c r="W212" s="122" t="s">
        <v>668</v>
      </c>
      <c r="X212" s="140"/>
    </row>
    <row r="213" spans="1:24" ht="24" x14ac:dyDescent="0.2">
      <c r="A213" s="212">
        <v>90001868844</v>
      </c>
      <c r="B213" s="168"/>
      <c r="C213" s="371" t="s">
        <v>215</v>
      </c>
      <c r="D213" s="372"/>
      <c r="E213" s="118" t="s">
        <v>273</v>
      </c>
      <c r="F213" s="196"/>
      <c r="G213" s="119">
        <f t="shared" si="37"/>
        <v>400711.84</v>
      </c>
      <c r="H213" s="120">
        <v>397204</v>
      </c>
      <c r="I213" s="120">
        <v>0</v>
      </c>
      <c r="J213" s="120">
        <v>3507.84</v>
      </c>
      <c r="K213" s="119">
        <f t="shared" si="38"/>
        <v>398008</v>
      </c>
      <c r="L213" s="120">
        <v>383333</v>
      </c>
      <c r="M213" s="120">
        <v>6000</v>
      </c>
      <c r="N213" s="120">
        <v>3508</v>
      </c>
      <c r="O213" s="178"/>
      <c r="P213" s="121">
        <v>5167</v>
      </c>
      <c r="Q213" s="119">
        <f t="shared" si="39"/>
        <v>566337</v>
      </c>
      <c r="R213" s="120">
        <v>545454</v>
      </c>
      <c r="S213" s="120">
        <v>8538</v>
      </c>
      <c r="T213" s="120">
        <v>4993</v>
      </c>
      <c r="U213" s="120"/>
      <c r="V213" s="121">
        <v>7352</v>
      </c>
      <c r="W213" s="122" t="s">
        <v>669</v>
      </c>
      <c r="X213" s="140"/>
    </row>
    <row r="214" spans="1:24" ht="24" x14ac:dyDescent="0.2">
      <c r="A214" s="212"/>
      <c r="B214" s="168"/>
      <c r="C214" s="282"/>
      <c r="D214" s="283"/>
      <c r="E214" s="118" t="s">
        <v>313</v>
      </c>
      <c r="F214" s="198"/>
      <c r="G214" s="119">
        <f t="shared" si="37"/>
        <v>1377</v>
      </c>
      <c r="H214" s="120">
        <v>1377</v>
      </c>
      <c r="I214" s="120">
        <v>0</v>
      </c>
      <c r="J214" s="120">
        <v>0</v>
      </c>
      <c r="K214" s="119">
        <f t="shared" si="38"/>
        <v>1375</v>
      </c>
      <c r="L214" s="120">
        <v>1375</v>
      </c>
      <c r="M214" s="120">
        <v>0</v>
      </c>
      <c r="N214" s="120">
        <v>0</v>
      </c>
      <c r="O214" s="120"/>
      <c r="P214" s="121">
        <v>0</v>
      </c>
      <c r="Q214" s="119">
        <f t="shared" si="39"/>
        <v>1960</v>
      </c>
      <c r="R214" s="120">
        <v>1960</v>
      </c>
      <c r="S214" s="120">
        <v>0</v>
      </c>
      <c r="T214" s="120">
        <v>0</v>
      </c>
      <c r="U214" s="120"/>
      <c r="V214" s="121">
        <v>0</v>
      </c>
      <c r="W214" s="122" t="s">
        <v>670</v>
      </c>
      <c r="X214" s="140"/>
    </row>
    <row r="215" spans="1:24" ht="24" x14ac:dyDescent="0.2">
      <c r="A215" s="212">
        <v>90000091456</v>
      </c>
      <c r="B215" s="168"/>
      <c r="C215" s="371" t="s">
        <v>285</v>
      </c>
      <c r="D215" s="372"/>
      <c r="E215" s="118" t="s">
        <v>274</v>
      </c>
      <c r="F215" s="152"/>
      <c r="G215" s="119">
        <f t="shared" si="37"/>
        <v>89172</v>
      </c>
      <c r="H215" s="120">
        <v>89172</v>
      </c>
      <c r="I215" s="120">
        <v>0</v>
      </c>
      <c r="J215" s="120">
        <v>0</v>
      </c>
      <c r="K215" s="119">
        <f t="shared" si="38"/>
        <v>87564</v>
      </c>
      <c r="L215" s="120">
        <v>87564</v>
      </c>
      <c r="M215" s="120">
        <v>0</v>
      </c>
      <c r="N215" s="120">
        <v>0</v>
      </c>
      <c r="O215" s="178"/>
      <c r="P215" s="121">
        <v>0</v>
      </c>
      <c r="Q215" s="119">
        <f t="shared" si="39"/>
        <v>124604</v>
      </c>
      <c r="R215" s="120">
        <v>124604</v>
      </c>
      <c r="S215" s="120">
        <v>0</v>
      </c>
      <c r="T215" s="120">
        <v>0</v>
      </c>
      <c r="U215" s="120"/>
      <c r="V215" s="121">
        <v>0</v>
      </c>
      <c r="W215" s="122" t="s">
        <v>671</v>
      </c>
      <c r="X215" s="140"/>
    </row>
    <row r="216" spans="1:24" ht="60" x14ac:dyDescent="0.2">
      <c r="A216" s="212">
        <v>50003220021</v>
      </c>
      <c r="B216" s="168"/>
      <c r="C216" s="371" t="s">
        <v>394</v>
      </c>
      <c r="D216" s="372"/>
      <c r="E216" s="118" t="s">
        <v>451</v>
      </c>
      <c r="F216" s="152"/>
      <c r="G216" s="119">
        <f t="shared" si="37"/>
        <v>50000</v>
      </c>
      <c r="H216" s="120">
        <v>50000</v>
      </c>
      <c r="I216" s="120">
        <v>0</v>
      </c>
      <c r="J216" s="120">
        <v>0</v>
      </c>
      <c r="K216" s="119">
        <f t="shared" si="38"/>
        <v>36745</v>
      </c>
      <c r="L216" s="120">
        <v>36745</v>
      </c>
      <c r="M216" s="120">
        <v>0</v>
      </c>
      <c r="N216" s="120">
        <v>0</v>
      </c>
      <c r="O216" s="178"/>
      <c r="P216" s="121">
        <v>0</v>
      </c>
      <c r="Q216" s="119">
        <f t="shared" si="39"/>
        <v>52284</v>
      </c>
      <c r="R216" s="120">
        <v>52284</v>
      </c>
      <c r="S216" s="120">
        <v>0</v>
      </c>
      <c r="T216" s="120">
        <v>0</v>
      </c>
      <c r="U216" s="120"/>
      <c r="V216" s="121">
        <v>0</v>
      </c>
      <c r="W216" s="122" t="s">
        <v>672</v>
      </c>
      <c r="X216" s="140"/>
    </row>
    <row r="217" spans="1:24" s="354" customFormat="1" ht="12.75" x14ac:dyDescent="0.2">
      <c r="A217" s="212"/>
      <c r="B217" s="168"/>
      <c r="C217" s="373"/>
      <c r="D217" s="374"/>
      <c r="E217" s="118" t="s">
        <v>349</v>
      </c>
      <c r="F217" s="152"/>
      <c r="G217" s="119">
        <f t="shared" si="37"/>
        <v>103000</v>
      </c>
      <c r="H217" s="120">
        <v>103000</v>
      </c>
      <c r="I217" s="120"/>
      <c r="J217" s="120"/>
      <c r="K217" s="119">
        <f t="shared" si="38"/>
        <v>103000</v>
      </c>
      <c r="L217" s="120">
        <v>103000</v>
      </c>
      <c r="M217" s="120"/>
      <c r="N217" s="120"/>
      <c r="O217" s="178"/>
      <c r="P217" s="121"/>
      <c r="Q217" s="119">
        <f t="shared" si="39"/>
        <v>146556</v>
      </c>
      <c r="R217" s="120">
        <v>146556</v>
      </c>
      <c r="S217" s="120"/>
      <c r="T217" s="120"/>
      <c r="U217" s="120"/>
      <c r="V217" s="121"/>
      <c r="W217" s="122" t="s">
        <v>673</v>
      </c>
      <c r="X217" s="140"/>
    </row>
    <row r="218" spans="1:24" s="280" customFormat="1" ht="48" x14ac:dyDescent="0.2">
      <c r="A218" s="212">
        <v>40008002279</v>
      </c>
      <c r="B218" s="168"/>
      <c r="C218" s="371" t="s">
        <v>450</v>
      </c>
      <c r="D218" s="372"/>
      <c r="E218" s="118" t="s">
        <v>449</v>
      </c>
      <c r="F218" s="152"/>
      <c r="G218" s="119">
        <f t="shared" si="37"/>
        <v>21099.599999999999</v>
      </c>
      <c r="H218" s="120">
        <v>21099.599999999999</v>
      </c>
      <c r="I218" s="120">
        <v>0</v>
      </c>
      <c r="J218" s="120">
        <v>0</v>
      </c>
      <c r="K218" s="119">
        <f t="shared" si="38"/>
        <v>20551</v>
      </c>
      <c r="L218" s="120">
        <v>20551</v>
      </c>
      <c r="M218" s="120">
        <v>0</v>
      </c>
      <c r="N218" s="120">
        <v>0</v>
      </c>
      <c r="O218" s="178"/>
      <c r="P218" s="121">
        <v>0</v>
      </c>
      <c r="Q218" s="119">
        <f t="shared" si="39"/>
        <v>29242</v>
      </c>
      <c r="R218" s="120">
        <v>29242</v>
      </c>
      <c r="S218" s="120">
        <v>0</v>
      </c>
      <c r="T218" s="120">
        <v>0</v>
      </c>
      <c r="U218" s="120"/>
      <c r="V218" s="121">
        <v>0</v>
      </c>
      <c r="W218" s="122" t="s">
        <v>674</v>
      </c>
      <c r="X218" s="140"/>
    </row>
    <row r="219" spans="1:24" s="317" customFormat="1" ht="28.5" customHeight="1" x14ac:dyDescent="0.2">
      <c r="A219" s="212">
        <v>90009251357</v>
      </c>
      <c r="B219" s="168"/>
      <c r="C219" s="371" t="s">
        <v>240</v>
      </c>
      <c r="D219" s="372"/>
      <c r="E219" s="118" t="s">
        <v>465</v>
      </c>
      <c r="F219" s="152"/>
      <c r="G219" s="119">
        <f t="shared" si="37"/>
        <v>2520</v>
      </c>
      <c r="H219" s="120">
        <v>2520</v>
      </c>
      <c r="I219" s="120"/>
      <c r="J219" s="120"/>
      <c r="K219" s="119">
        <f t="shared" si="38"/>
        <v>2171</v>
      </c>
      <c r="L219" s="120">
        <v>2171</v>
      </c>
      <c r="M219" s="120"/>
      <c r="N219" s="120"/>
      <c r="O219" s="178"/>
      <c r="P219" s="121"/>
      <c r="Q219" s="119">
        <f t="shared" si="39"/>
        <v>3090</v>
      </c>
      <c r="R219" s="120">
        <v>3090</v>
      </c>
      <c r="S219" s="120"/>
      <c r="T219" s="120"/>
      <c r="U219" s="120"/>
      <c r="V219" s="121"/>
      <c r="W219" s="122" t="s">
        <v>675</v>
      </c>
      <c r="X219" s="140"/>
    </row>
    <row r="220" spans="1:24" s="317" customFormat="1" ht="30.75" customHeight="1" x14ac:dyDescent="0.2">
      <c r="A220" s="212">
        <v>90009249210</v>
      </c>
      <c r="B220" s="168"/>
      <c r="C220" s="371" t="s">
        <v>233</v>
      </c>
      <c r="D220" s="372"/>
      <c r="E220" s="118" t="s">
        <v>465</v>
      </c>
      <c r="F220" s="152"/>
      <c r="G220" s="119">
        <f t="shared" si="37"/>
        <v>3510</v>
      </c>
      <c r="H220" s="120">
        <v>3510</v>
      </c>
      <c r="I220" s="120"/>
      <c r="J220" s="120"/>
      <c r="K220" s="119">
        <f t="shared" si="38"/>
        <v>3411</v>
      </c>
      <c r="L220" s="120">
        <v>3411</v>
      </c>
      <c r="M220" s="120"/>
      <c r="N220" s="120"/>
      <c r="O220" s="178"/>
      <c r="P220" s="121"/>
      <c r="Q220" s="119">
        <f t="shared" si="39"/>
        <v>4854</v>
      </c>
      <c r="R220" s="120">
        <v>4854</v>
      </c>
      <c r="S220" s="120"/>
      <c r="T220" s="120"/>
      <c r="U220" s="120"/>
      <c r="V220" s="121"/>
      <c r="W220" s="122" t="s">
        <v>676</v>
      </c>
      <c r="X220" s="140"/>
    </row>
    <row r="221" spans="1:24" s="317" customFormat="1" ht="28.5" customHeight="1" x14ac:dyDescent="0.2">
      <c r="A221" s="212">
        <v>90009249259</v>
      </c>
      <c r="B221" s="168"/>
      <c r="C221" s="371" t="s">
        <v>235</v>
      </c>
      <c r="D221" s="372"/>
      <c r="E221" s="118" t="s">
        <v>465</v>
      </c>
      <c r="F221" s="152"/>
      <c r="G221" s="119">
        <f t="shared" si="37"/>
        <v>5148</v>
      </c>
      <c r="H221" s="120">
        <v>5148</v>
      </c>
      <c r="I221" s="120"/>
      <c r="J221" s="120"/>
      <c r="K221" s="119">
        <f t="shared" si="38"/>
        <v>4031</v>
      </c>
      <c r="L221" s="120">
        <v>4031</v>
      </c>
      <c r="M221" s="120"/>
      <c r="N221" s="120"/>
      <c r="O221" s="178"/>
      <c r="P221" s="121"/>
      <c r="Q221" s="119">
        <f t="shared" si="39"/>
        <v>5736</v>
      </c>
      <c r="R221" s="120">
        <v>5736</v>
      </c>
      <c r="S221" s="120"/>
      <c r="T221" s="120"/>
      <c r="U221" s="120"/>
      <c r="V221" s="121"/>
      <c r="W221" s="122" t="s">
        <v>677</v>
      </c>
      <c r="X221" s="140"/>
    </row>
    <row r="222" spans="1:24" s="317" customFormat="1" ht="27" customHeight="1" x14ac:dyDescent="0.2">
      <c r="A222" s="212">
        <v>90009249136</v>
      </c>
      <c r="B222" s="168"/>
      <c r="C222" s="371" t="s">
        <v>238</v>
      </c>
      <c r="D222" s="372"/>
      <c r="E222" s="118" t="s">
        <v>465</v>
      </c>
      <c r="F222" s="152"/>
      <c r="G222" s="119">
        <f t="shared" si="37"/>
        <v>1848</v>
      </c>
      <c r="H222" s="120">
        <v>1848</v>
      </c>
      <c r="I222" s="120"/>
      <c r="J222" s="120"/>
      <c r="K222" s="119">
        <f t="shared" si="38"/>
        <v>1447</v>
      </c>
      <c r="L222" s="120">
        <v>1447</v>
      </c>
      <c r="M222" s="120"/>
      <c r="N222" s="120"/>
      <c r="O222" s="178"/>
      <c r="P222" s="121"/>
      <c r="Q222" s="119">
        <f t="shared" si="39"/>
        <v>2059</v>
      </c>
      <c r="R222" s="120">
        <v>2059</v>
      </c>
      <c r="S222" s="120"/>
      <c r="T222" s="120"/>
      <c r="U222" s="120"/>
      <c r="V222" s="121"/>
      <c r="W222" s="122" t="s">
        <v>678</v>
      </c>
      <c r="X222" s="140"/>
    </row>
    <row r="223" spans="1:24" s="317" customFormat="1" ht="30" customHeight="1" x14ac:dyDescent="0.2">
      <c r="A223" s="212">
        <v>90009249140</v>
      </c>
      <c r="B223" s="168"/>
      <c r="C223" s="371" t="s">
        <v>423</v>
      </c>
      <c r="D223" s="372"/>
      <c r="E223" s="118" t="s">
        <v>465</v>
      </c>
      <c r="F223" s="152"/>
      <c r="G223" s="119">
        <f t="shared" si="37"/>
        <v>735</v>
      </c>
      <c r="H223" s="120">
        <v>735</v>
      </c>
      <c r="I223" s="120"/>
      <c r="J223" s="120"/>
      <c r="K223" s="119">
        <f t="shared" si="38"/>
        <v>452</v>
      </c>
      <c r="L223" s="120">
        <v>452</v>
      </c>
      <c r="M223" s="120"/>
      <c r="N223" s="120"/>
      <c r="O223" s="178"/>
      <c r="P223" s="121"/>
      <c r="Q223" s="119">
        <f t="shared" si="39"/>
        <v>644</v>
      </c>
      <c r="R223" s="120">
        <v>644</v>
      </c>
      <c r="S223" s="120"/>
      <c r="T223" s="120"/>
      <c r="U223" s="120"/>
      <c r="V223" s="121"/>
      <c r="W223" s="122" t="s">
        <v>679</v>
      </c>
      <c r="X223" s="140"/>
    </row>
    <row r="224" spans="1:24" s="317" customFormat="1" ht="27" customHeight="1" x14ac:dyDescent="0.2">
      <c r="A224" s="212">
        <v>90009249155</v>
      </c>
      <c r="B224" s="168"/>
      <c r="C224" s="371" t="s">
        <v>466</v>
      </c>
      <c r="D224" s="372"/>
      <c r="E224" s="118" t="s">
        <v>465</v>
      </c>
      <c r="F224" s="152"/>
      <c r="G224" s="119">
        <f t="shared" si="37"/>
        <v>1848</v>
      </c>
      <c r="H224" s="120">
        <v>1848</v>
      </c>
      <c r="I224" s="120"/>
      <c r="J224" s="120"/>
      <c r="K224" s="119">
        <f t="shared" si="38"/>
        <v>1447</v>
      </c>
      <c r="L224" s="120">
        <v>1447</v>
      </c>
      <c r="M224" s="120"/>
      <c r="N224" s="120"/>
      <c r="O224" s="178"/>
      <c r="P224" s="121"/>
      <c r="Q224" s="119">
        <f t="shared" si="39"/>
        <v>2059</v>
      </c>
      <c r="R224" s="120">
        <v>2059</v>
      </c>
      <c r="S224" s="120"/>
      <c r="T224" s="120"/>
      <c r="U224" s="120"/>
      <c r="V224" s="121"/>
      <c r="W224" s="122" t="s">
        <v>680</v>
      </c>
      <c r="X224" s="140"/>
    </row>
    <row r="225" spans="1:24" s="317" customFormat="1" ht="30" customHeight="1" x14ac:dyDescent="0.2">
      <c r="A225" s="212">
        <v>90009249189</v>
      </c>
      <c r="B225" s="168"/>
      <c r="C225" s="371" t="s">
        <v>237</v>
      </c>
      <c r="D225" s="372"/>
      <c r="E225" s="118" t="s">
        <v>465</v>
      </c>
      <c r="F225" s="152"/>
      <c r="G225" s="119">
        <f t="shared" si="37"/>
        <v>5175</v>
      </c>
      <c r="H225" s="120">
        <v>5175</v>
      </c>
      <c r="I225" s="120"/>
      <c r="J225" s="120"/>
      <c r="K225" s="119">
        <f t="shared" si="38"/>
        <v>4457</v>
      </c>
      <c r="L225" s="120">
        <v>4457</v>
      </c>
      <c r="M225" s="120"/>
      <c r="N225" s="120"/>
      <c r="O225" s="178"/>
      <c r="P225" s="121"/>
      <c r="Q225" s="119">
        <f t="shared" si="39"/>
        <v>6342</v>
      </c>
      <c r="R225" s="120">
        <v>6342</v>
      </c>
      <c r="S225" s="120"/>
      <c r="T225" s="120"/>
      <c r="U225" s="120"/>
      <c r="V225" s="121"/>
      <c r="W225" s="122" t="s">
        <v>681</v>
      </c>
      <c r="X225" s="140"/>
    </row>
    <row r="226" spans="1:24" s="317" customFormat="1" ht="31.5" customHeight="1" x14ac:dyDescent="0.2">
      <c r="A226" s="212">
        <v>90009249206</v>
      </c>
      <c r="B226" s="168"/>
      <c r="C226" s="371" t="s">
        <v>239</v>
      </c>
      <c r="D226" s="372"/>
      <c r="E226" s="118" t="s">
        <v>465</v>
      </c>
      <c r="F226" s="152"/>
      <c r="G226" s="119">
        <f t="shared" si="37"/>
        <v>3825</v>
      </c>
      <c r="H226" s="120">
        <v>3825</v>
      </c>
      <c r="I226" s="120"/>
      <c r="J226" s="120"/>
      <c r="K226" s="119">
        <f t="shared" si="38"/>
        <v>3295</v>
      </c>
      <c r="L226" s="120">
        <v>3295</v>
      </c>
      <c r="M226" s="120"/>
      <c r="N226" s="120"/>
      <c r="O226" s="178"/>
      <c r="P226" s="121"/>
      <c r="Q226" s="119">
        <f t="shared" si="39"/>
        <v>4689</v>
      </c>
      <c r="R226" s="120">
        <v>4689</v>
      </c>
      <c r="S226" s="120"/>
      <c r="T226" s="120"/>
      <c r="U226" s="120"/>
      <c r="V226" s="121"/>
      <c r="W226" s="122" t="s">
        <v>682</v>
      </c>
      <c r="X226" s="140"/>
    </row>
    <row r="227" spans="1:24" s="317" customFormat="1" ht="30.75" customHeight="1" x14ac:dyDescent="0.2">
      <c r="A227" s="212">
        <v>90009249314</v>
      </c>
      <c r="B227" s="168"/>
      <c r="C227" s="371" t="s">
        <v>236</v>
      </c>
      <c r="D227" s="372"/>
      <c r="E227" s="118" t="s">
        <v>465</v>
      </c>
      <c r="F227" s="152"/>
      <c r="G227" s="119">
        <f t="shared" si="37"/>
        <v>2835</v>
      </c>
      <c r="H227" s="120">
        <v>2835</v>
      </c>
      <c r="I227" s="120"/>
      <c r="J227" s="120"/>
      <c r="K227" s="119">
        <f t="shared" si="38"/>
        <v>2442</v>
      </c>
      <c r="L227" s="120">
        <v>2442</v>
      </c>
      <c r="M227" s="120"/>
      <c r="N227" s="120"/>
      <c r="O227" s="178"/>
      <c r="P227" s="121"/>
      <c r="Q227" s="119">
        <f t="shared" si="39"/>
        <v>3475</v>
      </c>
      <c r="R227" s="120">
        <v>3475</v>
      </c>
      <c r="S227" s="120"/>
      <c r="T227" s="120"/>
      <c r="U227" s="120"/>
      <c r="V227" s="121"/>
      <c r="W227" s="122" t="s">
        <v>683</v>
      </c>
      <c r="X227" s="140"/>
    </row>
    <row r="228" spans="1:24" s="317" customFormat="1" ht="12.75" x14ac:dyDescent="0.2">
      <c r="A228" s="212">
        <v>90009251361</v>
      </c>
      <c r="B228" s="168"/>
      <c r="C228" s="371" t="s">
        <v>290</v>
      </c>
      <c r="D228" s="372"/>
      <c r="E228" s="118" t="s">
        <v>465</v>
      </c>
      <c r="F228" s="152"/>
      <c r="G228" s="119">
        <f t="shared" si="37"/>
        <v>2048</v>
      </c>
      <c r="H228" s="120">
        <v>2048</v>
      </c>
      <c r="I228" s="120"/>
      <c r="J228" s="120"/>
      <c r="K228" s="119">
        <f t="shared" si="38"/>
        <v>1654</v>
      </c>
      <c r="L228" s="120">
        <v>1654</v>
      </c>
      <c r="M228" s="120"/>
      <c r="N228" s="120"/>
      <c r="O228" s="178"/>
      <c r="P228" s="121"/>
      <c r="Q228" s="119">
        <f t="shared" si="39"/>
        <v>2354</v>
      </c>
      <c r="R228" s="120">
        <v>2354</v>
      </c>
      <c r="S228" s="120"/>
      <c r="T228" s="120"/>
      <c r="U228" s="120"/>
      <c r="V228" s="121"/>
      <c r="W228" s="122" t="s">
        <v>684</v>
      </c>
      <c r="X228" s="140"/>
    </row>
    <row r="229" spans="1:24" s="317" customFormat="1" ht="12.75" customHeight="1" x14ac:dyDescent="0.2">
      <c r="A229" s="212">
        <v>90000051699</v>
      </c>
      <c r="B229" s="168"/>
      <c r="C229" s="371" t="s">
        <v>467</v>
      </c>
      <c r="D229" s="372"/>
      <c r="E229" s="118" t="s">
        <v>465</v>
      </c>
      <c r="F229" s="152"/>
      <c r="G229" s="119">
        <f t="shared" si="37"/>
        <v>1500</v>
      </c>
      <c r="H229" s="120">
        <v>1500</v>
      </c>
      <c r="I229" s="120"/>
      <c r="J229" s="120"/>
      <c r="K229" s="119">
        <f t="shared" si="38"/>
        <v>1454</v>
      </c>
      <c r="L229" s="120">
        <v>1454</v>
      </c>
      <c r="M229" s="120"/>
      <c r="N229" s="120"/>
      <c r="O229" s="178"/>
      <c r="P229" s="121"/>
      <c r="Q229" s="119">
        <f t="shared" si="39"/>
        <v>2069</v>
      </c>
      <c r="R229" s="120">
        <v>2069</v>
      </c>
      <c r="S229" s="120"/>
      <c r="T229" s="120"/>
      <c r="U229" s="120"/>
      <c r="V229" s="121"/>
      <c r="W229" s="122" t="s">
        <v>685</v>
      </c>
      <c r="X229" s="140"/>
    </row>
    <row r="230" spans="1:24" s="317" customFormat="1" ht="12.75" x14ac:dyDescent="0.2">
      <c r="A230" s="212">
        <v>90000051665</v>
      </c>
      <c r="B230" s="168"/>
      <c r="C230" s="371" t="s">
        <v>468</v>
      </c>
      <c r="D230" s="372"/>
      <c r="E230" s="118" t="s">
        <v>465</v>
      </c>
      <c r="F230" s="152"/>
      <c r="G230" s="119">
        <f t="shared" si="37"/>
        <v>2064</v>
      </c>
      <c r="H230" s="120">
        <v>2064</v>
      </c>
      <c r="I230" s="120"/>
      <c r="J230" s="120"/>
      <c r="K230" s="119">
        <f t="shared" si="38"/>
        <v>1550</v>
      </c>
      <c r="L230" s="120">
        <v>1550</v>
      </c>
      <c r="M230" s="120"/>
      <c r="N230" s="120"/>
      <c r="O230" s="178"/>
      <c r="P230" s="121"/>
      <c r="Q230" s="119">
        <f t="shared" si="39"/>
        <v>2206</v>
      </c>
      <c r="R230" s="120">
        <v>2206</v>
      </c>
      <c r="S230" s="120"/>
      <c r="T230" s="120"/>
      <c r="U230" s="120"/>
      <c r="V230" s="121"/>
      <c r="W230" s="122" t="s">
        <v>686</v>
      </c>
      <c r="X230" s="140"/>
    </row>
    <row r="231" spans="1:24" s="317" customFormat="1" ht="12.75" x14ac:dyDescent="0.2">
      <c r="A231" s="212">
        <v>90000783949</v>
      </c>
      <c r="B231" s="168"/>
      <c r="C231" s="371" t="s">
        <v>20</v>
      </c>
      <c r="D231" s="372"/>
      <c r="E231" s="118" t="s">
        <v>465</v>
      </c>
      <c r="F231" s="152"/>
      <c r="G231" s="119">
        <f t="shared" si="37"/>
        <v>550</v>
      </c>
      <c r="H231" s="120">
        <v>550</v>
      </c>
      <c r="I231" s="120"/>
      <c r="J231" s="120"/>
      <c r="K231" s="119">
        <f t="shared" si="38"/>
        <v>413</v>
      </c>
      <c r="L231" s="120">
        <v>413</v>
      </c>
      <c r="M231" s="120"/>
      <c r="N231" s="120"/>
      <c r="O231" s="178"/>
      <c r="P231" s="121"/>
      <c r="Q231" s="119">
        <f t="shared" si="39"/>
        <v>588</v>
      </c>
      <c r="R231" s="120">
        <v>588</v>
      </c>
      <c r="S231" s="120"/>
      <c r="T231" s="120"/>
      <c r="U231" s="120"/>
      <c r="V231" s="121"/>
      <c r="W231" s="122" t="s">
        <v>687</v>
      </c>
      <c r="X231" s="140"/>
    </row>
    <row r="232" spans="1:24" s="317" customFormat="1" ht="32.25" customHeight="1" x14ac:dyDescent="0.2">
      <c r="A232" s="212">
        <v>90000051576</v>
      </c>
      <c r="B232" s="168"/>
      <c r="C232" s="371" t="s">
        <v>208</v>
      </c>
      <c r="D232" s="372"/>
      <c r="E232" s="118" t="s">
        <v>465</v>
      </c>
      <c r="F232" s="152"/>
      <c r="G232" s="119">
        <f t="shared" si="37"/>
        <v>483</v>
      </c>
      <c r="H232" s="120">
        <v>483</v>
      </c>
      <c r="I232" s="120"/>
      <c r="J232" s="120"/>
      <c r="K232" s="119">
        <f t="shared" si="38"/>
        <v>310</v>
      </c>
      <c r="L232" s="120">
        <v>310</v>
      </c>
      <c r="M232" s="120"/>
      <c r="N232" s="120"/>
      <c r="O232" s="178"/>
      <c r="P232" s="121"/>
      <c r="Q232" s="119">
        <f t="shared" si="39"/>
        <v>442</v>
      </c>
      <c r="R232" s="120">
        <v>442</v>
      </c>
      <c r="S232" s="120"/>
      <c r="T232" s="120"/>
      <c r="U232" s="120"/>
      <c r="V232" s="121"/>
      <c r="W232" s="122" t="s">
        <v>688</v>
      </c>
      <c r="X232" s="140"/>
    </row>
    <row r="233" spans="1:24" ht="60" x14ac:dyDescent="0.2">
      <c r="A233" s="325"/>
      <c r="B233" s="321"/>
      <c r="C233" s="376" t="s">
        <v>229</v>
      </c>
      <c r="D233" s="377"/>
      <c r="E233" s="324" t="s">
        <v>481</v>
      </c>
      <c r="F233" s="152"/>
      <c r="G233" s="119">
        <f t="shared" si="37"/>
        <v>100000</v>
      </c>
      <c r="H233" s="120">
        <v>100000</v>
      </c>
      <c r="I233" s="120"/>
      <c r="J233" s="120"/>
      <c r="K233" s="119">
        <f t="shared" si="38"/>
        <v>100000</v>
      </c>
      <c r="L233" s="120"/>
      <c r="M233" s="120"/>
      <c r="N233" s="120"/>
      <c r="O233" s="120">
        <v>100000</v>
      </c>
      <c r="P233" s="121"/>
      <c r="Q233" s="119">
        <f t="shared" si="39"/>
        <v>142288</v>
      </c>
      <c r="R233" s="120"/>
      <c r="S233" s="120"/>
      <c r="T233" s="120"/>
      <c r="U233" s="120">
        <v>142288</v>
      </c>
      <c r="V233" s="121"/>
      <c r="W233" s="122"/>
      <c r="X233" s="140"/>
    </row>
    <row r="234" spans="1:24" s="336" customFormat="1" ht="48" x14ac:dyDescent="0.2">
      <c r="A234" s="325"/>
      <c r="B234" s="321"/>
      <c r="C234" s="334"/>
      <c r="D234" s="335"/>
      <c r="E234" s="324" t="s">
        <v>482</v>
      </c>
      <c r="F234" s="152"/>
      <c r="G234" s="119">
        <f t="shared" si="37"/>
        <v>75000</v>
      </c>
      <c r="H234" s="120">
        <v>75000</v>
      </c>
      <c r="I234" s="120"/>
      <c r="J234" s="120"/>
      <c r="K234" s="119">
        <f t="shared" si="38"/>
        <v>75000</v>
      </c>
      <c r="L234" s="120"/>
      <c r="M234" s="120"/>
      <c r="N234" s="120"/>
      <c r="O234" s="120">
        <v>75000</v>
      </c>
      <c r="P234" s="121"/>
      <c r="Q234" s="119">
        <f t="shared" si="39"/>
        <v>106716</v>
      </c>
      <c r="R234" s="120"/>
      <c r="S234" s="120"/>
      <c r="T234" s="120"/>
      <c r="U234" s="120">
        <v>106716</v>
      </c>
      <c r="V234" s="121"/>
      <c r="W234" s="122"/>
      <c r="X234" s="140"/>
    </row>
    <row r="235" spans="1:24" ht="24" x14ac:dyDescent="0.2">
      <c r="A235" s="325"/>
      <c r="B235" s="321"/>
      <c r="C235" s="322"/>
      <c r="D235" s="323"/>
      <c r="E235" s="324" t="s">
        <v>152</v>
      </c>
      <c r="F235" s="152"/>
      <c r="G235" s="119">
        <f t="shared" si="37"/>
        <v>50002</v>
      </c>
      <c r="H235" s="120">
        <v>50002</v>
      </c>
      <c r="I235" s="120"/>
      <c r="J235" s="120"/>
      <c r="K235" s="119">
        <f t="shared" si="38"/>
        <v>50002</v>
      </c>
      <c r="L235" s="120"/>
      <c r="M235" s="120"/>
      <c r="N235" s="120"/>
      <c r="O235" s="120">
        <v>50002</v>
      </c>
      <c r="P235" s="121"/>
      <c r="Q235" s="119">
        <f t="shared" si="39"/>
        <v>71146</v>
      </c>
      <c r="R235" s="120"/>
      <c r="S235" s="120"/>
      <c r="T235" s="120"/>
      <c r="U235" s="120">
        <v>71146</v>
      </c>
      <c r="V235" s="121"/>
      <c r="W235" s="122"/>
      <c r="X235" s="140"/>
    </row>
    <row r="236" spans="1:24" ht="12.75" thickBot="1" x14ac:dyDescent="0.25">
      <c r="A236" s="214"/>
      <c r="B236" s="199"/>
      <c r="C236" s="406"/>
      <c r="D236" s="407"/>
      <c r="E236" s="28"/>
      <c r="F236" s="151"/>
      <c r="G236" s="102"/>
      <c r="H236" s="103"/>
      <c r="I236" s="103"/>
      <c r="J236" s="103"/>
      <c r="K236" s="102"/>
      <c r="L236" s="103"/>
      <c r="M236" s="103"/>
      <c r="N236" s="103"/>
      <c r="O236" s="177"/>
      <c r="P236" s="104"/>
      <c r="Q236" s="228"/>
      <c r="R236" s="229"/>
      <c r="S236" s="229"/>
      <c r="T236" s="229"/>
      <c r="U236" s="229"/>
      <c r="V236" s="230"/>
      <c r="W236" s="105"/>
      <c r="X236" s="143"/>
    </row>
    <row r="237" spans="1:24" ht="13.5" thickTop="1" thickBot="1" x14ac:dyDescent="0.25">
      <c r="A237" s="217"/>
      <c r="B237" s="402" t="s">
        <v>150</v>
      </c>
      <c r="C237" s="402"/>
      <c r="D237" s="403"/>
      <c r="E237" s="23"/>
      <c r="F237" s="348">
        <f>SUM(F238)</f>
        <v>0</v>
      </c>
      <c r="G237" s="24">
        <f>SUM(H237:J237)</f>
        <v>0</v>
      </c>
      <c r="H237" s="25">
        <f>SUM(H238)</f>
        <v>0</v>
      </c>
      <c r="I237" s="25">
        <f>SUM(I238)</f>
        <v>0</v>
      </c>
      <c r="J237" s="25">
        <f>SUM(J238)</f>
        <v>0</v>
      </c>
      <c r="K237" s="24">
        <f>SUM(L237:P237)</f>
        <v>756820</v>
      </c>
      <c r="L237" s="25">
        <f>SUM(L238)</f>
        <v>695978</v>
      </c>
      <c r="M237" s="25">
        <f>SUM(M238)</f>
        <v>169</v>
      </c>
      <c r="N237" s="25">
        <f>SUM(N238)</f>
        <v>60673</v>
      </c>
      <c r="O237" s="124">
        <f>SUM(O238)</f>
        <v>0</v>
      </c>
      <c r="P237" s="183">
        <f>SUM(P238)</f>
        <v>0</v>
      </c>
      <c r="Q237" s="231">
        <f>SUM(R237:V237)</f>
        <v>1079552</v>
      </c>
      <c r="R237" s="25">
        <f>SUM(R238)</f>
        <v>992983</v>
      </c>
      <c r="S237" s="25">
        <f t="shared" ref="S237:V237" si="40">SUM(S238)</f>
        <v>239</v>
      </c>
      <c r="T237" s="25">
        <f t="shared" si="40"/>
        <v>86330</v>
      </c>
      <c r="U237" s="25">
        <f t="shared" si="40"/>
        <v>0</v>
      </c>
      <c r="V237" s="25">
        <f t="shared" si="40"/>
        <v>0</v>
      </c>
      <c r="W237" s="26"/>
      <c r="X237" s="144"/>
    </row>
    <row r="238" spans="1:24" ht="14.25" thickTop="1" thickBot="1" x14ac:dyDescent="0.25">
      <c r="A238" s="218"/>
      <c r="B238" s="211"/>
      <c r="C238" s="404" t="s">
        <v>146</v>
      </c>
      <c r="D238" s="405"/>
      <c r="E238" s="14"/>
      <c r="F238" s="154"/>
      <c r="G238" s="18">
        <f>SUM(H238:J238)</f>
        <v>0</v>
      </c>
      <c r="H238" s="15"/>
      <c r="I238" s="15"/>
      <c r="J238" s="15"/>
      <c r="K238" s="18">
        <f>SUM(L238:P238)</f>
        <v>756820</v>
      </c>
      <c r="L238" s="15">
        <f>565978+130000</f>
        <v>695978</v>
      </c>
      <c r="M238" s="15">
        <v>169</v>
      </c>
      <c r="N238" s="15">
        <v>60673</v>
      </c>
      <c r="O238" s="182"/>
      <c r="P238" s="16"/>
      <c r="Q238" s="18">
        <f>SUM(R238:V238)</f>
        <v>1079552</v>
      </c>
      <c r="R238" s="25">
        <f>805314+185973+1696</f>
        <v>992983</v>
      </c>
      <c r="S238" s="25">
        <v>239</v>
      </c>
      <c r="T238" s="25">
        <v>86330</v>
      </c>
      <c r="U238" s="25"/>
      <c r="V238" s="183"/>
      <c r="W238" s="17"/>
      <c r="X238" s="144"/>
    </row>
    <row r="239" spans="1:24" ht="28.5" customHeight="1" thickTop="1" thickBot="1" x14ac:dyDescent="0.25">
      <c r="A239" s="217"/>
      <c r="B239" s="402" t="s">
        <v>147</v>
      </c>
      <c r="C239" s="402"/>
      <c r="D239" s="403"/>
      <c r="E239" s="23"/>
      <c r="F239" s="348">
        <f>F12+F24+F31-SUM(F47:F49)+F51+F61-F73+F75+F83-SUM(F104:F106)+F108-SUM(F185:F188)+F190-SUM(F233:F235)</f>
        <v>10093959.17</v>
      </c>
      <c r="G239" s="24">
        <f>SUM(H239:J239)</f>
        <v>69134985.585534006</v>
      </c>
      <c r="H239" s="25">
        <f>H12+H24+H31-SUM(H47:H49)+H51+H61-H73+H75+H83-SUM(H104:H106)+H108-SUM(H185:H188)+H190-SUM(H233:H235)</f>
        <v>65959280.465134002</v>
      </c>
      <c r="I239" s="25">
        <f>I12+I24+I31-SUM(I47:I49)+I51+I61-I73+I75+I83-SUM(I104:I106)+I108-SUM(I185:I188)+I190-SUM(I233:I235)</f>
        <v>1902708.6301000002</v>
      </c>
      <c r="J239" s="25">
        <f>J12+J24+J31-SUM(J47:J49)+J51+J61-J73+J75+J83-SUM(J104:J106)+J108-SUM(J185:J188)+J190-SUM(J233:J235)</f>
        <v>1272996.4902999999</v>
      </c>
      <c r="K239" s="24">
        <f>SUM(L239:P239)</f>
        <v>64303705.206508003</v>
      </c>
      <c r="L239" s="25">
        <f>L12+L24+L31-SUM(L47:L49)+L51+L61-L73+L75+L83-SUM(L104:L106)+L108-SUM(L185:L188)+L190-SUM(L233:L235)-L59</f>
        <v>57130291.055932</v>
      </c>
      <c r="M239" s="25">
        <f>M12+M24+M31-SUM(M47:M49)+M51+M61-M73+M75+M83-SUM(M104:M106)+M108-SUM(M185:M188)+M190-SUM(M233:M235)-M59</f>
        <v>5941133.1505760001</v>
      </c>
      <c r="N239" s="25">
        <f>N12+N24+N31-SUM(N47:N49)+N51+N61-N73+N75+N83-SUM(N104:N106)+N108-SUM(N185:N188)+N190-SUM(N233:N235)-N59</f>
        <v>1204750</v>
      </c>
      <c r="O239" s="25">
        <f>O12+O24+O31-SUM(O47:O49)+O51+O61-O73+O75+O83-SUM(O104:O106)+O108-SUM(O185:O188)+O190-SUM(O233:O235)-O59</f>
        <v>0</v>
      </c>
      <c r="P239" s="25">
        <f>P12+P24+P31-SUM(P47:P49)+P51+P61-P73+P75+P83-SUM(P104:P106)+P108-SUM(P185:P188)+P190-SUM(P233:P235)-P59</f>
        <v>27531</v>
      </c>
      <c r="Q239" s="24">
        <f>SUM(R239:V239)</f>
        <v>91493418</v>
      </c>
      <c r="R239" s="25">
        <f>R12+R24+R31-SUM(R47:R49)+R51+R61-R73+R75+R83-SUM(R104:R106)+R108-SUM(R185:R188)+R190-SUM(R233:R235)-R59</f>
        <v>81286292</v>
      </c>
      <c r="S239" s="25">
        <f>S12+S24+S31-SUM(S47:S49)+S51+S61-S73+S75+S83-SUM(S104:S106)+S108-SUM(S185:S188)+S190-SUM(S233:S235)-S59</f>
        <v>8453484</v>
      </c>
      <c r="T239" s="25">
        <f>T12+T24+T31-SUM(T47:T49)+T51+T61-T73+T75+T83-SUM(T104:T106)+T108-SUM(T185:T188)+T190-SUM(T233:T235)-T59</f>
        <v>1714467</v>
      </c>
      <c r="U239" s="25">
        <f>U12+U24+U31-SUM(U47:U49)+U51+U61-U73+U75+U83-SUM(U104:U106)+U108-SUM(U185:U188)+U190-SUM(U233:U235)-U59</f>
        <v>0</v>
      </c>
      <c r="V239" s="25">
        <f>V12+V24+V31-SUM(V47:V49)+V51+V61-V73+V75+V83-SUM(V104:V106)+V108-SUM(V185:V188)+V190-SUM(V233:V235)-V59</f>
        <v>39175</v>
      </c>
      <c r="W239" s="26"/>
      <c r="X239" s="145"/>
    </row>
    <row r="240" spans="1:24" ht="36" customHeight="1" thickTop="1" thickBot="1" x14ac:dyDescent="0.25">
      <c r="A240" s="217"/>
      <c r="B240" s="402" t="s">
        <v>148</v>
      </c>
      <c r="C240" s="402"/>
      <c r="D240" s="403"/>
      <c r="E240" s="9"/>
      <c r="F240" s="150">
        <f>SUM(F12,F24,F31,F51,F61,F75,F83,F108,F190,F237)</f>
        <v>10093959.17</v>
      </c>
      <c r="G240" s="20">
        <f>SUM(H240:J240)</f>
        <v>71863372.585533991</v>
      </c>
      <c r="H240" s="11">
        <f>SUM(H12,H24,H31,H51,H61,H75,H83,H108,H190,H237)</f>
        <v>68687667.465133995</v>
      </c>
      <c r="I240" s="11">
        <f>SUM(I12,I24,I31,I51,I61,I75,I83,I108,I190,I237)</f>
        <v>1902708.6301000002</v>
      </c>
      <c r="J240" s="11">
        <f>SUM(J12,J24,J31,J51,J61,J75,J83,J108,J190,J237)</f>
        <v>1272996.4902999999</v>
      </c>
      <c r="K240" s="20">
        <f>SUM(L240:P240)</f>
        <v>67908912.206508011</v>
      </c>
      <c r="L240" s="11">
        <f>SUM(L12,L24,L31,L51,L61,L75,L83,L108,L190,L237)</f>
        <v>57826269.055932</v>
      </c>
      <c r="M240" s="11">
        <f>SUM(M12,M24,M31,M51,M61,M75,M83,M108,M190,M237)</f>
        <v>5941302.1505760001</v>
      </c>
      <c r="N240" s="11">
        <f>SUM(N12,N24,N31,N51,N61,N75,N83,N108,N190,N237)</f>
        <v>1265423</v>
      </c>
      <c r="O240" s="176">
        <f>SUM(O12,O24,O31,O51,O61,O75,O83,O108,O190,O237)</f>
        <v>2848387</v>
      </c>
      <c r="P240" s="12">
        <f>SUM(P12,P24,P31,P51,P61,P75,P83,P108,P190,P237)</f>
        <v>27531</v>
      </c>
      <c r="Q240" s="20">
        <f>SUM(R240:V240)</f>
        <v>96625860</v>
      </c>
      <c r="R240" s="25">
        <f>SUM(R12,R24,R31,R51,R61,R75,R83,R108,R190,R237)</f>
        <v>82279275</v>
      </c>
      <c r="S240" s="25">
        <f>SUM(S12,S24,S31,S51,S61,S75,S83,S108,S190,S237)</f>
        <v>8453723</v>
      </c>
      <c r="T240" s="25">
        <f>SUM(T12,T24,T31,T51,T61,T75,T83,T108,T190,T237)</f>
        <v>1800797</v>
      </c>
      <c r="U240" s="25">
        <f>SUM(U12,U24,U31,U51,U61,U75,U83,U108,U190,U237)</f>
        <v>4052890</v>
      </c>
      <c r="V240" s="25">
        <f>SUM(V12,V24,V31,V51,V61,V75,V83,V108,V190,V237)</f>
        <v>39175</v>
      </c>
      <c r="W240" s="27"/>
      <c r="X240" s="145"/>
    </row>
    <row r="241" spans="3:24" ht="12.75" thickTop="1" x14ac:dyDescent="0.2">
      <c r="C241" s="28"/>
      <c r="D241" s="29"/>
      <c r="E241" s="29"/>
      <c r="F241" s="29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1"/>
    </row>
    <row r="242" spans="3:24" x14ac:dyDescent="0.2">
      <c r="C242" s="28"/>
      <c r="D242" s="29"/>
      <c r="E242" s="29"/>
      <c r="F242" s="29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1"/>
      <c r="X242" s="364"/>
    </row>
    <row r="243" spans="3:24" x14ac:dyDescent="0.2">
      <c r="C243" s="28"/>
      <c r="D243" s="29"/>
      <c r="E243" s="29"/>
      <c r="F243" s="29"/>
      <c r="H243" s="3"/>
      <c r="I243" s="3"/>
      <c r="J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67"/>
      <c r="X243" s="364"/>
    </row>
    <row r="244" spans="3:24" x14ac:dyDescent="0.2">
      <c r="C244" s="28"/>
      <c r="D244" s="22"/>
      <c r="E244" s="22"/>
      <c r="F244" s="22"/>
      <c r="H244" s="366"/>
      <c r="I244" s="366"/>
      <c r="J244" s="366"/>
      <c r="L244" s="366"/>
      <c r="M244" s="366"/>
      <c r="N244" s="366"/>
      <c r="O244" s="366"/>
      <c r="P244" s="366"/>
      <c r="Q244" s="366"/>
      <c r="R244" s="364"/>
      <c r="S244" s="364"/>
      <c r="T244" s="364"/>
      <c r="U244" s="364"/>
      <c r="V244" s="364"/>
      <c r="X244" s="364"/>
    </row>
    <row r="245" spans="3:24" s="34" customFormat="1" x14ac:dyDescent="0.2">
      <c r="C245" s="32"/>
      <c r="D245" s="33"/>
      <c r="E245" s="33"/>
      <c r="F245" s="33"/>
      <c r="K245" s="35"/>
      <c r="L245" s="35"/>
      <c r="Q245" s="35"/>
      <c r="W245" s="36"/>
    </row>
    <row r="246" spans="3:24" x14ac:dyDescent="0.2">
      <c r="C246" s="28"/>
      <c r="D246" s="22"/>
      <c r="E246" s="22"/>
      <c r="F246" s="22"/>
      <c r="P246" s="37"/>
      <c r="Q246" s="37"/>
      <c r="R246" s="37"/>
      <c r="S246" s="37"/>
      <c r="T246" s="37"/>
      <c r="U246" s="37"/>
      <c r="V246" s="37"/>
    </row>
    <row r="247" spans="3:24" x14ac:dyDescent="0.2">
      <c r="C247" s="28"/>
      <c r="D247" s="22"/>
      <c r="E247" s="22"/>
      <c r="F247" s="22"/>
      <c r="P247" s="37"/>
      <c r="Q247" s="37"/>
      <c r="R247" s="37"/>
      <c r="S247" s="37"/>
      <c r="T247" s="37"/>
      <c r="U247" s="37"/>
      <c r="V247" s="37"/>
    </row>
    <row r="248" spans="3:24" x14ac:dyDescent="0.2">
      <c r="C248" s="28"/>
      <c r="D248" s="22"/>
      <c r="E248" s="22"/>
      <c r="F248" s="22"/>
      <c r="H248" s="3"/>
      <c r="I248" s="3"/>
    </row>
    <row r="249" spans="3:24" x14ac:dyDescent="0.2">
      <c r="C249" s="28"/>
      <c r="D249" s="22"/>
      <c r="E249" s="22"/>
      <c r="F249" s="22"/>
    </row>
    <row r="250" spans="3:24" x14ac:dyDescent="0.2">
      <c r="C250" s="28"/>
      <c r="D250" s="22"/>
      <c r="E250" s="22"/>
      <c r="F250" s="22"/>
    </row>
    <row r="251" spans="3:24" x14ac:dyDescent="0.2">
      <c r="C251" s="28"/>
      <c r="D251" s="22"/>
      <c r="E251" s="22"/>
      <c r="F251" s="22"/>
    </row>
    <row r="252" spans="3:24" x14ac:dyDescent="0.2">
      <c r="C252" s="28"/>
      <c r="D252" s="22"/>
      <c r="E252" s="22"/>
      <c r="F252" s="22"/>
    </row>
    <row r="253" spans="3:24" x14ac:dyDescent="0.2">
      <c r="C253" s="28"/>
      <c r="D253" s="22"/>
      <c r="E253" s="22"/>
      <c r="F253" s="22"/>
    </row>
    <row r="254" spans="3:24" x14ac:dyDescent="0.2">
      <c r="C254" s="28"/>
      <c r="D254" s="22"/>
      <c r="E254" s="22"/>
      <c r="F254" s="22"/>
    </row>
    <row r="255" spans="3:24" x14ac:dyDescent="0.2">
      <c r="C255" s="28"/>
      <c r="D255" s="22"/>
      <c r="E255" s="22"/>
      <c r="F255" s="22"/>
    </row>
    <row r="256" spans="3:24" x14ac:dyDescent="0.2">
      <c r="C256" s="28"/>
      <c r="D256" s="22"/>
      <c r="E256" s="22"/>
      <c r="F256" s="22"/>
    </row>
    <row r="257" spans="3:6" x14ac:dyDescent="0.2">
      <c r="C257" s="28"/>
      <c r="D257" s="22"/>
      <c r="E257" s="22"/>
      <c r="F257" s="22"/>
    </row>
    <row r="258" spans="3:6" x14ac:dyDescent="0.2">
      <c r="C258" s="28"/>
      <c r="D258" s="22"/>
      <c r="E258" s="22"/>
      <c r="F258" s="22"/>
    </row>
    <row r="259" spans="3:6" x14ac:dyDescent="0.2">
      <c r="C259" s="28"/>
      <c r="D259" s="22"/>
      <c r="E259" s="22"/>
      <c r="F259" s="22"/>
    </row>
    <row r="260" spans="3:6" x14ac:dyDescent="0.2">
      <c r="C260" s="28"/>
      <c r="D260" s="22"/>
      <c r="E260" s="22"/>
      <c r="F260" s="22"/>
    </row>
    <row r="261" spans="3:6" x14ac:dyDescent="0.2">
      <c r="C261" s="28"/>
      <c r="D261" s="22"/>
      <c r="E261" s="22"/>
      <c r="F261" s="22"/>
    </row>
    <row r="262" spans="3:6" x14ac:dyDescent="0.2">
      <c r="C262" s="28"/>
      <c r="D262" s="22"/>
      <c r="E262" s="22"/>
      <c r="F262" s="22"/>
    </row>
    <row r="263" spans="3:6" x14ac:dyDescent="0.2">
      <c r="C263" s="28"/>
      <c r="D263" s="22"/>
      <c r="E263" s="22"/>
      <c r="F263" s="22"/>
    </row>
    <row r="264" spans="3:6" x14ac:dyDescent="0.2">
      <c r="C264" s="28"/>
      <c r="D264" s="22"/>
      <c r="E264" s="22"/>
      <c r="F264" s="22"/>
    </row>
    <row r="265" spans="3:6" x14ac:dyDescent="0.2">
      <c r="C265" s="28"/>
      <c r="D265" s="22"/>
      <c r="E265" s="22"/>
      <c r="F265" s="22"/>
    </row>
    <row r="266" spans="3:6" x14ac:dyDescent="0.2">
      <c r="C266" s="28"/>
      <c r="D266" s="22"/>
      <c r="E266" s="22"/>
      <c r="F266" s="22"/>
    </row>
    <row r="267" spans="3:6" x14ac:dyDescent="0.2">
      <c r="C267" s="28"/>
      <c r="D267" s="22"/>
      <c r="E267" s="22"/>
      <c r="F267" s="22"/>
    </row>
    <row r="268" spans="3:6" x14ac:dyDescent="0.2">
      <c r="C268" s="28"/>
      <c r="D268" s="22"/>
      <c r="E268" s="22"/>
      <c r="F268" s="22"/>
    </row>
    <row r="269" spans="3:6" x14ac:dyDescent="0.2">
      <c r="C269" s="28"/>
      <c r="D269" s="22"/>
      <c r="E269" s="22"/>
      <c r="F269" s="22"/>
    </row>
    <row r="270" spans="3:6" x14ac:dyDescent="0.2">
      <c r="C270" s="28"/>
      <c r="D270" s="22"/>
      <c r="E270" s="22"/>
      <c r="F270" s="22"/>
    </row>
    <row r="271" spans="3:6" x14ac:dyDescent="0.2">
      <c r="C271" s="28"/>
      <c r="D271" s="22"/>
      <c r="E271" s="22"/>
      <c r="F271" s="22"/>
    </row>
    <row r="272" spans="3:6" x14ac:dyDescent="0.2">
      <c r="C272" s="28"/>
      <c r="D272" s="22"/>
      <c r="E272" s="22"/>
      <c r="F272" s="22"/>
    </row>
    <row r="273" spans="3:6" x14ac:dyDescent="0.2">
      <c r="C273" s="28"/>
      <c r="D273" s="22"/>
      <c r="E273" s="22"/>
      <c r="F273" s="22"/>
    </row>
    <row r="274" spans="3:6" x14ac:dyDescent="0.2">
      <c r="C274" s="28"/>
      <c r="D274" s="22"/>
      <c r="E274" s="22"/>
      <c r="F274" s="22"/>
    </row>
    <row r="275" spans="3:6" x14ac:dyDescent="0.2">
      <c r="C275" s="28"/>
      <c r="D275" s="22"/>
      <c r="E275" s="22"/>
      <c r="F275" s="22"/>
    </row>
    <row r="276" spans="3:6" x14ac:dyDescent="0.2">
      <c r="C276" s="28"/>
      <c r="D276" s="22"/>
      <c r="E276" s="22"/>
      <c r="F276" s="22"/>
    </row>
    <row r="277" spans="3:6" x14ac:dyDescent="0.2">
      <c r="C277" s="28"/>
      <c r="D277" s="22"/>
      <c r="E277" s="22"/>
      <c r="F277" s="22"/>
    </row>
    <row r="278" spans="3:6" x14ac:dyDescent="0.2">
      <c r="C278" s="28"/>
      <c r="D278" s="22"/>
      <c r="E278" s="22"/>
      <c r="F278" s="22"/>
    </row>
    <row r="279" spans="3:6" x14ac:dyDescent="0.2">
      <c r="C279" s="28"/>
      <c r="D279" s="22"/>
      <c r="E279" s="22"/>
      <c r="F279" s="22"/>
    </row>
    <row r="280" spans="3:6" x14ac:dyDescent="0.2">
      <c r="C280" s="28"/>
      <c r="D280" s="22"/>
      <c r="E280" s="22"/>
      <c r="F280" s="22"/>
    </row>
    <row r="281" spans="3:6" x14ac:dyDescent="0.2">
      <c r="C281" s="28"/>
      <c r="D281" s="22"/>
      <c r="E281" s="22"/>
      <c r="F281" s="22"/>
    </row>
    <row r="282" spans="3:6" x14ac:dyDescent="0.2">
      <c r="C282" s="28"/>
      <c r="D282" s="22"/>
      <c r="E282" s="22"/>
      <c r="F282" s="22"/>
    </row>
    <row r="283" spans="3:6" x14ac:dyDescent="0.2">
      <c r="C283" s="28"/>
      <c r="D283" s="22"/>
      <c r="E283" s="22"/>
      <c r="F283" s="22"/>
    </row>
    <row r="284" spans="3:6" x14ac:dyDescent="0.2">
      <c r="C284" s="28"/>
      <c r="D284" s="22"/>
      <c r="E284" s="22"/>
      <c r="F284" s="22"/>
    </row>
    <row r="285" spans="3:6" x14ac:dyDescent="0.2">
      <c r="C285" s="28"/>
      <c r="D285" s="22"/>
      <c r="E285" s="22"/>
      <c r="F285" s="22"/>
    </row>
    <row r="286" spans="3:6" x14ac:dyDescent="0.2">
      <c r="C286" s="28"/>
      <c r="D286" s="22"/>
      <c r="E286" s="22"/>
      <c r="F286" s="22"/>
    </row>
    <row r="287" spans="3:6" x14ac:dyDescent="0.2">
      <c r="C287" s="28"/>
      <c r="D287" s="22"/>
      <c r="E287" s="22"/>
      <c r="F287" s="22"/>
    </row>
    <row r="288" spans="3:6" x14ac:dyDescent="0.2">
      <c r="C288" s="28"/>
      <c r="D288" s="22"/>
      <c r="E288" s="22"/>
      <c r="F288" s="22"/>
    </row>
    <row r="289" spans="3:6" x14ac:dyDescent="0.2">
      <c r="C289" s="28"/>
      <c r="D289" s="22"/>
      <c r="E289" s="22"/>
      <c r="F289" s="22"/>
    </row>
    <row r="290" spans="3:6" x14ac:dyDescent="0.2">
      <c r="C290" s="28"/>
      <c r="D290" s="22"/>
      <c r="E290" s="22"/>
      <c r="F290" s="22"/>
    </row>
    <row r="291" spans="3:6" x14ac:dyDescent="0.2">
      <c r="C291" s="28"/>
      <c r="D291" s="22"/>
      <c r="E291" s="22"/>
      <c r="F291" s="22"/>
    </row>
    <row r="292" spans="3:6" x14ac:dyDescent="0.2">
      <c r="C292" s="28"/>
      <c r="D292" s="22"/>
      <c r="E292" s="22"/>
      <c r="F292" s="22"/>
    </row>
    <row r="293" spans="3:6" x14ac:dyDescent="0.2">
      <c r="C293" s="28"/>
      <c r="D293" s="22"/>
      <c r="E293" s="22"/>
      <c r="F293" s="22"/>
    </row>
    <row r="294" spans="3:6" x14ac:dyDescent="0.2">
      <c r="C294" s="28"/>
      <c r="D294" s="22"/>
      <c r="E294" s="22"/>
      <c r="F294" s="22"/>
    </row>
    <row r="295" spans="3:6" x14ac:dyDescent="0.2">
      <c r="C295" s="28"/>
      <c r="D295" s="22"/>
      <c r="E295" s="22"/>
      <c r="F295" s="22"/>
    </row>
    <row r="296" spans="3:6" x14ac:dyDescent="0.2">
      <c r="C296" s="28"/>
      <c r="D296" s="22"/>
      <c r="E296" s="22"/>
      <c r="F296" s="22"/>
    </row>
    <row r="297" spans="3:6" x14ac:dyDescent="0.2">
      <c r="C297" s="28"/>
      <c r="D297" s="22"/>
      <c r="E297" s="22"/>
      <c r="F297" s="22"/>
    </row>
    <row r="298" spans="3:6" x14ac:dyDescent="0.2">
      <c r="C298" s="28"/>
      <c r="D298" s="22"/>
      <c r="E298" s="22"/>
      <c r="F298" s="22"/>
    </row>
    <row r="299" spans="3:6" x14ac:dyDescent="0.2">
      <c r="C299" s="28"/>
      <c r="D299" s="22"/>
      <c r="E299" s="22"/>
      <c r="F299" s="22"/>
    </row>
    <row r="300" spans="3:6" x14ac:dyDescent="0.2">
      <c r="C300" s="28"/>
      <c r="D300" s="22"/>
      <c r="E300" s="22"/>
      <c r="F300" s="22"/>
    </row>
    <row r="301" spans="3:6" x14ac:dyDescent="0.2">
      <c r="C301" s="28"/>
      <c r="D301" s="22"/>
      <c r="E301" s="22"/>
      <c r="F301" s="22"/>
    </row>
    <row r="302" spans="3:6" x14ac:dyDescent="0.2">
      <c r="C302" s="28"/>
      <c r="D302" s="22"/>
      <c r="E302" s="22"/>
      <c r="F302" s="22"/>
    </row>
    <row r="303" spans="3:6" x14ac:dyDescent="0.2">
      <c r="C303" s="28"/>
      <c r="D303" s="22"/>
      <c r="E303" s="22"/>
      <c r="F303" s="22"/>
    </row>
    <row r="304" spans="3:6" x14ac:dyDescent="0.2">
      <c r="C304" s="28"/>
      <c r="D304" s="22"/>
      <c r="E304" s="22"/>
      <c r="F304" s="22"/>
    </row>
    <row r="305" spans="3:6" x14ac:dyDescent="0.2">
      <c r="C305" s="28"/>
      <c r="D305" s="22"/>
      <c r="E305" s="22"/>
      <c r="F305" s="22"/>
    </row>
    <row r="306" spans="3:6" x14ac:dyDescent="0.2">
      <c r="C306" s="28"/>
      <c r="D306" s="22"/>
      <c r="E306" s="22"/>
      <c r="F306" s="22"/>
    </row>
    <row r="307" spans="3:6" x14ac:dyDescent="0.2">
      <c r="C307" s="28"/>
      <c r="D307" s="22"/>
      <c r="E307" s="22"/>
      <c r="F307" s="22"/>
    </row>
    <row r="308" spans="3:6" x14ac:dyDescent="0.2">
      <c r="C308" s="28"/>
      <c r="D308" s="22"/>
      <c r="E308" s="22"/>
      <c r="F308" s="22"/>
    </row>
    <row r="309" spans="3:6" x14ac:dyDescent="0.2">
      <c r="C309" s="28"/>
      <c r="D309" s="22"/>
      <c r="E309" s="22"/>
      <c r="F309" s="22"/>
    </row>
    <row r="310" spans="3:6" x14ac:dyDescent="0.2">
      <c r="C310" s="28"/>
      <c r="D310" s="22"/>
      <c r="E310" s="22"/>
      <c r="F310" s="22"/>
    </row>
    <row r="311" spans="3:6" x14ac:dyDescent="0.2">
      <c r="C311" s="28"/>
      <c r="D311" s="22"/>
      <c r="E311" s="22"/>
      <c r="F311" s="22"/>
    </row>
    <row r="312" spans="3:6" x14ac:dyDescent="0.2">
      <c r="C312" s="28"/>
      <c r="D312" s="22"/>
      <c r="E312" s="22"/>
      <c r="F312" s="22"/>
    </row>
    <row r="313" spans="3:6" x14ac:dyDescent="0.2">
      <c r="C313" s="28"/>
      <c r="D313" s="22"/>
      <c r="E313" s="22"/>
      <c r="F313" s="22"/>
    </row>
    <row r="314" spans="3:6" x14ac:dyDescent="0.2">
      <c r="C314" s="28"/>
      <c r="D314" s="22"/>
      <c r="E314" s="22"/>
      <c r="F314" s="22"/>
    </row>
    <row r="315" spans="3:6" x14ac:dyDescent="0.2">
      <c r="C315" s="28"/>
      <c r="D315" s="22"/>
      <c r="E315" s="22"/>
      <c r="F315" s="22"/>
    </row>
    <row r="316" spans="3:6" x14ac:dyDescent="0.2">
      <c r="C316" s="28"/>
      <c r="D316" s="22"/>
      <c r="E316" s="22"/>
      <c r="F316" s="22"/>
    </row>
    <row r="317" spans="3:6" x14ac:dyDescent="0.2">
      <c r="C317" s="28"/>
      <c r="D317" s="22"/>
      <c r="E317" s="22"/>
      <c r="F317" s="22"/>
    </row>
    <row r="318" spans="3:6" x14ac:dyDescent="0.2">
      <c r="C318" s="28"/>
      <c r="D318" s="22"/>
      <c r="E318" s="22"/>
      <c r="F318" s="22"/>
    </row>
    <row r="319" spans="3:6" x14ac:dyDescent="0.2">
      <c r="C319" s="28"/>
      <c r="D319" s="22"/>
      <c r="E319" s="22"/>
      <c r="F319" s="22"/>
    </row>
    <row r="320" spans="3:6" x14ac:dyDescent="0.2">
      <c r="C320" s="28"/>
      <c r="D320" s="22"/>
      <c r="E320" s="22"/>
      <c r="F320" s="22"/>
    </row>
    <row r="321" spans="3:6" x14ac:dyDescent="0.2">
      <c r="C321" s="28"/>
      <c r="D321" s="22"/>
      <c r="E321" s="22"/>
      <c r="F321" s="22"/>
    </row>
    <row r="322" spans="3:6" x14ac:dyDescent="0.2">
      <c r="C322" s="28"/>
      <c r="D322" s="22"/>
      <c r="E322" s="22"/>
      <c r="F322" s="22"/>
    </row>
    <row r="323" spans="3:6" x14ac:dyDescent="0.2">
      <c r="C323" s="28"/>
      <c r="D323" s="22"/>
      <c r="E323" s="22"/>
      <c r="F323" s="22"/>
    </row>
    <row r="324" spans="3:6" x14ac:dyDescent="0.2">
      <c r="C324" s="28"/>
      <c r="D324" s="22"/>
      <c r="E324" s="22"/>
      <c r="F324" s="22"/>
    </row>
    <row r="325" spans="3:6" x14ac:dyDescent="0.2">
      <c r="C325" s="28"/>
      <c r="D325" s="22"/>
      <c r="E325" s="22"/>
      <c r="F325" s="22"/>
    </row>
    <row r="326" spans="3:6" x14ac:dyDescent="0.2">
      <c r="C326" s="28"/>
      <c r="D326" s="22"/>
      <c r="E326" s="22"/>
      <c r="F326" s="22"/>
    </row>
    <row r="327" spans="3:6" x14ac:dyDescent="0.2">
      <c r="C327" s="28"/>
      <c r="D327" s="22"/>
      <c r="E327" s="22"/>
      <c r="F327" s="22"/>
    </row>
    <row r="328" spans="3:6" x14ac:dyDescent="0.2">
      <c r="C328" s="28"/>
      <c r="D328" s="22"/>
      <c r="E328" s="22"/>
      <c r="F328" s="22"/>
    </row>
    <row r="329" spans="3:6" x14ac:dyDescent="0.2">
      <c r="C329" s="28"/>
      <c r="D329" s="22"/>
      <c r="E329" s="22"/>
      <c r="F329" s="22"/>
    </row>
    <row r="330" spans="3:6" x14ac:dyDescent="0.2">
      <c r="C330" s="28"/>
      <c r="D330" s="22"/>
      <c r="E330" s="22"/>
      <c r="F330" s="22"/>
    </row>
    <row r="331" spans="3:6" x14ac:dyDescent="0.2">
      <c r="C331" s="28"/>
      <c r="D331" s="22"/>
      <c r="E331" s="22"/>
      <c r="F331" s="22"/>
    </row>
    <row r="332" spans="3:6" x14ac:dyDescent="0.2">
      <c r="C332" s="28"/>
      <c r="D332" s="22"/>
      <c r="E332" s="22"/>
      <c r="F332" s="22"/>
    </row>
    <row r="333" spans="3:6" x14ac:dyDescent="0.2">
      <c r="C333" s="28"/>
      <c r="D333" s="22"/>
      <c r="E333" s="22"/>
      <c r="F333" s="22"/>
    </row>
    <row r="334" spans="3:6" x14ac:dyDescent="0.2">
      <c r="C334" s="28"/>
      <c r="D334" s="22"/>
      <c r="E334" s="22"/>
      <c r="F334" s="22"/>
    </row>
    <row r="335" spans="3:6" x14ac:dyDescent="0.2">
      <c r="C335" s="28"/>
      <c r="D335" s="22"/>
      <c r="E335" s="22"/>
      <c r="F335" s="22"/>
    </row>
    <row r="336" spans="3:6" x14ac:dyDescent="0.2">
      <c r="C336" s="28"/>
      <c r="D336" s="22"/>
      <c r="E336" s="22"/>
      <c r="F336" s="22"/>
    </row>
    <row r="337" spans="3:6" x14ac:dyDescent="0.2">
      <c r="C337" s="28"/>
      <c r="D337" s="22"/>
      <c r="E337" s="22"/>
      <c r="F337" s="22"/>
    </row>
    <row r="338" spans="3:6" x14ac:dyDescent="0.2">
      <c r="C338" s="28"/>
      <c r="D338" s="22"/>
      <c r="E338" s="22"/>
      <c r="F338" s="22"/>
    </row>
    <row r="339" spans="3:6" x14ac:dyDescent="0.2">
      <c r="C339" s="28"/>
      <c r="D339" s="22"/>
      <c r="E339" s="22"/>
      <c r="F339" s="22"/>
    </row>
    <row r="340" spans="3:6" x14ac:dyDescent="0.2">
      <c r="C340" s="28"/>
      <c r="D340" s="22"/>
      <c r="E340" s="22"/>
      <c r="F340" s="22"/>
    </row>
    <row r="341" spans="3:6" x14ac:dyDescent="0.2">
      <c r="C341" s="28"/>
      <c r="D341" s="22"/>
      <c r="E341" s="22"/>
      <c r="F341" s="22"/>
    </row>
    <row r="342" spans="3:6" x14ac:dyDescent="0.2">
      <c r="C342" s="28"/>
      <c r="D342" s="22"/>
      <c r="E342" s="22"/>
      <c r="F342" s="22"/>
    </row>
    <row r="343" spans="3:6" x14ac:dyDescent="0.2">
      <c r="C343" s="28"/>
      <c r="D343" s="22"/>
      <c r="E343" s="22"/>
      <c r="F343" s="22"/>
    </row>
    <row r="344" spans="3:6" x14ac:dyDescent="0.2">
      <c r="C344" s="28"/>
      <c r="D344" s="22"/>
      <c r="E344" s="22"/>
      <c r="F344" s="22"/>
    </row>
    <row r="345" spans="3:6" x14ac:dyDescent="0.2">
      <c r="C345" s="28"/>
      <c r="D345" s="22"/>
      <c r="E345" s="22"/>
      <c r="F345" s="22"/>
    </row>
    <row r="346" spans="3:6" x14ac:dyDescent="0.2">
      <c r="C346" s="28"/>
      <c r="D346" s="22"/>
      <c r="E346" s="22"/>
      <c r="F346" s="22"/>
    </row>
    <row r="347" spans="3:6" x14ac:dyDescent="0.2">
      <c r="C347" s="28"/>
      <c r="D347" s="22"/>
      <c r="E347" s="22"/>
      <c r="F347" s="22"/>
    </row>
    <row r="348" spans="3:6" x14ac:dyDescent="0.2">
      <c r="C348" s="28"/>
      <c r="D348" s="22"/>
      <c r="E348" s="22"/>
      <c r="F348" s="22"/>
    </row>
    <row r="349" spans="3:6" x14ac:dyDescent="0.2">
      <c r="C349" s="28"/>
      <c r="D349" s="22"/>
      <c r="E349" s="22"/>
      <c r="F349" s="22"/>
    </row>
    <row r="350" spans="3:6" x14ac:dyDescent="0.2">
      <c r="C350" s="28"/>
      <c r="D350" s="22"/>
      <c r="E350" s="22"/>
      <c r="F350" s="22"/>
    </row>
    <row r="351" spans="3:6" x14ac:dyDescent="0.2">
      <c r="C351" s="28"/>
      <c r="D351" s="22"/>
      <c r="E351" s="22"/>
      <c r="F351" s="22"/>
    </row>
    <row r="352" spans="3:6" x14ac:dyDescent="0.2">
      <c r="C352" s="28"/>
      <c r="D352" s="22"/>
      <c r="E352" s="22"/>
      <c r="F352" s="22"/>
    </row>
    <row r="353" spans="3:6" x14ac:dyDescent="0.2">
      <c r="C353" s="28"/>
      <c r="D353" s="22"/>
      <c r="E353" s="22"/>
      <c r="F353" s="22"/>
    </row>
    <row r="354" spans="3:6" x14ac:dyDescent="0.2">
      <c r="C354" s="28"/>
      <c r="D354" s="22"/>
      <c r="E354" s="22"/>
      <c r="F354" s="22"/>
    </row>
    <row r="355" spans="3:6" x14ac:dyDescent="0.2">
      <c r="C355" s="28"/>
      <c r="D355" s="22"/>
      <c r="E355" s="22"/>
      <c r="F355" s="22"/>
    </row>
    <row r="356" spans="3:6" x14ac:dyDescent="0.2">
      <c r="C356" s="28"/>
      <c r="D356" s="22"/>
      <c r="E356" s="22"/>
      <c r="F356" s="22"/>
    </row>
    <row r="357" spans="3:6" x14ac:dyDescent="0.2">
      <c r="C357" s="28"/>
      <c r="D357" s="22"/>
      <c r="E357" s="22"/>
      <c r="F357" s="22"/>
    </row>
    <row r="358" spans="3:6" x14ac:dyDescent="0.2">
      <c r="C358" s="28"/>
      <c r="D358" s="22"/>
      <c r="E358" s="22"/>
      <c r="F358" s="22"/>
    </row>
    <row r="359" spans="3:6" x14ac:dyDescent="0.2">
      <c r="C359" s="28"/>
      <c r="D359" s="22"/>
      <c r="E359" s="22"/>
      <c r="F359" s="22"/>
    </row>
    <row r="360" spans="3:6" x14ac:dyDescent="0.2">
      <c r="C360" s="28"/>
      <c r="D360" s="22"/>
      <c r="E360" s="22"/>
      <c r="F360" s="22"/>
    </row>
    <row r="361" spans="3:6" x14ac:dyDescent="0.2">
      <c r="C361" s="28"/>
      <c r="D361" s="22"/>
      <c r="E361" s="22"/>
      <c r="F361" s="22"/>
    </row>
    <row r="362" spans="3:6" x14ac:dyDescent="0.2">
      <c r="C362" s="28"/>
      <c r="D362" s="22"/>
      <c r="E362" s="22"/>
      <c r="F362" s="22"/>
    </row>
    <row r="363" spans="3:6" x14ac:dyDescent="0.2">
      <c r="C363" s="28"/>
      <c r="D363" s="22"/>
      <c r="E363" s="22"/>
      <c r="F363" s="22"/>
    </row>
    <row r="364" spans="3:6" x14ac:dyDescent="0.2">
      <c r="C364" s="28"/>
      <c r="D364" s="22"/>
      <c r="E364" s="22"/>
      <c r="F364" s="22"/>
    </row>
    <row r="365" spans="3:6" x14ac:dyDescent="0.2">
      <c r="C365" s="28"/>
      <c r="D365" s="22"/>
      <c r="E365" s="22"/>
      <c r="F365" s="22"/>
    </row>
    <row r="366" spans="3:6" x14ac:dyDescent="0.2">
      <c r="C366" s="28"/>
      <c r="D366" s="22"/>
      <c r="E366" s="22"/>
      <c r="F366" s="22"/>
    </row>
    <row r="367" spans="3:6" x14ac:dyDescent="0.2">
      <c r="C367" s="28"/>
      <c r="D367" s="22"/>
      <c r="E367" s="22"/>
      <c r="F367" s="22"/>
    </row>
    <row r="368" spans="3:6" x14ac:dyDescent="0.2">
      <c r="C368" s="28"/>
      <c r="D368" s="22"/>
      <c r="E368" s="22"/>
      <c r="F368" s="22"/>
    </row>
    <row r="369" spans="3:6" x14ac:dyDescent="0.2">
      <c r="C369" s="28"/>
      <c r="D369" s="22"/>
      <c r="E369" s="22"/>
      <c r="F369" s="22"/>
    </row>
    <row r="370" spans="3:6" x14ac:dyDescent="0.2">
      <c r="C370" s="28"/>
      <c r="D370" s="22"/>
      <c r="E370" s="22"/>
      <c r="F370" s="22"/>
    </row>
    <row r="371" spans="3:6" x14ac:dyDescent="0.2">
      <c r="C371" s="28"/>
      <c r="D371" s="22"/>
      <c r="E371" s="22"/>
      <c r="F371" s="22"/>
    </row>
    <row r="372" spans="3:6" x14ac:dyDescent="0.2">
      <c r="C372" s="28"/>
      <c r="D372" s="22"/>
      <c r="E372" s="22"/>
      <c r="F372" s="22"/>
    </row>
    <row r="373" spans="3:6" x14ac:dyDescent="0.2">
      <c r="C373" s="28"/>
      <c r="D373" s="22"/>
      <c r="E373" s="22"/>
      <c r="F373" s="22"/>
    </row>
    <row r="374" spans="3:6" x14ac:dyDescent="0.2">
      <c r="C374" s="28"/>
      <c r="D374" s="22"/>
      <c r="E374" s="22"/>
      <c r="F374" s="22"/>
    </row>
    <row r="375" spans="3:6" x14ac:dyDescent="0.2">
      <c r="C375" s="28"/>
      <c r="D375" s="22"/>
      <c r="E375" s="22"/>
      <c r="F375" s="22"/>
    </row>
    <row r="376" spans="3:6" x14ac:dyDescent="0.2">
      <c r="C376" s="28"/>
      <c r="D376" s="22"/>
      <c r="E376" s="22"/>
      <c r="F376" s="22"/>
    </row>
    <row r="377" spans="3:6" x14ac:dyDescent="0.2">
      <c r="C377" s="28"/>
      <c r="D377" s="22"/>
      <c r="E377" s="22"/>
      <c r="F377" s="22"/>
    </row>
    <row r="378" spans="3:6" x14ac:dyDescent="0.2">
      <c r="C378" s="28"/>
      <c r="D378" s="22"/>
      <c r="E378" s="22"/>
      <c r="F378" s="22"/>
    </row>
    <row r="379" spans="3:6" x14ac:dyDescent="0.2">
      <c r="C379" s="28"/>
      <c r="D379" s="22"/>
      <c r="E379" s="22"/>
      <c r="F379" s="22"/>
    </row>
    <row r="380" spans="3:6" x14ac:dyDescent="0.2">
      <c r="C380" s="28"/>
      <c r="D380" s="22"/>
      <c r="E380" s="22"/>
      <c r="F380" s="22"/>
    </row>
    <row r="381" spans="3:6" x14ac:dyDescent="0.2">
      <c r="C381" s="28"/>
      <c r="D381" s="22"/>
      <c r="E381" s="22"/>
      <c r="F381" s="22"/>
    </row>
    <row r="382" spans="3:6" x14ac:dyDescent="0.2">
      <c r="C382" s="28"/>
      <c r="D382" s="22"/>
      <c r="E382" s="22"/>
      <c r="F382" s="22"/>
    </row>
    <row r="383" spans="3:6" x14ac:dyDescent="0.2">
      <c r="C383" s="28"/>
      <c r="D383" s="22"/>
      <c r="E383" s="22"/>
      <c r="F383" s="22"/>
    </row>
    <row r="384" spans="3:6" x14ac:dyDescent="0.2">
      <c r="C384" s="28"/>
      <c r="D384" s="22"/>
      <c r="E384" s="22"/>
      <c r="F384" s="22"/>
    </row>
    <row r="385" spans="3:6" x14ac:dyDescent="0.2">
      <c r="C385" s="28"/>
      <c r="D385" s="22"/>
      <c r="E385" s="22"/>
      <c r="F385" s="22"/>
    </row>
    <row r="386" spans="3:6" x14ac:dyDescent="0.2">
      <c r="C386" s="28"/>
      <c r="D386" s="22"/>
      <c r="E386" s="22"/>
      <c r="F386" s="22"/>
    </row>
    <row r="387" spans="3:6" x14ac:dyDescent="0.2">
      <c r="C387" s="28"/>
      <c r="D387" s="22"/>
      <c r="E387" s="22"/>
      <c r="F387" s="22"/>
    </row>
    <row r="388" spans="3:6" x14ac:dyDescent="0.2">
      <c r="C388" s="28"/>
      <c r="D388" s="22"/>
      <c r="E388" s="22"/>
      <c r="F388" s="22"/>
    </row>
    <row r="389" spans="3:6" x14ac:dyDescent="0.2">
      <c r="C389" s="28"/>
      <c r="D389" s="22"/>
      <c r="E389" s="22"/>
      <c r="F389" s="22"/>
    </row>
    <row r="390" spans="3:6" x14ac:dyDescent="0.2">
      <c r="C390" s="28"/>
      <c r="D390" s="22"/>
      <c r="E390" s="22"/>
      <c r="F390" s="22"/>
    </row>
    <row r="391" spans="3:6" x14ac:dyDescent="0.2">
      <c r="C391" s="28"/>
      <c r="D391" s="22"/>
      <c r="E391" s="22"/>
      <c r="F391" s="22"/>
    </row>
    <row r="392" spans="3:6" x14ac:dyDescent="0.2">
      <c r="C392" s="28"/>
      <c r="D392" s="22"/>
      <c r="E392" s="22"/>
      <c r="F392" s="22"/>
    </row>
    <row r="393" spans="3:6" x14ac:dyDescent="0.2">
      <c r="C393" s="28"/>
      <c r="D393" s="22"/>
      <c r="E393" s="22"/>
      <c r="F393" s="22"/>
    </row>
    <row r="394" spans="3:6" x14ac:dyDescent="0.2">
      <c r="C394" s="28"/>
      <c r="D394" s="22"/>
      <c r="E394" s="22"/>
      <c r="F394" s="22"/>
    </row>
    <row r="395" spans="3:6" x14ac:dyDescent="0.2">
      <c r="C395" s="28"/>
      <c r="D395" s="22"/>
      <c r="E395" s="22"/>
      <c r="F395" s="22"/>
    </row>
    <row r="396" spans="3:6" x14ac:dyDescent="0.2">
      <c r="C396" s="28"/>
      <c r="D396" s="22"/>
      <c r="E396" s="22"/>
      <c r="F396" s="22"/>
    </row>
    <row r="397" spans="3:6" x14ac:dyDescent="0.2">
      <c r="C397" s="28"/>
      <c r="D397" s="22"/>
      <c r="E397" s="22"/>
      <c r="F397" s="22"/>
    </row>
    <row r="398" spans="3:6" x14ac:dyDescent="0.2">
      <c r="C398" s="28"/>
      <c r="D398" s="22"/>
      <c r="E398" s="22"/>
      <c r="F398" s="22"/>
    </row>
    <row r="399" spans="3:6" x14ac:dyDescent="0.2">
      <c r="C399" s="28"/>
      <c r="D399" s="22"/>
      <c r="E399" s="22"/>
      <c r="F399" s="22"/>
    </row>
    <row r="400" spans="3:6" x14ac:dyDescent="0.2">
      <c r="C400" s="28"/>
      <c r="D400" s="22"/>
      <c r="E400" s="22"/>
      <c r="F400" s="22"/>
    </row>
    <row r="401" spans="3:6" x14ac:dyDescent="0.2">
      <c r="C401" s="28"/>
      <c r="D401" s="22"/>
      <c r="E401" s="22"/>
      <c r="F401" s="22"/>
    </row>
    <row r="402" spans="3:6" x14ac:dyDescent="0.2">
      <c r="C402" s="28"/>
      <c r="D402" s="22"/>
      <c r="E402" s="22"/>
      <c r="F402" s="22"/>
    </row>
    <row r="403" spans="3:6" x14ac:dyDescent="0.2">
      <c r="C403" s="28"/>
      <c r="D403" s="22"/>
      <c r="E403" s="22"/>
      <c r="F403" s="22"/>
    </row>
    <row r="404" spans="3:6" x14ac:dyDescent="0.2">
      <c r="C404" s="28"/>
      <c r="D404" s="22"/>
      <c r="E404" s="22"/>
      <c r="F404" s="22"/>
    </row>
    <row r="405" spans="3:6" x14ac:dyDescent="0.2">
      <c r="C405" s="28"/>
      <c r="D405" s="22"/>
      <c r="E405" s="22"/>
      <c r="F405" s="22"/>
    </row>
    <row r="406" spans="3:6" x14ac:dyDescent="0.2">
      <c r="C406" s="28"/>
      <c r="D406" s="22"/>
      <c r="E406" s="22"/>
      <c r="F406" s="22"/>
    </row>
    <row r="407" spans="3:6" x14ac:dyDescent="0.2">
      <c r="C407" s="28"/>
      <c r="D407" s="22"/>
      <c r="E407" s="22"/>
      <c r="F407" s="22"/>
    </row>
    <row r="408" spans="3:6" x14ac:dyDescent="0.2">
      <c r="C408" s="28"/>
      <c r="D408" s="22"/>
      <c r="E408" s="22"/>
      <c r="F408" s="22"/>
    </row>
    <row r="409" spans="3:6" x14ac:dyDescent="0.2">
      <c r="C409" s="28"/>
      <c r="D409" s="22"/>
      <c r="E409" s="22"/>
      <c r="F409" s="22"/>
    </row>
    <row r="410" spans="3:6" x14ac:dyDescent="0.2">
      <c r="C410" s="28"/>
      <c r="D410" s="22"/>
      <c r="E410" s="22"/>
      <c r="F410" s="22"/>
    </row>
    <row r="411" spans="3:6" x14ac:dyDescent="0.2">
      <c r="C411" s="28"/>
      <c r="D411" s="22"/>
      <c r="E411" s="22"/>
      <c r="F411" s="22"/>
    </row>
    <row r="412" spans="3:6" x14ac:dyDescent="0.2">
      <c r="C412" s="28"/>
      <c r="D412" s="22"/>
      <c r="E412" s="22"/>
      <c r="F412" s="22"/>
    </row>
    <row r="413" spans="3:6" x14ac:dyDescent="0.2">
      <c r="C413" s="28"/>
      <c r="D413" s="22"/>
      <c r="E413" s="22"/>
      <c r="F413" s="22"/>
    </row>
    <row r="414" spans="3:6" x14ac:dyDescent="0.2">
      <c r="C414" s="28"/>
      <c r="D414" s="22"/>
      <c r="E414" s="22"/>
      <c r="F414" s="22"/>
    </row>
    <row r="415" spans="3:6" x14ac:dyDescent="0.2">
      <c r="C415" s="28"/>
      <c r="D415" s="22"/>
      <c r="E415" s="22"/>
      <c r="F415" s="22"/>
    </row>
    <row r="416" spans="3:6" x14ac:dyDescent="0.2">
      <c r="C416" s="28"/>
      <c r="D416" s="22"/>
      <c r="E416" s="22"/>
      <c r="F416" s="22"/>
    </row>
    <row r="417" spans="3:6" x14ac:dyDescent="0.2">
      <c r="C417" s="28"/>
      <c r="D417" s="22"/>
      <c r="E417" s="22"/>
      <c r="F417" s="22"/>
    </row>
    <row r="418" spans="3:6" x14ac:dyDescent="0.2">
      <c r="C418" s="28"/>
      <c r="D418" s="22"/>
      <c r="E418" s="22"/>
      <c r="F418" s="22"/>
    </row>
    <row r="419" spans="3:6" x14ac:dyDescent="0.2">
      <c r="C419" s="28"/>
      <c r="D419" s="22"/>
      <c r="E419" s="22"/>
      <c r="F419" s="22"/>
    </row>
    <row r="420" spans="3:6" x14ac:dyDescent="0.2">
      <c r="C420" s="28"/>
      <c r="D420" s="22"/>
      <c r="E420" s="22"/>
      <c r="F420" s="22"/>
    </row>
    <row r="421" spans="3:6" x14ac:dyDescent="0.2">
      <c r="C421" s="28"/>
      <c r="D421" s="22"/>
      <c r="E421" s="22"/>
      <c r="F421" s="22"/>
    </row>
    <row r="422" spans="3:6" x14ac:dyDescent="0.2">
      <c r="C422" s="28"/>
      <c r="D422" s="22"/>
      <c r="E422" s="22"/>
      <c r="F422" s="22"/>
    </row>
    <row r="423" spans="3:6" x14ac:dyDescent="0.2">
      <c r="C423" s="28"/>
      <c r="D423" s="22"/>
      <c r="E423" s="22"/>
      <c r="F423" s="22"/>
    </row>
    <row r="424" spans="3:6" x14ac:dyDescent="0.2">
      <c r="C424" s="28"/>
      <c r="D424" s="22"/>
      <c r="E424" s="22"/>
      <c r="F424" s="22"/>
    </row>
    <row r="425" spans="3:6" x14ac:dyDescent="0.2">
      <c r="C425" s="28"/>
      <c r="D425" s="22"/>
      <c r="E425" s="22"/>
      <c r="F425" s="22"/>
    </row>
    <row r="426" spans="3:6" x14ac:dyDescent="0.2">
      <c r="C426" s="28"/>
      <c r="D426" s="22"/>
      <c r="E426" s="22"/>
      <c r="F426" s="22"/>
    </row>
    <row r="427" spans="3:6" x14ac:dyDescent="0.2">
      <c r="C427" s="28"/>
      <c r="D427" s="22"/>
      <c r="E427" s="22"/>
      <c r="F427" s="22"/>
    </row>
    <row r="428" spans="3:6" x14ac:dyDescent="0.2">
      <c r="C428" s="28"/>
      <c r="D428" s="22"/>
      <c r="E428" s="22"/>
      <c r="F428" s="22"/>
    </row>
    <row r="429" spans="3:6" x14ac:dyDescent="0.2">
      <c r="C429" s="28"/>
      <c r="D429" s="22"/>
      <c r="E429" s="22"/>
      <c r="F429" s="22"/>
    </row>
    <row r="430" spans="3:6" x14ac:dyDescent="0.2">
      <c r="C430" s="28"/>
      <c r="D430" s="22"/>
      <c r="E430" s="22"/>
      <c r="F430" s="22"/>
    </row>
    <row r="431" spans="3:6" x14ac:dyDescent="0.2">
      <c r="C431" s="28"/>
      <c r="D431" s="22"/>
      <c r="E431" s="22"/>
      <c r="F431" s="22"/>
    </row>
    <row r="432" spans="3:6" x14ac:dyDescent="0.2">
      <c r="C432" s="28"/>
      <c r="D432" s="22"/>
      <c r="E432" s="22"/>
      <c r="F432" s="22"/>
    </row>
    <row r="433" spans="3:6" x14ac:dyDescent="0.2">
      <c r="C433" s="28"/>
      <c r="D433" s="22"/>
      <c r="E433" s="22"/>
      <c r="F433" s="22"/>
    </row>
    <row r="434" spans="3:6" x14ac:dyDescent="0.2">
      <c r="C434" s="28"/>
      <c r="D434" s="22"/>
      <c r="E434" s="22"/>
      <c r="F434" s="22"/>
    </row>
    <row r="435" spans="3:6" x14ac:dyDescent="0.2">
      <c r="C435" s="28"/>
      <c r="D435" s="22"/>
      <c r="E435" s="22"/>
      <c r="F435" s="22"/>
    </row>
    <row r="436" spans="3:6" x14ac:dyDescent="0.2">
      <c r="C436" s="28"/>
      <c r="D436" s="22"/>
      <c r="E436" s="22"/>
      <c r="F436" s="22"/>
    </row>
    <row r="437" spans="3:6" x14ac:dyDescent="0.2">
      <c r="C437" s="28"/>
      <c r="D437" s="22"/>
      <c r="E437" s="22"/>
      <c r="F437" s="22"/>
    </row>
    <row r="438" spans="3:6" x14ac:dyDescent="0.2">
      <c r="C438" s="28"/>
      <c r="D438" s="22"/>
      <c r="E438" s="22"/>
      <c r="F438" s="22"/>
    </row>
    <row r="439" spans="3:6" x14ac:dyDescent="0.2">
      <c r="C439" s="28"/>
      <c r="D439" s="22"/>
      <c r="E439" s="22"/>
      <c r="F439" s="22"/>
    </row>
    <row r="440" spans="3:6" x14ac:dyDescent="0.2">
      <c r="C440" s="28"/>
      <c r="D440" s="22"/>
      <c r="E440" s="22"/>
      <c r="F440" s="22"/>
    </row>
    <row r="441" spans="3:6" x14ac:dyDescent="0.2">
      <c r="C441" s="28"/>
      <c r="D441" s="22"/>
      <c r="E441" s="22"/>
      <c r="F441" s="22"/>
    </row>
    <row r="442" spans="3:6" x14ac:dyDescent="0.2">
      <c r="C442" s="28"/>
      <c r="D442" s="22"/>
      <c r="E442" s="22"/>
      <c r="F442" s="22"/>
    </row>
    <row r="443" spans="3:6" x14ac:dyDescent="0.2">
      <c r="C443" s="28"/>
      <c r="D443" s="22"/>
      <c r="E443" s="22"/>
      <c r="F443" s="22"/>
    </row>
    <row r="444" spans="3:6" x14ac:dyDescent="0.2">
      <c r="C444" s="28"/>
      <c r="D444" s="22"/>
      <c r="E444" s="22"/>
      <c r="F444" s="22"/>
    </row>
    <row r="445" spans="3:6" x14ac:dyDescent="0.2">
      <c r="C445" s="28"/>
      <c r="D445" s="22"/>
      <c r="E445" s="22"/>
      <c r="F445" s="22"/>
    </row>
    <row r="446" spans="3:6" x14ac:dyDescent="0.2">
      <c r="C446" s="28"/>
      <c r="D446" s="22"/>
      <c r="E446" s="22"/>
      <c r="F446" s="22"/>
    </row>
    <row r="447" spans="3:6" x14ac:dyDescent="0.2">
      <c r="C447" s="28"/>
      <c r="D447" s="22"/>
      <c r="E447" s="22"/>
      <c r="F447" s="22"/>
    </row>
    <row r="448" spans="3:6" x14ac:dyDescent="0.2">
      <c r="C448" s="28"/>
      <c r="D448" s="22"/>
      <c r="E448" s="22"/>
      <c r="F448" s="22"/>
    </row>
    <row r="449" spans="3:6" x14ac:dyDescent="0.2">
      <c r="C449" s="28"/>
      <c r="D449" s="22"/>
      <c r="E449" s="22"/>
      <c r="F449" s="22"/>
    </row>
    <row r="450" spans="3:6" x14ac:dyDescent="0.2">
      <c r="C450" s="28"/>
      <c r="D450" s="22"/>
      <c r="E450" s="22"/>
      <c r="F450" s="22"/>
    </row>
    <row r="451" spans="3:6" x14ac:dyDescent="0.2">
      <c r="C451" s="28"/>
      <c r="D451" s="22"/>
      <c r="E451" s="22"/>
      <c r="F451" s="22"/>
    </row>
    <row r="452" spans="3:6" x14ac:dyDescent="0.2">
      <c r="C452" s="28"/>
      <c r="D452" s="22"/>
      <c r="E452" s="22"/>
      <c r="F452" s="22"/>
    </row>
    <row r="453" spans="3:6" x14ac:dyDescent="0.2">
      <c r="C453" s="28"/>
      <c r="D453" s="22"/>
      <c r="E453" s="22"/>
      <c r="F453" s="22"/>
    </row>
    <row r="454" spans="3:6" x14ac:dyDescent="0.2">
      <c r="C454" s="28"/>
      <c r="D454" s="22"/>
      <c r="E454" s="22"/>
      <c r="F454" s="22"/>
    </row>
    <row r="455" spans="3:6" x14ac:dyDescent="0.2">
      <c r="C455" s="28"/>
      <c r="D455" s="22"/>
      <c r="E455" s="22"/>
      <c r="F455" s="22"/>
    </row>
    <row r="456" spans="3:6" x14ac:dyDescent="0.2">
      <c r="C456" s="28"/>
      <c r="D456" s="22"/>
      <c r="E456" s="22"/>
      <c r="F456" s="22"/>
    </row>
    <row r="457" spans="3:6" x14ac:dyDescent="0.2">
      <c r="C457" s="28"/>
      <c r="D457" s="22"/>
      <c r="E457" s="22"/>
      <c r="F457" s="22"/>
    </row>
    <row r="458" spans="3:6" x14ac:dyDescent="0.2">
      <c r="C458" s="28"/>
      <c r="D458" s="22"/>
      <c r="E458" s="22"/>
      <c r="F458" s="22"/>
    </row>
    <row r="459" spans="3:6" x14ac:dyDescent="0.2">
      <c r="C459" s="28"/>
      <c r="D459" s="22"/>
      <c r="E459" s="22"/>
      <c r="F459" s="22"/>
    </row>
    <row r="460" spans="3:6" x14ac:dyDescent="0.2">
      <c r="C460" s="28"/>
      <c r="D460" s="22"/>
      <c r="E460" s="22"/>
      <c r="F460" s="22"/>
    </row>
    <row r="461" spans="3:6" x14ac:dyDescent="0.2">
      <c r="C461" s="28"/>
      <c r="D461" s="22"/>
      <c r="E461" s="22"/>
      <c r="F461" s="22"/>
    </row>
    <row r="462" spans="3:6" x14ac:dyDescent="0.2">
      <c r="C462" s="28"/>
      <c r="D462" s="22"/>
      <c r="E462" s="22"/>
      <c r="F462" s="22"/>
    </row>
    <row r="463" spans="3:6" x14ac:dyDescent="0.2">
      <c r="C463" s="28"/>
      <c r="D463" s="22"/>
      <c r="E463" s="22"/>
      <c r="F463" s="22"/>
    </row>
    <row r="464" spans="3:6" x14ac:dyDescent="0.2">
      <c r="C464" s="28"/>
      <c r="D464" s="22"/>
      <c r="E464" s="22"/>
      <c r="F464" s="22"/>
    </row>
    <row r="465" spans="3:6" x14ac:dyDescent="0.2">
      <c r="C465" s="28"/>
      <c r="D465" s="22"/>
      <c r="E465" s="22"/>
      <c r="F465" s="22"/>
    </row>
    <row r="466" spans="3:6" x14ac:dyDescent="0.2">
      <c r="C466" s="28"/>
      <c r="D466" s="22"/>
      <c r="E466" s="22"/>
      <c r="F466" s="22"/>
    </row>
    <row r="467" spans="3:6" x14ac:dyDescent="0.2">
      <c r="C467" s="28"/>
      <c r="D467" s="22"/>
      <c r="E467" s="22"/>
      <c r="F467" s="22"/>
    </row>
    <row r="468" spans="3:6" x14ac:dyDescent="0.2">
      <c r="C468" s="28"/>
      <c r="D468" s="22"/>
      <c r="E468" s="22"/>
      <c r="F468" s="22"/>
    </row>
    <row r="469" spans="3:6" x14ac:dyDescent="0.2">
      <c r="C469" s="28"/>
      <c r="D469" s="22"/>
      <c r="E469" s="22"/>
      <c r="F469" s="22"/>
    </row>
    <row r="470" spans="3:6" x14ac:dyDescent="0.2">
      <c r="C470" s="28"/>
      <c r="D470" s="22"/>
      <c r="E470" s="22"/>
      <c r="F470" s="22"/>
    </row>
    <row r="471" spans="3:6" x14ac:dyDescent="0.2">
      <c r="C471" s="28"/>
      <c r="D471" s="22"/>
      <c r="E471" s="22"/>
      <c r="F471" s="22"/>
    </row>
    <row r="472" spans="3:6" x14ac:dyDescent="0.2">
      <c r="C472" s="28"/>
      <c r="D472" s="22"/>
      <c r="E472" s="22"/>
      <c r="F472" s="22"/>
    </row>
    <row r="473" spans="3:6" x14ac:dyDescent="0.2">
      <c r="C473" s="28"/>
      <c r="D473" s="22"/>
      <c r="E473" s="22"/>
      <c r="F473" s="22"/>
    </row>
    <row r="474" spans="3:6" x14ac:dyDescent="0.2">
      <c r="C474" s="28"/>
      <c r="D474" s="22"/>
      <c r="E474" s="22"/>
      <c r="F474" s="22"/>
    </row>
    <row r="475" spans="3:6" x14ac:dyDescent="0.2">
      <c r="C475" s="28"/>
      <c r="D475" s="22"/>
      <c r="E475" s="22"/>
      <c r="F475" s="22"/>
    </row>
    <row r="476" spans="3:6" x14ac:dyDescent="0.2">
      <c r="C476" s="28"/>
      <c r="D476" s="22"/>
      <c r="E476" s="22"/>
      <c r="F476" s="22"/>
    </row>
    <row r="477" spans="3:6" x14ac:dyDescent="0.2">
      <c r="C477" s="28"/>
      <c r="D477" s="22"/>
      <c r="E477" s="22"/>
      <c r="F477" s="22"/>
    </row>
    <row r="478" spans="3:6" x14ac:dyDescent="0.2">
      <c r="C478" s="28"/>
      <c r="D478" s="22"/>
      <c r="E478" s="22"/>
      <c r="F478" s="22"/>
    </row>
    <row r="479" spans="3:6" x14ac:dyDescent="0.2">
      <c r="C479" s="28"/>
      <c r="D479" s="22"/>
      <c r="E479" s="22"/>
      <c r="F479" s="22"/>
    </row>
    <row r="480" spans="3:6" x14ac:dyDescent="0.2">
      <c r="C480" s="28"/>
      <c r="D480" s="22"/>
      <c r="E480" s="22"/>
      <c r="F480" s="22"/>
    </row>
    <row r="481" spans="3:6" x14ac:dyDescent="0.2">
      <c r="C481" s="28"/>
      <c r="D481" s="22"/>
      <c r="E481" s="22"/>
      <c r="F481" s="22"/>
    </row>
    <row r="482" spans="3:6" x14ac:dyDescent="0.2">
      <c r="C482" s="28"/>
      <c r="D482" s="22"/>
      <c r="E482" s="22"/>
      <c r="F482" s="22"/>
    </row>
    <row r="483" spans="3:6" x14ac:dyDescent="0.2">
      <c r="C483" s="28"/>
      <c r="D483" s="22"/>
      <c r="E483" s="22"/>
      <c r="F483" s="22"/>
    </row>
    <row r="484" spans="3:6" x14ac:dyDescent="0.2">
      <c r="C484" s="28"/>
      <c r="D484" s="22"/>
      <c r="E484" s="22"/>
      <c r="F484" s="22"/>
    </row>
    <row r="485" spans="3:6" x14ac:dyDescent="0.2">
      <c r="C485" s="28"/>
      <c r="D485" s="22"/>
      <c r="E485" s="22"/>
      <c r="F485" s="22"/>
    </row>
    <row r="486" spans="3:6" x14ac:dyDescent="0.2">
      <c r="C486" s="28"/>
      <c r="D486" s="22"/>
      <c r="E486" s="22"/>
      <c r="F486" s="22"/>
    </row>
    <row r="487" spans="3:6" x14ac:dyDescent="0.2">
      <c r="C487" s="28"/>
      <c r="D487" s="22"/>
      <c r="E487" s="22"/>
      <c r="F487" s="22"/>
    </row>
    <row r="488" spans="3:6" x14ac:dyDescent="0.2">
      <c r="C488" s="28"/>
      <c r="D488" s="22"/>
      <c r="E488" s="22"/>
      <c r="F488" s="22"/>
    </row>
    <row r="489" spans="3:6" x14ac:dyDescent="0.2">
      <c r="C489" s="28"/>
      <c r="D489" s="22"/>
      <c r="E489" s="22"/>
      <c r="F489" s="22"/>
    </row>
    <row r="490" spans="3:6" x14ac:dyDescent="0.2">
      <c r="C490" s="28"/>
      <c r="D490" s="22"/>
      <c r="E490" s="22"/>
      <c r="F490" s="22"/>
    </row>
    <row r="491" spans="3:6" x14ac:dyDescent="0.2">
      <c r="C491" s="28"/>
      <c r="D491" s="22"/>
      <c r="E491" s="22"/>
      <c r="F491" s="22"/>
    </row>
    <row r="492" spans="3:6" x14ac:dyDescent="0.2">
      <c r="C492" s="28"/>
      <c r="D492" s="22"/>
      <c r="E492" s="22"/>
      <c r="F492" s="22"/>
    </row>
    <row r="493" spans="3:6" x14ac:dyDescent="0.2">
      <c r="C493" s="28"/>
      <c r="D493" s="22"/>
      <c r="E493" s="22"/>
      <c r="F493" s="22"/>
    </row>
    <row r="494" spans="3:6" x14ac:dyDescent="0.2">
      <c r="C494" s="28"/>
      <c r="D494" s="22"/>
      <c r="E494" s="22"/>
      <c r="F494" s="22"/>
    </row>
    <row r="495" spans="3:6" x14ac:dyDescent="0.2">
      <c r="C495" s="28"/>
      <c r="D495" s="22"/>
      <c r="E495" s="22"/>
      <c r="F495" s="22"/>
    </row>
    <row r="496" spans="3:6" x14ac:dyDescent="0.2">
      <c r="C496" s="28"/>
      <c r="D496" s="22"/>
      <c r="E496" s="22"/>
      <c r="F496" s="22"/>
    </row>
    <row r="497" spans="3:6" x14ac:dyDescent="0.2">
      <c r="C497" s="28"/>
      <c r="D497" s="22"/>
      <c r="E497" s="22"/>
      <c r="F497" s="22"/>
    </row>
    <row r="498" spans="3:6" x14ac:dyDescent="0.2">
      <c r="C498" s="28"/>
      <c r="D498" s="22"/>
      <c r="E498" s="22"/>
      <c r="F498" s="22"/>
    </row>
    <row r="499" spans="3:6" x14ac:dyDescent="0.2">
      <c r="C499" s="28"/>
      <c r="D499" s="22"/>
      <c r="E499" s="22"/>
      <c r="F499" s="22"/>
    </row>
    <row r="500" spans="3:6" x14ac:dyDescent="0.2">
      <c r="C500" s="28"/>
      <c r="D500" s="22"/>
      <c r="E500" s="22"/>
      <c r="F500" s="22"/>
    </row>
    <row r="501" spans="3:6" x14ac:dyDescent="0.2">
      <c r="C501" s="28"/>
      <c r="D501" s="22"/>
      <c r="E501" s="22"/>
      <c r="F501" s="22"/>
    </row>
    <row r="502" spans="3:6" x14ac:dyDescent="0.2">
      <c r="C502" s="28"/>
      <c r="D502" s="22"/>
      <c r="E502" s="22"/>
      <c r="F502" s="22"/>
    </row>
    <row r="503" spans="3:6" x14ac:dyDescent="0.2">
      <c r="C503" s="28"/>
      <c r="D503" s="22"/>
      <c r="E503" s="22"/>
      <c r="F503" s="22"/>
    </row>
    <row r="504" spans="3:6" x14ac:dyDescent="0.2">
      <c r="C504" s="28"/>
      <c r="D504" s="22"/>
      <c r="E504" s="22"/>
      <c r="F504" s="22"/>
    </row>
    <row r="505" spans="3:6" x14ac:dyDescent="0.2">
      <c r="C505" s="28"/>
      <c r="D505" s="22"/>
      <c r="E505" s="22"/>
      <c r="F505" s="22"/>
    </row>
    <row r="506" spans="3:6" x14ac:dyDescent="0.2">
      <c r="C506" s="28"/>
      <c r="D506" s="22"/>
      <c r="E506" s="22"/>
      <c r="F506" s="22"/>
    </row>
    <row r="507" spans="3:6" x14ac:dyDescent="0.2">
      <c r="C507" s="28"/>
      <c r="D507" s="22"/>
      <c r="E507" s="22"/>
      <c r="F507" s="22"/>
    </row>
    <row r="508" spans="3:6" x14ac:dyDescent="0.2">
      <c r="C508" s="28"/>
      <c r="D508" s="22"/>
      <c r="E508" s="22"/>
      <c r="F508" s="22"/>
    </row>
    <row r="509" spans="3:6" x14ac:dyDescent="0.2">
      <c r="C509" s="28"/>
      <c r="D509" s="22"/>
      <c r="E509" s="22"/>
      <c r="F509" s="22"/>
    </row>
    <row r="510" spans="3:6" x14ac:dyDescent="0.2">
      <c r="C510" s="28"/>
      <c r="D510" s="22"/>
      <c r="E510" s="22"/>
      <c r="F510" s="22"/>
    </row>
    <row r="511" spans="3:6" x14ac:dyDescent="0.2">
      <c r="C511" s="28"/>
      <c r="D511" s="22"/>
      <c r="E511" s="22"/>
      <c r="F511" s="22"/>
    </row>
    <row r="512" spans="3:6" x14ac:dyDescent="0.2">
      <c r="C512" s="28"/>
      <c r="D512" s="22"/>
      <c r="E512" s="22"/>
      <c r="F512" s="22"/>
    </row>
    <row r="513" spans="3:6" x14ac:dyDescent="0.2">
      <c r="C513" s="28"/>
      <c r="D513" s="22"/>
      <c r="E513" s="22"/>
      <c r="F513" s="22"/>
    </row>
    <row r="514" spans="3:6" x14ac:dyDescent="0.2">
      <c r="C514" s="28"/>
      <c r="D514" s="22"/>
      <c r="E514" s="22"/>
      <c r="F514" s="22"/>
    </row>
    <row r="515" spans="3:6" x14ac:dyDescent="0.2">
      <c r="C515" s="28"/>
      <c r="D515" s="22"/>
      <c r="E515" s="22"/>
      <c r="F515" s="22"/>
    </row>
    <row r="516" spans="3:6" x14ac:dyDescent="0.2">
      <c r="C516" s="28"/>
      <c r="D516" s="22"/>
      <c r="E516" s="22"/>
      <c r="F516" s="22"/>
    </row>
    <row r="517" spans="3:6" x14ac:dyDescent="0.2">
      <c r="C517" s="28"/>
      <c r="D517" s="22"/>
      <c r="E517" s="22"/>
      <c r="F517" s="22"/>
    </row>
    <row r="518" spans="3:6" x14ac:dyDescent="0.2">
      <c r="C518" s="28"/>
      <c r="D518" s="22"/>
      <c r="E518" s="22"/>
      <c r="F518" s="22"/>
    </row>
    <row r="519" spans="3:6" x14ac:dyDescent="0.2">
      <c r="C519" s="28"/>
      <c r="D519" s="22"/>
      <c r="E519" s="22"/>
      <c r="F519" s="22"/>
    </row>
    <row r="520" spans="3:6" x14ac:dyDescent="0.2">
      <c r="C520" s="28"/>
      <c r="D520" s="22"/>
      <c r="E520" s="22"/>
      <c r="F520" s="22"/>
    </row>
    <row r="521" spans="3:6" x14ac:dyDescent="0.2">
      <c r="C521" s="28"/>
      <c r="D521" s="22"/>
      <c r="E521" s="22"/>
      <c r="F521" s="22"/>
    </row>
    <row r="522" spans="3:6" x14ac:dyDescent="0.2">
      <c r="C522" s="28"/>
      <c r="D522" s="22"/>
      <c r="E522" s="22"/>
      <c r="F522" s="22"/>
    </row>
    <row r="523" spans="3:6" x14ac:dyDescent="0.2">
      <c r="C523" s="28"/>
      <c r="D523" s="22"/>
      <c r="E523" s="22"/>
      <c r="F523" s="22"/>
    </row>
    <row r="524" spans="3:6" x14ac:dyDescent="0.2">
      <c r="C524" s="28"/>
      <c r="D524" s="22"/>
      <c r="E524" s="22"/>
      <c r="F524" s="22"/>
    </row>
    <row r="525" spans="3:6" x14ac:dyDescent="0.2">
      <c r="C525" s="28"/>
      <c r="D525" s="22"/>
      <c r="E525" s="22"/>
      <c r="F525" s="22"/>
    </row>
    <row r="526" spans="3:6" x14ac:dyDescent="0.2">
      <c r="C526" s="28"/>
      <c r="D526" s="22"/>
      <c r="E526" s="22"/>
      <c r="F526" s="22"/>
    </row>
    <row r="527" spans="3:6" x14ac:dyDescent="0.2">
      <c r="C527" s="28"/>
      <c r="D527" s="22"/>
      <c r="E527" s="22"/>
      <c r="F527" s="22"/>
    </row>
    <row r="528" spans="3:6" x14ac:dyDescent="0.2">
      <c r="C528" s="28"/>
      <c r="D528" s="22"/>
      <c r="E528" s="22"/>
      <c r="F528" s="22"/>
    </row>
    <row r="529" spans="3:6" x14ac:dyDescent="0.2">
      <c r="C529" s="28"/>
      <c r="D529" s="22"/>
      <c r="E529" s="22"/>
      <c r="F529" s="22"/>
    </row>
    <row r="530" spans="3:6" x14ac:dyDescent="0.2">
      <c r="C530" s="28"/>
      <c r="D530" s="22"/>
      <c r="E530" s="22"/>
      <c r="F530" s="22"/>
    </row>
    <row r="531" spans="3:6" x14ac:dyDescent="0.2">
      <c r="C531" s="28"/>
      <c r="D531" s="22"/>
      <c r="E531" s="22"/>
      <c r="F531" s="22"/>
    </row>
    <row r="532" spans="3:6" x14ac:dyDescent="0.2">
      <c r="C532" s="28"/>
      <c r="D532" s="22"/>
      <c r="E532" s="22"/>
      <c r="F532" s="22"/>
    </row>
    <row r="533" spans="3:6" x14ac:dyDescent="0.2">
      <c r="C533" s="28"/>
      <c r="D533" s="22"/>
      <c r="E533" s="22"/>
      <c r="F533" s="22"/>
    </row>
    <row r="534" spans="3:6" x14ac:dyDescent="0.2">
      <c r="C534" s="28"/>
      <c r="D534" s="22"/>
      <c r="E534" s="22"/>
      <c r="F534" s="22"/>
    </row>
    <row r="535" spans="3:6" x14ac:dyDescent="0.2">
      <c r="C535" s="28"/>
      <c r="D535" s="22"/>
      <c r="E535" s="22"/>
      <c r="F535" s="22"/>
    </row>
    <row r="536" spans="3:6" x14ac:dyDescent="0.2">
      <c r="C536" s="28"/>
      <c r="D536" s="22"/>
      <c r="E536" s="22"/>
      <c r="F536" s="22"/>
    </row>
    <row r="537" spans="3:6" x14ac:dyDescent="0.2">
      <c r="C537" s="28"/>
      <c r="D537" s="22"/>
      <c r="E537" s="22"/>
      <c r="F537" s="22"/>
    </row>
    <row r="538" spans="3:6" x14ac:dyDescent="0.2">
      <c r="C538" s="28"/>
      <c r="D538" s="22"/>
      <c r="E538" s="22"/>
      <c r="F538" s="22"/>
    </row>
    <row r="539" spans="3:6" x14ac:dyDescent="0.2">
      <c r="C539" s="28"/>
      <c r="D539" s="22"/>
      <c r="E539" s="22"/>
      <c r="F539" s="22"/>
    </row>
    <row r="540" spans="3:6" x14ac:dyDescent="0.2">
      <c r="C540" s="28"/>
      <c r="D540" s="22"/>
      <c r="E540" s="22"/>
      <c r="F540" s="22"/>
    </row>
    <row r="541" spans="3:6" x14ac:dyDescent="0.2">
      <c r="C541" s="28"/>
      <c r="D541" s="22"/>
      <c r="E541" s="22"/>
      <c r="F541" s="22"/>
    </row>
    <row r="542" spans="3:6" x14ac:dyDescent="0.2">
      <c r="C542" s="28"/>
      <c r="D542" s="22"/>
      <c r="E542" s="22"/>
      <c r="F542" s="22"/>
    </row>
    <row r="543" spans="3:6" x14ac:dyDescent="0.2">
      <c r="C543" s="28"/>
      <c r="D543" s="22"/>
      <c r="E543" s="22"/>
      <c r="F543" s="22"/>
    </row>
    <row r="544" spans="3:6" x14ac:dyDescent="0.2">
      <c r="C544" s="28"/>
      <c r="D544" s="22"/>
      <c r="E544" s="22"/>
      <c r="F544" s="22"/>
    </row>
    <row r="545" spans="3:6" x14ac:dyDescent="0.2">
      <c r="C545" s="28"/>
      <c r="D545" s="22"/>
      <c r="E545" s="22"/>
      <c r="F545" s="22"/>
    </row>
    <row r="546" spans="3:6" x14ac:dyDescent="0.2">
      <c r="C546" s="28"/>
      <c r="D546" s="22"/>
      <c r="E546" s="22"/>
      <c r="F546" s="22"/>
    </row>
    <row r="547" spans="3:6" x14ac:dyDescent="0.2">
      <c r="C547" s="28"/>
      <c r="D547" s="22"/>
      <c r="E547" s="22"/>
      <c r="F547" s="22"/>
    </row>
    <row r="548" spans="3:6" x14ac:dyDescent="0.2">
      <c r="C548" s="28"/>
      <c r="D548" s="22"/>
      <c r="E548" s="22"/>
      <c r="F548" s="22"/>
    </row>
    <row r="549" spans="3:6" x14ac:dyDescent="0.2">
      <c r="C549" s="28"/>
      <c r="D549" s="22"/>
      <c r="E549" s="22"/>
      <c r="F549" s="22"/>
    </row>
    <row r="550" spans="3:6" x14ac:dyDescent="0.2">
      <c r="C550" s="28"/>
      <c r="D550" s="22"/>
      <c r="E550" s="22"/>
      <c r="F550" s="22"/>
    </row>
    <row r="551" spans="3:6" x14ac:dyDescent="0.2">
      <c r="C551" s="28"/>
      <c r="D551" s="22"/>
      <c r="E551" s="22"/>
      <c r="F551" s="22"/>
    </row>
    <row r="552" spans="3:6" x14ac:dyDescent="0.2">
      <c r="C552" s="28"/>
      <c r="D552" s="22"/>
      <c r="E552" s="22"/>
      <c r="F552" s="22"/>
    </row>
    <row r="553" spans="3:6" x14ac:dyDescent="0.2">
      <c r="C553" s="28"/>
      <c r="D553" s="22"/>
      <c r="E553" s="22"/>
      <c r="F553" s="22"/>
    </row>
    <row r="554" spans="3:6" x14ac:dyDescent="0.2">
      <c r="C554" s="28"/>
      <c r="D554" s="22"/>
      <c r="E554" s="22"/>
      <c r="F554" s="22"/>
    </row>
    <row r="555" spans="3:6" x14ac:dyDescent="0.2">
      <c r="C555" s="28"/>
      <c r="D555" s="22"/>
      <c r="E555" s="22"/>
      <c r="F555" s="22"/>
    </row>
    <row r="556" spans="3:6" x14ac:dyDescent="0.2">
      <c r="C556" s="28"/>
      <c r="D556" s="22"/>
      <c r="E556" s="22"/>
      <c r="F556" s="22"/>
    </row>
    <row r="557" spans="3:6" x14ac:dyDescent="0.2">
      <c r="C557" s="28"/>
      <c r="D557" s="22"/>
      <c r="E557" s="22"/>
      <c r="F557" s="22"/>
    </row>
    <row r="558" spans="3:6" x14ac:dyDescent="0.2">
      <c r="C558" s="28"/>
      <c r="D558" s="22"/>
      <c r="E558" s="22"/>
      <c r="F558" s="22"/>
    </row>
    <row r="559" spans="3:6" x14ac:dyDescent="0.2">
      <c r="C559" s="28"/>
      <c r="D559" s="22"/>
      <c r="E559" s="22"/>
      <c r="F559" s="22"/>
    </row>
    <row r="560" spans="3:6" x14ac:dyDescent="0.2">
      <c r="C560" s="28"/>
      <c r="D560" s="22"/>
      <c r="E560" s="22"/>
      <c r="F560" s="22"/>
    </row>
    <row r="561" spans="3:6" x14ac:dyDescent="0.2">
      <c r="C561" s="28"/>
      <c r="D561" s="22"/>
      <c r="E561" s="22"/>
      <c r="F561" s="22"/>
    </row>
    <row r="562" spans="3:6" x14ac:dyDescent="0.2">
      <c r="C562" s="28"/>
      <c r="D562" s="22"/>
      <c r="E562" s="22"/>
      <c r="F562" s="22"/>
    </row>
    <row r="563" spans="3:6" x14ac:dyDescent="0.2">
      <c r="C563" s="28"/>
      <c r="D563" s="22"/>
      <c r="E563" s="22"/>
      <c r="F563" s="22"/>
    </row>
    <row r="564" spans="3:6" x14ac:dyDescent="0.2">
      <c r="C564" s="28"/>
      <c r="D564" s="22"/>
      <c r="E564" s="22"/>
      <c r="F564" s="22"/>
    </row>
    <row r="565" spans="3:6" x14ac:dyDescent="0.2">
      <c r="C565" s="28"/>
      <c r="D565" s="22"/>
      <c r="E565" s="22"/>
      <c r="F565" s="22"/>
    </row>
    <row r="566" spans="3:6" x14ac:dyDescent="0.2">
      <c r="C566" s="28"/>
      <c r="D566" s="22"/>
      <c r="E566" s="22"/>
      <c r="F566" s="22"/>
    </row>
    <row r="567" spans="3:6" x14ac:dyDescent="0.2">
      <c r="C567" s="28"/>
      <c r="D567" s="22"/>
      <c r="E567" s="22"/>
      <c r="F567" s="22"/>
    </row>
    <row r="568" spans="3:6" x14ac:dyDescent="0.2">
      <c r="C568" s="28"/>
      <c r="D568" s="22"/>
      <c r="E568" s="22"/>
      <c r="F568" s="22"/>
    </row>
    <row r="569" spans="3:6" x14ac:dyDescent="0.2">
      <c r="C569" s="28"/>
      <c r="D569" s="22"/>
      <c r="E569" s="22"/>
      <c r="F569" s="22"/>
    </row>
    <row r="570" spans="3:6" x14ac:dyDescent="0.2">
      <c r="C570" s="28"/>
      <c r="D570" s="22"/>
      <c r="E570" s="22"/>
      <c r="F570" s="22"/>
    </row>
    <row r="571" spans="3:6" x14ac:dyDescent="0.2">
      <c r="C571" s="28"/>
      <c r="D571" s="22"/>
      <c r="E571" s="22"/>
      <c r="F571" s="22"/>
    </row>
    <row r="572" spans="3:6" x14ac:dyDescent="0.2">
      <c r="C572" s="28"/>
      <c r="D572" s="22"/>
      <c r="E572" s="22"/>
      <c r="F572" s="22"/>
    </row>
    <row r="573" spans="3:6" x14ac:dyDescent="0.2">
      <c r="C573" s="28"/>
      <c r="D573" s="22"/>
      <c r="E573" s="22"/>
      <c r="F573" s="22"/>
    </row>
    <row r="574" spans="3:6" x14ac:dyDescent="0.2">
      <c r="C574" s="28"/>
      <c r="D574" s="22"/>
      <c r="E574" s="22"/>
      <c r="F574" s="22"/>
    </row>
    <row r="575" spans="3:6" x14ac:dyDescent="0.2">
      <c r="C575" s="28"/>
      <c r="D575" s="22"/>
      <c r="E575" s="22"/>
      <c r="F575" s="22"/>
    </row>
    <row r="576" spans="3:6" x14ac:dyDescent="0.2">
      <c r="C576" s="28"/>
      <c r="D576" s="22"/>
      <c r="E576" s="22"/>
      <c r="F576" s="22"/>
    </row>
    <row r="577" spans="3:6" x14ac:dyDescent="0.2">
      <c r="C577" s="28"/>
      <c r="D577" s="22"/>
      <c r="E577" s="22"/>
      <c r="F577" s="22"/>
    </row>
    <row r="578" spans="3:6" x14ac:dyDescent="0.2">
      <c r="C578" s="28"/>
      <c r="D578" s="22"/>
      <c r="E578" s="22"/>
      <c r="F578" s="22"/>
    </row>
    <row r="579" spans="3:6" x14ac:dyDescent="0.2">
      <c r="C579" s="28"/>
      <c r="D579" s="22"/>
      <c r="E579" s="22"/>
      <c r="F579" s="22"/>
    </row>
    <row r="580" spans="3:6" x14ac:dyDescent="0.2">
      <c r="C580" s="28"/>
      <c r="D580" s="22"/>
      <c r="E580" s="22"/>
      <c r="F580" s="22"/>
    </row>
    <row r="581" spans="3:6" x14ac:dyDescent="0.2">
      <c r="C581" s="28"/>
      <c r="D581" s="22"/>
      <c r="E581" s="22"/>
      <c r="F581" s="22"/>
    </row>
    <row r="582" spans="3:6" x14ac:dyDescent="0.2">
      <c r="C582" s="28"/>
      <c r="D582" s="22"/>
      <c r="E582" s="22"/>
      <c r="F582" s="22"/>
    </row>
    <row r="583" spans="3:6" x14ac:dyDescent="0.2">
      <c r="C583" s="28"/>
      <c r="D583" s="22"/>
      <c r="E583" s="22"/>
      <c r="F583" s="22"/>
    </row>
    <row r="584" spans="3:6" x14ac:dyDescent="0.2">
      <c r="C584" s="28"/>
      <c r="D584" s="22"/>
      <c r="E584" s="22"/>
      <c r="F584" s="22"/>
    </row>
    <row r="585" spans="3:6" x14ac:dyDescent="0.2">
      <c r="C585" s="28"/>
      <c r="D585" s="22"/>
      <c r="E585" s="22"/>
      <c r="F585" s="22"/>
    </row>
    <row r="586" spans="3:6" x14ac:dyDescent="0.2">
      <c r="C586" s="28"/>
      <c r="D586" s="22"/>
      <c r="E586" s="22"/>
      <c r="F586" s="22"/>
    </row>
    <row r="587" spans="3:6" x14ac:dyDescent="0.2">
      <c r="C587" s="28"/>
      <c r="D587" s="22"/>
      <c r="E587" s="22"/>
      <c r="F587" s="22"/>
    </row>
    <row r="588" spans="3:6" x14ac:dyDescent="0.2">
      <c r="C588" s="28"/>
      <c r="D588" s="22"/>
      <c r="E588" s="22"/>
      <c r="F588" s="22"/>
    </row>
    <row r="589" spans="3:6" x14ac:dyDescent="0.2">
      <c r="C589" s="28"/>
      <c r="D589" s="22"/>
      <c r="E589" s="22"/>
      <c r="F589" s="22"/>
    </row>
    <row r="590" spans="3:6" x14ac:dyDescent="0.2">
      <c r="C590" s="28"/>
      <c r="D590" s="22"/>
      <c r="E590" s="22"/>
      <c r="F590" s="22"/>
    </row>
    <row r="591" spans="3:6" x14ac:dyDescent="0.2">
      <c r="C591" s="28"/>
      <c r="D591" s="22"/>
      <c r="E591" s="22"/>
      <c r="F591" s="22"/>
    </row>
    <row r="592" spans="3:6" x14ac:dyDescent="0.2">
      <c r="C592" s="28"/>
      <c r="D592" s="22"/>
      <c r="E592" s="22"/>
      <c r="F592" s="22"/>
    </row>
    <row r="593" spans="3:6" x14ac:dyDescent="0.2">
      <c r="C593" s="28"/>
      <c r="D593" s="22"/>
      <c r="E593" s="22"/>
      <c r="F593" s="22"/>
    </row>
    <row r="594" spans="3:6" x14ac:dyDescent="0.2">
      <c r="C594" s="28"/>
      <c r="D594" s="22"/>
      <c r="E594" s="22"/>
      <c r="F594" s="22"/>
    </row>
    <row r="595" spans="3:6" x14ac:dyDescent="0.2">
      <c r="C595" s="28"/>
      <c r="D595" s="22"/>
      <c r="E595" s="22"/>
      <c r="F595" s="22"/>
    </row>
    <row r="596" spans="3:6" x14ac:dyDescent="0.2">
      <c r="C596" s="28"/>
      <c r="D596" s="22"/>
      <c r="E596" s="22"/>
      <c r="F596" s="22"/>
    </row>
    <row r="597" spans="3:6" x14ac:dyDescent="0.2">
      <c r="C597" s="28"/>
      <c r="D597" s="22"/>
      <c r="E597" s="22"/>
      <c r="F597" s="22"/>
    </row>
    <row r="598" spans="3:6" x14ac:dyDescent="0.2">
      <c r="C598" s="28"/>
      <c r="D598" s="22"/>
      <c r="E598" s="22"/>
      <c r="F598" s="22"/>
    </row>
    <row r="599" spans="3:6" x14ac:dyDescent="0.2">
      <c r="C599" s="28"/>
      <c r="D599" s="22"/>
      <c r="E599" s="22"/>
      <c r="F599" s="22"/>
    </row>
    <row r="600" spans="3:6" x14ac:dyDescent="0.2">
      <c r="C600" s="28"/>
      <c r="D600" s="22"/>
      <c r="E600" s="22"/>
      <c r="F600" s="22"/>
    </row>
    <row r="601" spans="3:6" x14ac:dyDescent="0.2">
      <c r="C601" s="28"/>
      <c r="D601" s="22"/>
      <c r="E601" s="22"/>
      <c r="F601" s="22"/>
    </row>
    <row r="602" spans="3:6" x14ac:dyDescent="0.2">
      <c r="C602" s="28"/>
      <c r="D602" s="22"/>
      <c r="E602" s="22"/>
      <c r="F602" s="22"/>
    </row>
    <row r="603" spans="3:6" x14ac:dyDescent="0.2">
      <c r="C603" s="28"/>
      <c r="D603" s="22"/>
      <c r="E603" s="22"/>
      <c r="F603" s="22"/>
    </row>
    <row r="604" spans="3:6" x14ac:dyDescent="0.2">
      <c r="C604" s="28"/>
      <c r="D604" s="22"/>
      <c r="E604" s="22"/>
      <c r="F604" s="22"/>
    </row>
    <row r="605" spans="3:6" x14ac:dyDescent="0.2">
      <c r="C605" s="28"/>
      <c r="D605" s="22"/>
      <c r="E605" s="22"/>
      <c r="F605" s="22"/>
    </row>
    <row r="606" spans="3:6" x14ac:dyDescent="0.2">
      <c r="C606" s="28"/>
      <c r="D606" s="22"/>
      <c r="E606" s="22"/>
      <c r="F606" s="22"/>
    </row>
    <row r="607" spans="3:6" x14ac:dyDescent="0.2">
      <c r="C607" s="28"/>
      <c r="D607" s="22"/>
      <c r="E607" s="22"/>
      <c r="F607" s="22"/>
    </row>
    <row r="608" spans="3:6" x14ac:dyDescent="0.2">
      <c r="C608" s="28"/>
      <c r="D608" s="22"/>
      <c r="E608" s="22"/>
      <c r="F608" s="22"/>
    </row>
    <row r="609" spans="3:6" x14ac:dyDescent="0.2">
      <c r="C609" s="28"/>
      <c r="D609" s="22"/>
      <c r="E609" s="22"/>
      <c r="F609" s="22"/>
    </row>
    <row r="610" spans="3:6" x14ac:dyDescent="0.2">
      <c r="C610" s="28"/>
      <c r="D610" s="22"/>
      <c r="E610" s="22"/>
      <c r="F610" s="22"/>
    </row>
    <row r="611" spans="3:6" x14ac:dyDescent="0.2">
      <c r="C611" s="28"/>
      <c r="D611" s="22"/>
      <c r="E611" s="22"/>
      <c r="F611" s="22"/>
    </row>
    <row r="612" spans="3:6" x14ac:dyDescent="0.2">
      <c r="C612" s="28"/>
      <c r="D612" s="22"/>
      <c r="E612" s="22"/>
      <c r="F612" s="22"/>
    </row>
    <row r="613" spans="3:6" x14ac:dyDescent="0.2">
      <c r="C613" s="28"/>
      <c r="D613" s="22"/>
      <c r="E613" s="22"/>
      <c r="F613" s="22"/>
    </row>
    <row r="614" spans="3:6" x14ac:dyDescent="0.2">
      <c r="C614" s="28"/>
      <c r="D614" s="22"/>
      <c r="E614" s="22"/>
      <c r="F614" s="22"/>
    </row>
    <row r="615" spans="3:6" x14ac:dyDescent="0.2">
      <c r="C615" s="28"/>
      <c r="D615" s="22"/>
      <c r="E615" s="22"/>
      <c r="F615" s="22"/>
    </row>
    <row r="616" spans="3:6" x14ac:dyDescent="0.2">
      <c r="C616" s="28"/>
      <c r="D616" s="22"/>
      <c r="E616" s="22"/>
      <c r="F616" s="22"/>
    </row>
    <row r="617" spans="3:6" x14ac:dyDescent="0.2">
      <c r="C617" s="28"/>
      <c r="D617" s="22"/>
      <c r="E617" s="22"/>
      <c r="F617" s="22"/>
    </row>
    <row r="618" spans="3:6" x14ac:dyDescent="0.2">
      <c r="C618" s="28"/>
      <c r="D618" s="22"/>
      <c r="E618" s="22"/>
      <c r="F618" s="22"/>
    </row>
    <row r="619" spans="3:6" x14ac:dyDescent="0.2">
      <c r="C619" s="28"/>
      <c r="D619" s="22"/>
      <c r="E619" s="22"/>
      <c r="F619" s="22"/>
    </row>
    <row r="620" spans="3:6" x14ac:dyDescent="0.2">
      <c r="C620" s="28"/>
      <c r="D620" s="22"/>
      <c r="E620" s="22"/>
      <c r="F620" s="22"/>
    </row>
    <row r="621" spans="3:6" x14ac:dyDescent="0.2">
      <c r="C621" s="28"/>
      <c r="D621" s="22"/>
      <c r="E621" s="22"/>
      <c r="F621" s="22"/>
    </row>
    <row r="622" spans="3:6" x14ac:dyDescent="0.2">
      <c r="C622" s="28"/>
      <c r="D622" s="22"/>
      <c r="E622" s="22"/>
      <c r="F622" s="22"/>
    </row>
    <row r="623" spans="3:6" x14ac:dyDescent="0.2">
      <c r="C623" s="28"/>
      <c r="D623" s="22"/>
      <c r="E623" s="22"/>
      <c r="F623" s="22"/>
    </row>
    <row r="624" spans="3:6" x14ac:dyDescent="0.2">
      <c r="C624" s="28"/>
      <c r="D624" s="22"/>
      <c r="E624" s="22"/>
      <c r="F624" s="22"/>
    </row>
    <row r="625" spans="3:6" x14ac:dyDescent="0.2">
      <c r="C625" s="28"/>
      <c r="D625" s="22"/>
      <c r="E625" s="22"/>
      <c r="F625" s="22"/>
    </row>
    <row r="626" spans="3:6" x14ac:dyDescent="0.2">
      <c r="C626" s="28"/>
      <c r="D626" s="22"/>
      <c r="E626" s="22"/>
      <c r="F626" s="22"/>
    </row>
    <row r="627" spans="3:6" x14ac:dyDescent="0.2">
      <c r="C627" s="28"/>
      <c r="D627" s="22"/>
      <c r="E627" s="22"/>
      <c r="F627" s="22"/>
    </row>
    <row r="628" spans="3:6" x14ac:dyDescent="0.2">
      <c r="C628" s="28"/>
      <c r="D628" s="22"/>
      <c r="E628" s="22"/>
      <c r="F628" s="22"/>
    </row>
    <row r="629" spans="3:6" x14ac:dyDescent="0.2">
      <c r="C629" s="28"/>
      <c r="D629" s="22"/>
      <c r="E629" s="22"/>
      <c r="F629" s="22"/>
    </row>
    <row r="630" spans="3:6" x14ac:dyDescent="0.2">
      <c r="C630" s="28"/>
      <c r="D630" s="22"/>
      <c r="E630" s="22"/>
      <c r="F630" s="22"/>
    </row>
    <row r="631" spans="3:6" x14ac:dyDescent="0.2">
      <c r="C631" s="28"/>
      <c r="D631" s="22"/>
      <c r="E631" s="22"/>
      <c r="F631" s="22"/>
    </row>
    <row r="632" spans="3:6" x14ac:dyDescent="0.2">
      <c r="C632" s="28"/>
      <c r="D632" s="22"/>
      <c r="E632" s="22"/>
      <c r="F632" s="22"/>
    </row>
    <row r="633" spans="3:6" x14ac:dyDescent="0.2">
      <c r="C633" s="28"/>
      <c r="D633" s="22"/>
      <c r="E633" s="22"/>
      <c r="F633" s="22"/>
    </row>
    <row r="634" spans="3:6" x14ac:dyDescent="0.2">
      <c r="C634" s="28"/>
      <c r="D634" s="22"/>
      <c r="E634" s="22"/>
      <c r="F634" s="22"/>
    </row>
    <row r="635" spans="3:6" x14ac:dyDescent="0.2">
      <c r="C635" s="28"/>
      <c r="D635" s="22"/>
      <c r="E635" s="22"/>
      <c r="F635" s="22"/>
    </row>
    <row r="636" spans="3:6" x14ac:dyDescent="0.2">
      <c r="C636" s="28"/>
      <c r="D636" s="22"/>
      <c r="E636" s="22"/>
      <c r="F636" s="22"/>
    </row>
    <row r="637" spans="3:6" x14ac:dyDescent="0.2">
      <c r="C637" s="28"/>
      <c r="D637" s="22"/>
      <c r="E637" s="22"/>
      <c r="F637" s="22"/>
    </row>
    <row r="638" spans="3:6" x14ac:dyDescent="0.2">
      <c r="C638" s="28"/>
      <c r="D638" s="22"/>
      <c r="E638" s="22"/>
      <c r="F638" s="22"/>
    </row>
    <row r="639" spans="3:6" x14ac:dyDescent="0.2">
      <c r="C639" s="28"/>
      <c r="D639" s="22"/>
      <c r="E639" s="22"/>
      <c r="F639" s="22"/>
    </row>
    <row r="640" spans="3:6" x14ac:dyDescent="0.2">
      <c r="C640" s="28"/>
      <c r="D640" s="22"/>
      <c r="E640" s="22"/>
      <c r="F640" s="22"/>
    </row>
    <row r="641" spans="3:6" x14ac:dyDescent="0.2">
      <c r="C641" s="28"/>
      <c r="D641" s="22"/>
      <c r="E641" s="22"/>
      <c r="F641" s="22"/>
    </row>
    <row r="642" spans="3:6" x14ac:dyDescent="0.2">
      <c r="C642" s="28"/>
      <c r="D642" s="22"/>
      <c r="E642" s="22"/>
      <c r="F642" s="22"/>
    </row>
    <row r="643" spans="3:6" x14ac:dyDescent="0.2">
      <c r="C643" s="28"/>
      <c r="D643" s="22"/>
      <c r="E643" s="22"/>
      <c r="F643" s="22"/>
    </row>
    <row r="644" spans="3:6" x14ac:dyDescent="0.2">
      <c r="C644" s="28"/>
      <c r="D644" s="22"/>
      <c r="E644" s="22"/>
      <c r="F644" s="22"/>
    </row>
    <row r="645" spans="3:6" x14ac:dyDescent="0.2">
      <c r="C645" s="28"/>
      <c r="D645" s="22"/>
      <c r="E645" s="22"/>
      <c r="F645" s="22"/>
    </row>
    <row r="646" spans="3:6" x14ac:dyDescent="0.2">
      <c r="C646" s="28"/>
      <c r="D646" s="22"/>
      <c r="E646" s="22"/>
      <c r="F646" s="22"/>
    </row>
    <row r="647" spans="3:6" x14ac:dyDescent="0.2">
      <c r="C647" s="28"/>
      <c r="D647" s="22"/>
      <c r="E647" s="22"/>
      <c r="F647" s="22"/>
    </row>
    <row r="648" spans="3:6" x14ac:dyDescent="0.2">
      <c r="C648" s="28"/>
      <c r="D648" s="22"/>
      <c r="E648" s="22"/>
      <c r="F648" s="22"/>
    </row>
    <row r="649" spans="3:6" x14ac:dyDescent="0.2">
      <c r="C649" s="28"/>
      <c r="D649" s="22"/>
      <c r="E649" s="22"/>
      <c r="F649" s="22"/>
    </row>
    <row r="650" spans="3:6" x14ac:dyDescent="0.2">
      <c r="C650" s="28"/>
      <c r="D650" s="22"/>
      <c r="E650" s="22"/>
      <c r="F650" s="22"/>
    </row>
    <row r="651" spans="3:6" x14ac:dyDescent="0.2">
      <c r="C651" s="28"/>
      <c r="D651" s="22"/>
      <c r="E651" s="22"/>
      <c r="F651" s="22"/>
    </row>
    <row r="652" spans="3:6" x14ac:dyDescent="0.2">
      <c r="C652" s="28"/>
      <c r="D652" s="22"/>
      <c r="E652" s="22"/>
      <c r="F652" s="22"/>
    </row>
    <row r="653" spans="3:6" x14ac:dyDescent="0.2">
      <c r="C653" s="28"/>
      <c r="D653" s="22"/>
      <c r="E653" s="22"/>
      <c r="F653" s="22"/>
    </row>
    <row r="654" spans="3:6" x14ac:dyDescent="0.2">
      <c r="C654" s="28"/>
      <c r="D654" s="22"/>
      <c r="E654" s="22"/>
      <c r="F654" s="22"/>
    </row>
    <row r="655" spans="3:6" x14ac:dyDescent="0.2">
      <c r="C655" s="28"/>
      <c r="D655" s="22"/>
      <c r="E655" s="22"/>
      <c r="F655" s="22"/>
    </row>
    <row r="656" spans="3:6" x14ac:dyDescent="0.2">
      <c r="C656" s="28"/>
      <c r="D656" s="22"/>
      <c r="E656" s="22"/>
      <c r="F656" s="22"/>
    </row>
    <row r="657" spans="3:6" x14ac:dyDescent="0.2">
      <c r="C657" s="28"/>
      <c r="D657" s="22"/>
      <c r="E657" s="22"/>
      <c r="F657" s="22"/>
    </row>
    <row r="658" spans="3:6" x14ac:dyDescent="0.2">
      <c r="C658" s="28"/>
      <c r="D658" s="22"/>
      <c r="E658" s="22"/>
      <c r="F658" s="22"/>
    </row>
    <row r="659" spans="3:6" x14ac:dyDescent="0.2">
      <c r="C659" s="28"/>
      <c r="D659" s="22"/>
      <c r="E659" s="22"/>
      <c r="F659" s="22"/>
    </row>
    <row r="660" spans="3:6" x14ac:dyDescent="0.2">
      <c r="C660" s="28"/>
      <c r="D660" s="22"/>
      <c r="E660" s="22"/>
      <c r="F660" s="22"/>
    </row>
    <row r="661" spans="3:6" x14ac:dyDescent="0.2">
      <c r="C661" s="28"/>
      <c r="D661" s="22"/>
      <c r="E661" s="22"/>
      <c r="F661" s="22"/>
    </row>
    <row r="662" spans="3:6" x14ac:dyDescent="0.2">
      <c r="C662" s="28"/>
      <c r="D662" s="22"/>
      <c r="E662" s="22"/>
      <c r="F662" s="22"/>
    </row>
    <row r="663" spans="3:6" x14ac:dyDescent="0.2">
      <c r="C663" s="28"/>
      <c r="D663" s="22"/>
      <c r="E663" s="22"/>
      <c r="F663" s="22"/>
    </row>
    <row r="664" spans="3:6" x14ac:dyDescent="0.2">
      <c r="C664" s="28"/>
      <c r="D664" s="22"/>
      <c r="E664" s="22"/>
      <c r="F664" s="22"/>
    </row>
    <row r="665" spans="3:6" x14ac:dyDescent="0.2">
      <c r="C665" s="28"/>
      <c r="D665" s="22"/>
      <c r="E665" s="22"/>
      <c r="F665" s="22"/>
    </row>
    <row r="666" spans="3:6" x14ac:dyDescent="0.2">
      <c r="C666" s="28"/>
      <c r="D666" s="22"/>
      <c r="E666" s="22"/>
      <c r="F666" s="22"/>
    </row>
    <row r="667" spans="3:6" x14ac:dyDescent="0.2">
      <c r="C667" s="28"/>
      <c r="D667" s="22"/>
      <c r="E667" s="22"/>
      <c r="F667" s="22"/>
    </row>
    <row r="668" spans="3:6" x14ac:dyDescent="0.2">
      <c r="C668" s="28"/>
      <c r="D668" s="22"/>
      <c r="E668" s="22"/>
      <c r="F668" s="22"/>
    </row>
    <row r="669" spans="3:6" x14ac:dyDescent="0.2">
      <c r="C669" s="28"/>
      <c r="D669" s="22"/>
      <c r="E669" s="22"/>
      <c r="F669" s="22"/>
    </row>
    <row r="670" spans="3:6" x14ac:dyDescent="0.2">
      <c r="C670" s="28"/>
      <c r="D670" s="22"/>
      <c r="E670" s="22"/>
      <c r="F670" s="22"/>
    </row>
    <row r="671" spans="3:6" x14ac:dyDescent="0.2">
      <c r="C671" s="28"/>
      <c r="D671" s="22"/>
      <c r="E671" s="22"/>
      <c r="F671" s="22"/>
    </row>
    <row r="672" spans="3:6" x14ac:dyDescent="0.2">
      <c r="C672" s="28"/>
      <c r="D672" s="22"/>
      <c r="E672" s="22"/>
      <c r="F672" s="22"/>
    </row>
    <row r="673" spans="3:6" x14ac:dyDescent="0.2">
      <c r="C673" s="28"/>
      <c r="D673" s="22"/>
      <c r="E673" s="22"/>
      <c r="F673" s="22"/>
    </row>
    <row r="674" spans="3:6" x14ac:dyDescent="0.2">
      <c r="C674" s="28"/>
      <c r="D674" s="22"/>
      <c r="E674" s="22"/>
      <c r="F674" s="22"/>
    </row>
    <row r="675" spans="3:6" x14ac:dyDescent="0.2">
      <c r="C675" s="28"/>
      <c r="D675" s="22"/>
      <c r="E675" s="22"/>
      <c r="F675" s="22"/>
    </row>
    <row r="676" spans="3:6" x14ac:dyDescent="0.2">
      <c r="C676" s="28"/>
      <c r="D676" s="22"/>
      <c r="E676" s="22"/>
      <c r="F676" s="22"/>
    </row>
    <row r="677" spans="3:6" x14ac:dyDescent="0.2">
      <c r="C677" s="28"/>
      <c r="D677" s="22"/>
      <c r="E677" s="22"/>
      <c r="F677" s="22"/>
    </row>
    <row r="678" spans="3:6" x14ac:dyDescent="0.2">
      <c r="C678" s="28"/>
      <c r="D678" s="22"/>
      <c r="E678" s="22"/>
      <c r="F678" s="22"/>
    </row>
    <row r="679" spans="3:6" x14ac:dyDescent="0.2">
      <c r="C679" s="28"/>
      <c r="D679" s="22"/>
      <c r="E679" s="22"/>
      <c r="F679" s="22"/>
    </row>
    <row r="680" spans="3:6" x14ac:dyDescent="0.2">
      <c r="C680" s="28"/>
      <c r="D680" s="22"/>
      <c r="E680" s="22"/>
      <c r="F680" s="22"/>
    </row>
    <row r="681" spans="3:6" x14ac:dyDescent="0.2">
      <c r="C681" s="28"/>
      <c r="D681" s="22"/>
      <c r="E681" s="22"/>
      <c r="F681" s="22"/>
    </row>
    <row r="682" spans="3:6" x14ac:dyDescent="0.2">
      <c r="C682" s="28"/>
      <c r="D682" s="22"/>
      <c r="E682" s="22"/>
      <c r="F682" s="22"/>
    </row>
    <row r="683" spans="3:6" x14ac:dyDescent="0.2">
      <c r="C683" s="28"/>
      <c r="D683" s="22"/>
      <c r="E683" s="22"/>
      <c r="F683" s="22"/>
    </row>
    <row r="684" spans="3:6" x14ac:dyDescent="0.2">
      <c r="C684" s="28"/>
      <c r="D684" s="22"/>
      <c r="E684" s="22"/>
      <c r="F684" s="22"/>
    </row>
    <row r="685" spans="3:6" x14ac:dyDescent="0.2">
      <c r="C685" s="28"/>
      <c r="D685" s="22"/>
      <c r="E685" s="22"/>
      <c r="F685" s="22"/>
    </row>
    <row r="686" spans="3:6" x14ac:dyDescent="0.2">
      <c r="C686" s="28"/>
      <c r="D686" s="22"/>
      <c r="E686" s="22"/>
      <c r="F686" s="22"/>
    </row>
    <row r="687" spans="3:6" x14ac:dyDescent="0.2">
      <c r="C687" s="28"/>
      <c r="D687" s="22"/>
      <c r="E687" s="22"/>
      <c r="F687" s="22"/>
    </row>
    <row r="688" spans="3:6" x14ac:dyDescent="0.2">
      <c r="C688" s="28"/>
      <c r="D688" s="22"/>
      <c r="E688" s="22"/>
      <c r="F688" s="22"/>
    </row>
    <row r="689" spans="3:6" x14ac:dyDescent="0.2">
      <c r="C689" s="28"/>
      <c r="D689" s="22"/>
      <c r="E689" s="22"/>
      <c r="F689" s="22"/>
    </row>
    <row r="690" spans="3:6" x14ac:dyDescent="0.2">
      <c r="C690" s="28"/>
      <c r="D690" s="22"/>
      <c r="E690" s="22"/>
      <c r="F690" s="22"/>
    </row>
    <row r="691" spans="3:6" x14ac:dyDescent="0.2">
      <c r="C691" s="28"/>
      <c r="D691" s="22"/>
      <c r="E691" s="22"/>
      <c r="F691" s="22"/>
    </row>
    <row r="692" spans="3:6" x14ac:dyDescent="0.2">
      <c r="C692" s="28"/>
      <c r="D692" s="22"/>
      <c r="E692" s="22"/>
      <c r="F692" s="22"/>
    </row>
    <row r="693" spans="3:6" x14ac:dyDescent="0.2">
      <c r="C693" s="28"/>
      <c r="D693" s="22"/>
      <c r="E693" s="22"/>
      <c r="F693" s="22"/>
    </row>
    <row r="694" spans="3:6" x14ac:dyDescent="0.2">
      <c r="C694" s="28"/>
      <c r="D694" s="22"/>
      <c r="E694" s="22"/>
      <c r="F694" s="22"/>
    </row>
    <row r="695" spans="3:6" x14ac:dyDescent="0.2">
      <c r="C695" s="28"/>
      <c r="D695" s="22"/>
      <c r="E695" s="22"/>
      <c r="F695" s="22"/>
    </row>
    <row r="696" spans="3:6" x14ac:dyDescent="0.2">
      <c r="C696" s="28"/>
      <c r="D696" s="22"/>
      <c r="E696" s="22"/>
      <c r="F696" s="22"/>
    </row>
    <row r="697" spans="3:6" x14ac:dyDescent="0.2">
      <c r="C697" s="28"/>
      <c r="D697" s="22"/>
      <c r="E697" s="22"/>
      <c r="F697" s="22"/>
    </row>
    <row r="698" spans="3:6" x14ac:dyDescent="0.2">
      <c r="C698" s="28"/>
      <c r="D698" s="22"/>
      <c r="E698" s="22"/>
      <c r="F698" s="22"/>
    </row>
    <row r="699" spans="3:6" x14ac:dyDescent="0.2">
      <c r="C699" s="28"/>
      <c r="D699" s="22"/>
      <c r="E699" s="22"/>
      <c r="F699" s="22"/>
    </row>
    <row r="700" spans="3:6" x14ac:dyDescent="0.2">
      <c r="C700" s="28"/>
      <c r="D700" s="22"/>
      <c r="E700" s="22"/>
      <c r="F700" s="22"/>
    </row>
    <row r="701" spans="3:6" x14ac:dyDescent="0.2">
      <c r="C701" s="28"/>
      <c r="D701" s="22"/>
      <c r="E701" s="22"/>
      <c r="F701" s="22"/>
    </row>
    <row r="702" spans="3:6" x14ac:dyDescent="0.2">
      <c r="C702" s="28"/>
      <c r="D702" s="22"/>
      <c r="E702" s="22"/>
      <c r="F702" s="22"/>
    </row>
    <row r="703" spans="3:6" x14ac:dyDescent="0.2">
      <c r="C703" s="28"/>
      <c r="D703" s="22"/>
      <c r="E703" s="22"/>
      <c r="F703" s="22"/>
    </row>
    <row r="704" spans="3:6" x14ac:dyDescent="0.2">
      <c r="C704" s="28"/>
      <c r="D704" s="22"/>
      <c r="E704" s="22"/>
      <c r="F704" s="22"/>
    </row>
    <row r="705" spans="3:6" x14ac:dyDescent="0.2">
      <c r="C705" s="28"/>
      <c r="D705" s="22"/>
      <c r="E705" s="22"/>
      <c r="F705" s="22"/>
    </row>
    <row r="706" spans="3:6" x14ac:dyDescent="0.2">
      <c r="C706" s="28"/>
      <c r="D706" s="22"/>
      <c r="E706" s="22"/>
      <c r="F706" s="22"/>
    </row>
    <row r="707" spans="3:6" x14ac:dyDescent="0.2">
      <c r="C707" s="28"/>
      <c r="D707" s="22"/>
      <c r="E707" s="22"/>
      <c r="F707" s="22"/>
    </row>
    <row r="708" spans="3:6" x14ac:dyDescent="0.2">
      <c r="C708" s="28"/>
      <c r="D708" s="22"/>
      <c r="E708" s="22"/>
      <c r="F708" s="22"/>
    </row>
    <row r="709" spans="3:6" x14ac:dyDescent="0.2">
      <c r="C709" s="28"/>
      <c r="D709" s="22"/>
      <c r="E709" s="22"/>
      <c r="F709" s="22"/>
    </row>
    <row r="710" spans="3:6" x14ac:dyDescent="0.2">
      <c r="C710" s="28"/>
      <c r="D710" s="22"/>
      <c r="E710" s="22"/>
      <c r="F710" s="22"/>
    </row>
    <row r="711" spans="3:6" x14ac:dyDescent="0.2">
      <c r="C711" s="28"/>
      <c r="D711" s="22"/>
      <c r="E711" s="22"/>
      <c r="F711" s="22"/>
    </row>
    <row r="712" spans="3:6" x14ac:dyDescent="0.2">
      <c r="C712" s="28"/>
      <c r="D712" s="22"/>
      <c r="E712" s="22"/>
      <c r="F712" s="22"/>
    </row>
    <row r="713" spans="3:6" x14ac:dyDescent="0.2">
      <c r="C713" s="28"/>
      <c r="D713" s="22"/>
      <c r="E713" s="22"/>
      <c r="F713" s="22"/>
    </row>
    <row r="714" spans="3:6" x14ac:dyDescent="0.2">
      <c r="C714" s="28"/>
      <c r="D714" s="22"/>
      <c r="E714" s="22"/>
      <c r="F714" s="22"/>
    </row>
    <row r="715" spans="3:6" x14ac:dyDescent="0.2">
      <c r="C715" s="28"/>
      <c r="D715" s="22"/>
      <c r="E715" s="22"/>
      <c r="F715" s="22"/>
    </row>
    <row r="716" spans="3:6" x14ac:dyDescent="0.2">
      <c r="C716" s="28"/>
      <c r="D716" s="22"/>
      <c r="E716" s="22"/>
      <c r="F716" s="22"/>
    </row>
    <row r="717" spans="3:6" x14ac:dyDescent="0.2">
      <c r="C717" s="28"/>
      <c r="D717" s="22"/>
      <c r="E717" s="22"/>
      <c r="F717" s="22"/>
    </row>
    <row r="718" spans="3:6" x14ac:dyDescent="0.2">
      <c r="C718" s="28"/>
      <c r="D718" s="22"/>
      <c r="E718" s="22"/>
      <c r="F718" s="22"/>
    </row>
    <row r="719" spans="3:6" x14ac:dyDescent="0.2">
      <c r="C719" s="28"/>
      <c r="D719" s="22"/>
      <c r="E719" s="22"/>
      <c r="F719" s="22"/>
    </row>
    <row r="720" spans="3:6" x14ac:dyDescent="0.2">
      <c r="C720" s="28"/>
      <c r="D720" s="22"/>
      <c r="E720" s="22"/>
      <c r="F720" s="22"/>
    </row>
    <row r="721" spans="3:6" x14ac:dyDescent="0.2">
      <c r="C721" s="28"/>
      <c r="D721" s="22"/>
      <c r="E721" s="22"/>
      <c r="F721" s="22"/>
    </row>
    <row r="722" spans="3:6" x14ac:dyDescent="0.2">
      <c r="C722" s="28"/>
      <c r="D722" s="22"/>
      <c r="E722" s="22"/>
      <c r="F722" s="22"/>
    </row>
    <row r="723" spans="3:6" x14ac:dyDescent="0.2">
      <c r="C723" s="28"/>
      <c r="D723" s="22"/>
      <c r="E723" s="22"/>
      <c r="F723" s="22"/>
    </row>
    <row r="724" spans="3:6" x14ac:dyDescent="0.2">
      <c r="C724" s="28"/>
      <c r="D724" s="22"/>
      <c r="E724" s="22"/>
      <c r="F724" s="22"/>
    </row>
    <row r="725" spans="3:6" x14ac:dyDescent="0.2">
      <c r="C725" s="28"/>
      <c r="D725" s="22"/>
      <c r="E725" s="22"/>
      <c r="F725" s="22"/>
    </row>
    <row r="726" spans="3:6" x14ac:dyDescent="0.2">
      <c r="C726" s="28"/>
      <c r="D726" s="22"/>
      <c r="E726" s="22"/>
      <c r="F726" s="22"/>
    </row>
    <row r="727" spans="3:6" x14ac:dyDescent="0.2">
      <c r="C727" s="28"/>
      <c r="D727" s="22"/>
      <c r="E727" s="22"/>
      <c r="F727" s="22"/>
    </row>
    <row r="728" spans="3:6" x14ac:dyDescent="0.2">
      <c r="C728" s="28"/>
      <c r="D728" s="22"/>
      <c r="E728" s="22"/>
      <c r="F728" s="22"/>
    </row>
    <row r="729" spans="3:6" x14ac:dyDescent="0.2">
      <c r="C729" s="28"/>
      <c r="D729" s="22"/>
      <c r="E729" s="22"/>
      <c r="F729" s="22"/>
    </row>
    <row r="730" spans="3:6" x14ac:dyDescent="0.2">
      <c r="C730" s="28"/>
      <c r="D730" s="22"/>
      <c r="E730" s="22"/>
      <c r="F730" s="22"/>
    </row>
    <row r="731" spans="3:6" x14ac:dyDescent="0.2">
      <c r="C731" s="28"/>
      <c r="D731" s="22"/>
      <c r="E731" s="22"/>
      <c r="F731" s="22"/>
    </row>
    <row r="732" spans="3:6" x14ac:dyDescent="0.2">
      <c r="C732" s="28"/>
      <c r="D732" s="22"/>
      <c r="E732" s="22"/>
      <c r="F732" s="22"/>
    </row>
    <row r="733" spans="3:6" x14ac:dyDescent="0.2">
      <c r="C733" s="28"/>
      <c r="D733" s="22"/>
      <c r="E733" s="22"/>
      <c r="F733" s="22"/>
    </row>
    <row r="734" spans="3:6" x14ac:dyDescent="0.2">
      <c r="C734" s="28"/>
      <c r="D734" s="22"/>
      <c r="E734" s="22"/>
      <c r="F734" s="22"/>
    </row>
    <row r="735" spans="3:6" x14ac:dyDescent="0.2">
      <c r="C735" s="28"/>
      <c r="D735" s="22"/>
      <c r="E735" s="22"/>
      <c r="F735" s="22"/>
    </row>
    <row r="736" spans="3:6" x14ac:dyDescent="0.2">
      <c r="C736" s="28"/>
      <c r="D736" s="22"/>
      <c r="E736" s="22"/>
      <c r="F736" s="22"/>
    </row>
    <row r="737" spans="3:6" x14ac:dyDescent="0.2">
      <c r="C737" s="28"/>
      <c r="D737" s="22"/>
      <c r="E737" s="22"/>
      <c r="F737" s="22"/>
    </row>
    <row r="738" spans="3:6" x14ac:dyDescent="0.2">
      <c r="C738" s="28"/>
      <c r="D738" s="22"/>
      <c r="E738" s="22"/>
      <c r="F738" s="22"/>
    </row>
    <row r="739" spans="3:6" x14ac:dyDescent="0.2">
      <c r="C739" s="28"/>
      <c r="D739" s="22"/>
      <c r="E739" s="22"/>
      <c r="F739" s="22"/>
    </row>
    <row r="740" spans="3:6" x14ac:dyDescent="0.2">
      <c r="C740" s="28"/>
      <c r="D740" s="22"/>
      <c r="E740" s="22"/>
      <c r="F740" s="22"/>
    </row>
    <row r="741" spans="3:6" x14ac:dyDescent="0.2">
      <c r="C741" s="28"/>
      <c r="D741" s="22"/>
      <c r="E741" s="22"/>
      <c r="F741" s="22"/>
    </row>
    <row r="742" spans="3:6" x14ac:dyDescent="0.2">
      <c r="C742" s="28"/>
      <c r="D742" s="22"/>
      <c r="E742" s="22"/>
      <c r="F742" s="22"/>
    </row>
    <row r="743" spans="3:6" x14ac:dyDescent="0.2">
      <c r="C743" s="28"/>
      <c r="D743" s="22"/>
      <c r="E743" s="22"/>
      <c r="F743" s="22"/>
    </row>
    <row r="744" spans="3:6" x14ac:dyDescent="0.2">
      <c r="C744" s="28"/>
      <c r="D744" s="22"/>
      <c r="E744" s="22"/>
      <c r="F744" s="22"/>
    </row>
    <row r="745" spans="3:6" x14ac:dyDescent="0.2">
      <c r="C745" s="28"/>
      <c r="D745" s="22"/>
      <c r="E745" s="22"/>
      <c r="F745" s="22"/>
    </row>
    <row r="746" spans="3:6" x14ac:dyDescent="0.2">
      <c r="C746" s="28"/>
      <c r="D746" s="22"/>
      <c r="E746" s="22"/>
      <c r="F746" s="22"/>
    </row>
    <row r="747" spans="3:6" x14ac:dyDescent="0.2">
      <c r="C747" s="28"/>
      <c r="D747" s="22"/>
      <c r="E747" s="22"/>
      <c r="F747" s="22"/>
    </row>
    <row r="748" spans="3:6" x14ac:dyDescent="0.2">
      <c r="C748" s="28"/>
      <c r="D748" s="22"/>
      <c r="E748" s="22"/>
      <c r="F748" s="22"/>
    </row>
    <row r="749" spans="3:6" x14ac:dyDescent="0.2">
      <c r="C749" s="28"/>
      <c r="D749" s="22"/>
      <c r="E749" s="22"/>
      <c r="F749" s="22"/>
    </row>
    <row r="750" spans="3:6" x14ac:dyDescent="0.2">
      <c r="C750" s="28"/>
      <c r="D750" s="22"/>
      <c r="E750" s="22"/>
      <c r="F750" s="22"/>
    </row>
    <row r="751" spans="3:6" x14ac:dyDescent="0.2">
      <c r="C751" s="28"/>
      <c r="D751" s="22"/>
      <c r="E751" s="22"/>
      <c r="F751" s="22"/>
    </row>
    <row r="752" spans="3:6" x14ac:dyDescent="0.2">
      <c r="C752" s="28"/>
      <c r="D752" s="22"/>
      <c r="E752" s="22"/>
      <c r="F752" s="22"/>
    </row>
    <row r="753" spans="3:6" x14ac:dyDescent="0.2">
      <c r="C753" s="28"/>
      <c r="D753" s="22"/>
      <c r="E753" s="22"/>
      <c r="F753" s="22"/>
    </row>
    <row r="754" spans="3:6" x14ac:dyDescent="0.2">
      <c r="C754" s="28"/>
      <c r="D754" s="22"/>
      <c r="E754" s="22"/>
      <c r="F754" s="22"/>
    </row>
    <row r="755" spans="3:6" x14ac:dyDescent="0.2">
      <c r="C755" s="28"/>
      <c r="D755" s="22"/>
      <c r="E755" s="22"/>
      <c r="F755" s="22"/>
    </row>
    <row r="756" spans="3:6" x14ac:dyDescent="0.2">
      <c r="C756" s="28"/>
      <c r="D756" s="22"/>
      <c r="E756" s="22"/>
      <c r="F756" s="22"/>
    </row>
    <row r="757" spans="3:6" x14ac:dyDescent="0.2">
      <c r="C757" s="28"/>
      <c r="D757" s="22"/>
      <c r="E757" s="22"/>
      <c r="F757" s="22"/>
    </row>
    <row r="758" spans="3:6" x14ac:dyDescent="0.2">
      <c r="C758" s="28"/>
      <c r="D758" s="22"/>
      <c r="E758" s="22"/>
      <c r="F758" s="22"/>
    </row>
    <row r="759" spans="3:6" x14ac:dyDescent="0.2">
      <c r="C759" s="28"/>
      <c r="D759" s="22"/>
      <c r="E759" s="22"/>
      <c r="F759" s="22"/>
    </row>
    <row r="760" spans="3:6" x14ac:dyDescent="0.2">
      <c r="C760" s="28"/>
      <c r="D760" s="22"/>
      <c r="E760" s="22"/>
      <c r="F760" s="22"/>
    </row>
    <row r="761" spans="3:6" x14ac:dyDescent="0.2">
      <c r="C761" s="28"/>
      <c r="D761" s="22"/>
      <c r="E761" s="22"/>
      <c r="F761" s="22"/>
    </row>
    <row r="762" spans="3:6" x14ac:dyDescent="0.2">
      <c r="C762" s="28"/>
      <c r="D762" s="22"/>
      <c r="E762" s="22"/>
      <c r="F762" s="22"/>
    </row>
    <row r="763" spans="3:6" x14ac:dyDescent="0.2">
      <c r="C763" s="28"/>
      <c r="D763" s="22"/>
      <c r="E763" s="22"/>
      <c r="F763" s="22"/>
    </row>
    <row r="764" spans="3:6" x14ac:dyDescent="0.2">
      <c r="C764" s="28"/>
      <c r="D764" s="22"/>
      <c r="E764" s="22"/>
      <c r="F764" s="22"/>
    </row>
    <row r="765" spans="3:6" x14ac:dyDescent="0.2">
      <c r="C765" s="28"/>
      <c r="D765" s="22"/>
      <c r="E765" s="22"/>
      <c r="F765" s="22"/>
    </row>
    <row r="766" spans="3:6" x14ac:dyDescent="0.2">
      <c r="C766" s="28"/>
      <c r="D766" s="22"/>
      <c r="E766" s="22"/>
      <c r="F766" s="22"/>
    </row>
    <row r="767" spans="3:6" x14ac:dyDescent="0.2">
      <c r="C767" s="28"/>
      <c r="D767" s="22"/>
      <c r="E767" s="22"/>
      <c r="F767" s="22"/>
    </row>
    <row r="768" spans="3:6" x14ac:dyDescent="0.2">
      <c r="C768" s="28"/>
      <c r="D768" s="22"/>
      <c r="E768" s="22"/>
      <c r="F768" s="22"/>
    </row>
    <row r="769" spans="3:6" x14ac:dyDescent="0.2">
      <c r="C769" s="28"/>
      <c r="D769" s="22"/>
      <c r="E769" s="22"/>
      <c r="F769" s="22"/>
    </row>
    <row r="770" spans="3:6" x14ac:dyDescent="0.2">
      <c r="C770" s="28"/>
      <c r="D770" s="22"/>
      <c r="E770" s="22"/>
      <c r="F770" s="22"/>
    </row>
    <row r="771" spans="3:6" x14ac:dyDescent="0.2">
      <c r="C771" s="28"/>
      <c r="D771" s="22"/>
      <c r="E771" s="22"/>
      <c r="F771" s="22"/>
    </row>
    <row r="772" spans="3:6" x14ac:dyDescent="0.2">
      <c r="C772" s="28"/>
      <c r="D772" s="22"/>
      <c r="E772" s="22"/>
      <c r="F772" s="22"/>
    </row>
    <row r="773" spans="3:6" x14ac:dyDescent="0.2">
      <c r="C773" s="28"/>
      <c r="D773" s="22"/>
      <c r="E773" s="22"/>
      <c r="F773" s="22"/>
    </row>
    <row r="774" spans="3:6" x14ac:dyDescent="0.2">
      <c r="C774" s="28"/>
      <c r="D774" s="22"/>
      <c r="E774" s="22"/>
      <c r="F774" s="22"/>
    </row>
    <row r="775" spans="3:6" x14ac:dyDescent="0.2">
      <c r="C775" s="28"/>
      <c r="D775" s="22"/>
      <c r="E775" s="22"/>
      <c r="F775" s="22"/>
    </row>
    <row r="776" spans="3:6" x14ac:dyDescent="0.2">
      <c r="C776" s="28"/>
      <c r="D776" s="22"/>
      <c r="E776" s="22"/>
      <c r="F776" s="22"/>
    </row>
    <row r="777" spans="3:6" x14ac:dyDescent="0.2">
      <c r="C777" s="28"/>
      <c r="D777" s="22"/>
      <c r="E777" s="22"/>
      <c r="F777" s="22"/>
    </row>
    <row r="778" spans="3:6" x14ac:dyDescent="0.2">
      <c r="C778" s="28"/>
      <c r="D778" s="22"/>
      <c r="E778" s="22"/>
      <c r="F778" s="22"/>
    </row>
    <row r="779" spans="3:6" x14ac:dyDescent="0.2">
      <c r="C779" s="28"/>
      <c r="D779" s="22"/>
      <c r="E779" s="22"/>
      <c r="F779" s="22"/>
    </row>
    <row r="780" spans="3:6" x14ac:dyDescent="0.2">
      <c r="C780" s="28"/>
      <c r="D780" s="22"/>
      <c r="E780" s="22"/>
      <c r="F780" s="22"/>
    </row>
    <row r="781" spans="3:6" x14ac:dyDescent="0.2">
      <c r="C781" s="28"/>
      <c r="D781" s="22"/>
      <c r="E781" s="22"/>
      <c r="F781" s="22"/>
    </row>
    <row r="782" spans="3:6" x14ac:dyDescent="0.2">
      <c r="C782" s="28"/>
      <c r="D782" s="22"/>
      <c r="E782" s="22"/>
      <c r="F782" s="22"/>
    </row>
    <row r="783" spans="3:6" x14ac:dyDescent="0.2">
      <c r="C783" s="28"/>
      <c r="D783" s="22"/>
      <c r="E783" s="22"/>
      <c r="F783" s="22"/>
    </row>
    <row r="784" spans="3:6" x14ac:dyDescent="0.2">
      <c r="C784" s="28"/>
      <c r="D784" s="22"/>
      <c r="E784" s="22"/>
      <c r="F784" s="22"/>
    </row>
    <row r="785" spans="3:6" x14ac:dyDescent="0.2">
      <c r="C785" s="28"/>
      <c r="D785" s="22"/>
      <c r="E785" s="22"/>
      <c r="F785" s="22"/>
    </row>
    <row r="786" spans="3:6" x14ac:dyDescent="0.2">
      <c r="C786" s="28"/>
      <c r="D786" s="22"/>
      <c r="E786" s="22"/>
      <c r="F786" s="22"/>
    </row>
    <row r="787" spans="3:6" x14ac:dyDescent="0.2">
      <c r="C787" s="28"/>
      <c r="D787" s="22"/>
      <c r="E787" s="22"/>
      <c r="F787" s="22"/>
    </row>
    <row r="788" spans="3:6" x14ac:dyDescent="0.2">
      <c r="C788" s="28"/>
      <c r="D788" s="22"/>
      <c r="E788" s="22"/>
      <c r="F788" s="22"/>
    </row>
    <row r="789" spans="3:6" x14ac:dyDescent="0.2">
      <c r="C789" s="28"/>
      <c r="D789" s="22"/>
      <c r="E789" s="22"/>
      <c r="F789" s="22"/>
    </row>
    <row r="790" spans="3:6" x14ac:dyDescent="0.2">
      <c r="C790" s="28"/>
      <c r="D790" s="22"/>
      <c r="E790" s="22"/>
      <c r="F790" s="22"/>
    </row>
    <row r="791" spans="3:6" x14ac:dyDescent="0.2">
      <c r="C791" s="28"/>
      <c r="D791" s="22"/>
      <c r="E791" s="22"/>
      <c r="F791" s="22"/>
    </row>
    <row r="792" spans="3:6" x14ac:dyDescent="0.2">
      <c r="C792" s="28"/>
      <c r="D792" s="22"/>
      <c r="E792" s="22"/>
      <c r="F792" s="22"/>
    </row>
    <row r="793" spans="3:6" x14ac:dyDescent="0.2">
      <c r="C793" s="28"/>
      <c r="D793" s="22"/>
      <c r="E793" s="22"/>
      <c r="F793" s="22"/>
    </row>
    <row r="794" spans="3:6" x14ac:dyDescent="0.2">
      <c r="C794" s="28"/>
      <c r="D794" s="22"/>
      <c r="E794" s="22"/>
      <c r="F794" s="22"/>
    </row>
    <row r="795" spans="3:6" x14ac:dyDescent="0.2">
      <c r="C795" s="28"/>
      <c r="D795" s="22"/>
      <c r="E795" s="22"/>
      <c r="F795" s="22"/>
    </row>
    <row r="796" spans="3:6" x14ac:dyDescent="0.2">
      <c r="C796" s="28"/>
      <c r="D796" s="22"/>
      <c r="E796" s="22"/>
      <c r="F796" s="22"/>
    </row>
    <row r="797" spans="3:6" x14ac:dyDescent="0.2">
      <c r="C797" s="28"/>
      <c r="D797" s="22"/>
      <c r="E797" s="22"/>
      <c r="F797" s="22"/>
    </row>
    <row r="798" spans="3:6" x14ac:dyDescent="0.2">
      <c r="C798" s="28"/>
      <c r="D798" s="22"/>
      <c r="E798" s="22"/>
      <c r="F798" s="22"/>
    </row>
    <row r="799" spans="3:6" x14ac:dyDescent="0.2">
      <c r="C799" s="28"/>
      <c r="D799" s="22"/>
      <c r="E799" s="22"/>
      <c r="F799" s="22"/>
    </row>
    <row r="800" spans="3:6" x14ac:dyDescent="0.2">
      <c r="C800" s="28"/>
      <c r="D800" s="22"/>
      <c r="E800" s="22"/>
      <c r="F800" s="22"/>
    </row>
    <row r="801" spans="3:6" x14ac:dyDescent="0.2">
      <c r="C801" s="28"/>
      <c r="D801" s="22"/>
      <c r="E801" s="22"/>
      <c r="F801" s="22"/>
    </row>
    <row r="802" spans="3:6" x14ac:dyDescent="0.2">
      <c r="C802" s="28"/>
      <c r="D802" s="22"/>
      <c r="E802" s="22"/>
      <c r="F802" s="22"/>
    </row>
    <row r="803" spans="3:6" x14ac:dyDescent="0.2">
      <c r="C803" s="28"/>
      <c r="D803" s="22"/>
      <c r="E803" s="22"/>
      <c r="F803" s="22"/>
    </row>
    <row r="804" spans="3:6" x14ac:dyDescent="0.2">
      <c r="C804" s="28"/>
      <c r="D804" s="22"/>
      <c r="E804" s="22"/>
      <c r="F804" s="22"/>
    </row>
    <row r="805" spans="3:6" x14ac:dyDescent="0.2">
      <c r="C805" s="28"/>
      <c r="D805" s="22"/>
      <c r="E805" s="22"/>
      <c r="F805" s="22"/>
    </row>
    <row r="806" spans="3:6" x14ac:dyDescent="0.2">
      <c r="C806" s="28"/>
      <c r="D806" s="22"/>
      <c r="E806" s="22"/>
      <c r="F806" s="22"/>
    </row>
    <row r="807" spans="3:6" x14ac:dyDescent="0.2">
      <c r="C807" s="28"/>
      <c r="D807" s="22"/>
      <c r="E807" s="22"/>
      <c r="F807" s="22"/>
    </row>
    <row r="808" spans="3:6" x14ac:dyDescent="0.2">
      <c r="C808" s="28"/>
      <c r="D808" s="22"/>
      <c r="E808" s="22"/>
      <c r="F808" s="22"/>
    </row>
    <row r="809" spans="3:6" x14ac:dyDescent="0.2">
      <c r="C809" s="28"/>
      <c r="D809" s="22"/>
      <c r="E809" s="22"/>
      <c r="F809" s="22"/>
    </row>
    <row r="810" spans="3:6" x14ac:dyDescent="0.2">
      <c r="C810" s="28"/>
      <c r="D810" s="22"/>
      <c r="E810" s="22"/>
      <c r="F810" s="22"/>
    </row>
    <row r="811" spans="3:6" x14ac:dyDescent="0.2">
      <c r="C811" s="28"/>
      <c r="D811" s="22"/>
      <c r="E811" s="22"/>
      <c r="F811" s="22"/>
    </row>
    <row r="812" spans="3:6" x14ac:dyDescent="0.2">
      <c r="C812" s="28"/>
      <c r="D812" s="22"/>
      <c r="E812" s="22"/>
      <c r="F812" s="22"/>
    </row>
    <row r="813" spans="3:6" x14ac:dyDescent="0.2">
      <c r="C813" s="28"/>
      <c r="D813" s="22"/>
      <c r="E813" s="22"/>
      <c r="F813" s="22"/>
    </row>
    <row r="814" spans="3:6" x14ac:dyDescent="0.2">
      <c r="C814" s="28"/>
      <c r="D814" s="22"/>
      <c r="E814" s="22"/>
      <c r="F814" s="22"/>
    </row>
    <row r="815" spans="3:6" x14ac:dyDescent="0.2">
      <c r="C815" s="28"/>
      <c r="D815" s="22"/>
      <c r="E815" s="22"/>
      <c r="F815" s="22"/>
    </row>
    <row r="816" spans="3:6" x14ac:dyDescent="0.2">
      <c r="C816" s="28"/>
      <c r="D816" s="22"/>
      <c r="E816" s="22"/>
      <c r="F816" s="22"/>
    </row>
    <row r="817" spans="3:6" x14ac:dyDescent="0.2">
      <c r="C817" s="28"/>
      <c r="D817" s="22"/>
      <c r="E817" s="22"/>
      <c r="F817" s="22"/>
    </row>
    <row r="818" spans="3:6" x14ac:dyDescent="0.2">
      <c r="C818" s="28"/>
      <c r="D818" s="22"/>
      <c r="E818" s="22"/>
      <c r="F818" s="22"/>
    </row>
    <row r="819" spans="3:6" x14ac:dyDescent="0.2">
      <c r="C819" s="28"/>
      <c r="D819" s="22"/>
      <c r="E819" s="22"/>
      <c r="F819" s="22"/>
    </row>
    <row r="820" spans="3:6" x14ac:dyDescent="0.2">
      <c r="C820" s="28"/>
      <c r="D820" s="22"/>
      <c r="E820" s="22"/>
      <c r="F820" s="22"/>
    </row>
    <row r="821" spans="3:6" x14ac:dyDescent="0.2">
      <c r="C821" s="28"/>
      <c r="D821" s="22"/>
      <c r="E821" s="22"/>
      <c r="F821" s="22"/>
    </row>
    <row r="822" spans="3:6" x14ac:dyDescent="0.2">
      <c r="C822" s="28"/>
      <c r="D822" s="22"/>
      <c r="E822" s="22"/>
      <c r="F822" s="22"/>
    </row>
    <row r="823" spans="3:6" x14ac:dyDescent="0.2">
      <c r="C823" s="28"/>
      <c r="D823" s="22"/>
      <c r="E823" s="22"/>
      <c r="F823" s="22"/>
    </row>
    <row r="824" spans="3:6" x14ac:dyDescent="0.2">
      <c r="C824" s="28"/>
      <c r="D824" s="22"/>
      <c r="E824" s="22"/>
      <c r="F824" s="22"/>
    </row>
    <row r="825" spans="3:6" x14ac:dyDescent="0.2">
      <c r="C825" s="28"/>
      <c r="D825" s="22"/>
      <c r="E825" s="22"/>
      <c r="F825" s="22"/>
    </row>
    <row r="826" spans="3:6" x14ac:dyDescent="0.2">
      <c r="C826" s="28"/>
      <c r="D826" s="22"/>
      <c r="E826" s="22"/>
      <c r="F826" s="22"/>
    </row>
    <row r="827" spans="3:6" x14ac:dyDescent="0.2">
      <c r="C827" s="28"/>
      <c r="D827" s="22"/>
      <c r="E827" s="22"/>
      <c r="F827" s="22"/>
    </row>
    <row r="828" spans="3:6" x14ac:dyDescent="0.2">
      <c r="C828" s="28"/>
      <c r="D828" s="22"/>
      <c r="E828" s="22"/>
      <c r="F828" s="22"/>
    </row>
    <row r="829" spans="3:6" x14ac:dyDescent="0.2">
      <c r="C829" s="28"/>
      <c r="D829" s="22"/>
      <c r="E829" s="22"/>
      <c r="F829" s="22"/>
    </row>
    <row r="830" spans="3:6" x14ac:dyDescent="0.2">
      <c r="C830" s="28"/>
      <c r="D830" s="22"/>
      <c r="E830" s="22"/>
      <c r="F830" s="22"/>
    </row>
    <row r="831" spans="3:6" x14ac:dyDescent="0.2">
      <c r="C831" s="28"/>
      <c r="D831" s="22"/>
      <c r="E831" s="22"/>
      <c r="F831" s="22"/>
    </row>
    <row r="832" spans="3:6" x14ac:dyDescent="0.2">
      <c r="C832" s="28"/>
      <c r="D832" s="22"/>
      <c r="E832" s="22"/>
      <c r="F832" s="22"/>
    </row>
    <row r="833" spans="3:6" x14ac:dyDescent="0.2">
      <c r="C833" s="28"/>
      <c r="D833" s="22"/>
      <c r="E833" s="22"/>
      <c r="F833" s="22"/>
    </row>
    <row r="834" spans="3:6" x14ac:dyDescent="0.2">
      <c r="C834" s="28"/>
      <c r="D834" s="22"/>
      <c r="E834" s="22"/>
      <c r="F834" s="22"/>
    </row>
    <row r="835" spans="3:6" x14ac:dyDescent="0.2">
      <c r="C835" s="28"/>
      <c r="D835" s="22"/>
      <c r="E835" s="22"/>
      <c r="F835" s="22"/>
    </row>
    <row r="836" spans="3:6" x14ac:dyDescent="0.2">
      <c r="C836" s="28"/>
      <c r="D836" s="22"/>
      <c r="E836" s="22"/>
      <c r="F836" s="22"/>
    </row>
    <row r="837" spans="3:6" x14ac:dyDescent="0.2">
      <c r="C837" s="28"/>
      <c r="D837" s="22"/>
      <c r="E837" s="22"/>
      <c r="F837" s="22"/>
    </row>
    <row r="838" spans="3:6" x14ac:dyDescent="0.2">
      <c r="C838" s="28"/>
      <c r="D838" s="22"/>
      <c r="E838" s="22"/>
      <c r="F838" s="22"/>
    </row>
    <row r="839" spans="3:6" x14ac:dyDescent="0.2">
      <c r="C839" s="28"/>
      <c r="D839" s="22"/>
      <c r="E839" s="22"/>
      <c r="F839" s="22"/>
    </row>
    <row r="840" spans="3:6" x14ac:dyDescent="0.2">
      <c r="C840" s="28"/>
      <c r="D840" s="22"/>
      <c r="E840" s="22"/>
      <c r="F840" s="22"/>
    </row>
    <row r="841" spans="3:6" x14ac:dyDescent="0.2">
      <c r="C841" s="28"/>
      <c r="D841" s="22"/>
      <c r="E841" s="22"/>
      <c r="F841" s="22"/>
    </row>
    <row r="842" spans="3:6" x14ac:dyDescent="0.2">
      <c r="C842" s="28"/>
      <c r="D842" s="22"/>
      <c r="E842" s="22"/>
      <c r="F842" s="22"/>
    </row>
    <row r="843" spans="3:6" x14ac:dyDescent="0.2">
      <c r="C843" s="28"/>
      <c r="D843" s="22"/>
      <c r="E843" s="22"/>
      <c r="F843" s="22"/>
    </row>
    <row r="844" spans="3:6" x14ac:dyDescent="0.2">
      <c r="C844" s="28"/>
      <c r="D844" s="22"/>
      <c r="E844" s="22"/>
      <c r="F844" s="22"/>
    </row>
    <row r="845" spans="3:6" x14ac:dyDescent="0.2">
      <c r="C845" s="28"/>
      <c r="D845" s="22"/>
      <c r="E845" s="22"/>
      <c r="F845" s="22"/>
    </row>
    <row r="846" spans="3:6" x14ac:dyDescent="0.2">
      <c r="C846" s="28"/>
      <c r="D846" s="22"/>
      <c r="E846" s="22"/>
      <c r="F846" s="22"/>
    </row>
    <row r="847" spans="3:6" x14ac:dyDescent="0.2">
      <c r="C847" s="28"/>
      <c r="D847" s="22"/>
      <c r="E847" s="22"/>
      <c r="F847" s="22"/>
    </row>
    <row r="848" spans="3:6" x14ac:dyDescent="0.2">
      <c r="C848" s="28"/>
      <c r="D848" s="22"/>
      <c r="E848" s="22"/>
      <c r="F848" s="22"/>
    </row>
    <row r="849" spans="3:6" x14ac:dyDescent="0.2">
      <c r="C849" s="28"/>
      <c r="D849" s="22"/>
      <c r="E849" s="22"/>
      <c r="F849" s="22"/>
    </row>
    <row r="850" spans="3:6" x14ac:dyDescent="0.2">
      <c r="C850" s="28"/>
      <c r="D850" s="22"/>
      <c r="E850" s="22"/>
      <c r="F850" s="22"/>
    </row>
    <row r="851" spans="3:6" x14ac:dyDescent="0.2">
      <c r="C851" s="28"/>
      <c r="D851" s="22"/>
      <c r="E851" s="22"/>
      <c r="F851" s="22"/>
    </row>
    <row r="852" spans="3:6" x14ac:dyDescent="0.2">
      <c r="C852" s="28"/>
      <c r="D852" s="22"/>
      <c r="E852" s="22"/>
      <c r="F852" s="22"/>
    </row>
    <row r="853" spans="3:6" x14ac:dyDescent="0.2">
      <c r="C853" s="28"/>
      <c r="D853" s="22"/>
      <c r="E853" s="22"/>
      <c r="F853" s="22"/>
    </row>
    <row r="854" spans="3:6" x14ac:dyDescent="0.2">
      <c r="C854" s="28"/>
      <c r="D854" s="22"/>
      <c r="E854" s="22"/>
      <c r="F854" s="22"/>
    </row>
    <row r="855" spans="3:6" x14ac:dyDescent="0.2">
      <c r="C855" s="28"/>
      <c r="D855" s="22"/>
      <c r="E855" s="22"/>
      <c r="F855" s="22"/>
    </row>
    <row r="856" spans="3:6" x14ac:dyDescent="0.2">
      <c r="C856" s="28"/>
      <c r="D856" s="22"/>
      <c r="E856" s="22"/>
      <c r="F856" s="22"/>
    </row>
    <row r="857" spans="3:6" x14ac:dyDescent="0.2">
      <c r="C857" s="28"/>
      <c r="D857" s="22"/>
      <c r="E857" s="22"/>
      <c r="F857" s="22"/>
    </row>
    <row r="858" spans="3:6" x14ac:dyDescent="0.2">
      <c r="C858" s="28"/>
      <c r="D858" s="22"/>
      <c r="E858" s="22"/>
      <c r="F858" s="22"/>
    </row>
    <row r="859" spans="3:6" x14ac:dyDescent="0.2">
      <c r="C859" s="28"/>
      <c r="D859" s="22"/>
      <c r="E859" s="22"/>
      <c r="F859" s="22"/>
    </row>
    <row r="860" spans="3:6" x14ac:dyDescent="0.2">
      <c r="C860" s="28"/>
      <c r="D860" s="22"/>
      <c r="E860" s="22"/>
      <c r="F860" s="22"/>
    </row>
    <row r="861" spans="3:6" x14ac:dyDescent="0.2">
      <c r="C861" s="28"/>
      <c r="D861" s="22"/>
      <c r="E861" s="22"/>
      <c r="F861" s="22"/>
    </row>
    <row r="862" spans="3:6" x14ac:dyDescent="0.2">
      <c r="C862" s="28"/>
      <c r="D862" s="22"/>
      <c r="E862" s="22"/>
      <c r="F862" s="22"/>
    </row>
    <row r="863" spans="3:6" x14ac:dyDescent="0.2">
      <c r="C863" s="28"/>
      <c r="D863" s="22"/>
      <c r="E863" s="22"/>
      <c r="F863" s="22"/>
    </row>
    <row r="864" spans="3:6" x14ac:dyDescent="0.2">
      <c r="C864" s="28"/>
      <c r="D864" s="22"/>
      <c r="E864" s="22"/>
      <c r="F864" s="22"/>
    </row>
    <row r="865" spans="3:6" x14ac:dyDescent="0.2">
      <c r="C865" s="28"/>
      <c r="D865" s="22"/>
      <c r="E865" s="22"/>
      <c r="F865" s="22"/>
    </row>
    <row r="866" spans="3:6" x14ac:dyDescent="0.2">
      <c r="C866" s="28"/>
      <c r="D866" s="22"/>
      <c r="E866" s="22"/>
      <c r="F866" s="22"/>
    </row>
    <row r="867" spans="3:6" x14ac:dyDescent="0.2">
      <c r="C867" s="28"/>
      <c r="D867" s="22"/>
      <c r="E867" s="22"/>
      <c r="F867" s="22"/>
    </row>
    <row r="868" spans="3:6" x14ac:dyDescent="0.2">
      <c r="C868" s="28"/>
      <c r="D868" s="22"/>
      <c r="E868" s="22"/>
      <c r="F868" s="22"/>
    </row>
    <row r="869" spans="3:6" x14ac:dyDescent="0.2">
      <c r="C869" s="28"/>
      <c r="D869" s="22"/>
      <c r="E869" s="22"/>
      <c r="F869" s="22"/>
    </row>
    <row r="870" spans="3:6" x14ac:dyDescent="0.2">
      <c r="C870" s="28"/>
      <c r="D870" s="22"/>
      <c r="E870" s="22"/>
      <c r="F870" s="22"/>
    </row>
    <row r="871" spans="3:6" x14ac:dyDescent="0.2">
      <c r="C871" s="28"/>
      <c r="D871" s="22"/>
      <c r="E871" s="22"/>
      <c r="F871" s="22"/>
    </row>
    <row r="872" spans="3:6" x14ac:dyDescent="0.2">
      <c r="C872" s="28"/>
      <c r="D872" s="22"/>
      <c r="E872" s="22"/>
      <c r="F872" s="22"/>
    </row>
    <row r="873" spans="3:6" x14ac:dyDescent="0.2">
      <c r="C873" s="28"/>
      <c r="D873" s="22"/>
      <c r="E873" s="22"/>
      <c r="F873" s="22"/>
    </row>
    <row r="874" spans="3:6" x14ac:dyDescent="0.2">
      <c r="C874" s="28"/>
      <c r="D874" s="22"/>
      <c r="E874" s="22"/>
      <c r="F874" s="22"/>
    </row>
    <row r="875" spans="3:6" x14ac:dyDescent="0.2">
      <c r="C875" s="28"/>
      <c r="D875" s="22"/>
      <c r="E875" s="22"/>
      <c r="F875" s="22"/>
    </row>
    <row r="876" spans="3:6" x14ac:dyDescent="0.2">
      <c r="C876" s="28"/>
      <c r="D876" s="22"/>
      <c r="E876" s="22"/>
      <c r="F876" s="22"/>
    </row>
    <row r="877" spans="3:6" x14ac:dyDescent="0.2">
      <c r="C877" s="28"/>
      <c r="D877" s="22"/>
      <c r="E877" s="22"/>
      <c r="F877" s="22"/>
    </row>
    <row r="878" spans="3:6" x14ac:dyDescent="0.2">
      <c r="C878" s="28"/>
      <c r="D878" s="22"/>
      <c r="E878" s="22"/>
      <c r="F878" s="22"/>
    </row>
    <row r="879" spans="3:6" x14ac:dyDescent="0.2">
      <c r="C879" s="28"/>
      <c r="D879" s="22"/>
      <c r="E879" s="22"/>
      <c r="F879" s="22"/>
    </row>
    <row r="880" spans="3:6" x14ac:dyDescent="0.2">
      <c r="C880" s="28"/>
      <c r="D880" s="22"/>
      <c r="E880" s="22"/>
      <c r="F880" s="22"/>
    </row>
    <row r="881" spans="3:6" x14ac:dyDescent="0.2">
      <c r="C881" s="28"/>
      <c r="D881" s="22"/>
      <c r="E881" s="22"/>
      <c r="F881" s="22"/>
    </row>
    <row r="882" spans="3:6" x14ac:dyDescent="0.2">
      <c r="C882" s="28"/>
      <c r="D882" s="22"/>
      <c r="E882" s="22"/>
      <c r="F882" s="22"/>
    </row>
    <row r="883" spans="3:6" x14ac:dyDescent="0.2">
      <c r="C883" s="28"/>
      <c r="D883" s="22"/>
      <c r="E883" s="22"/>
      <c r="F883" s="22"/>
    </row>
    <row r="884" spans="3:6" x14ac:dyDescent="0.2">
      <c r="C884" s="28"/>
      <c r="D884" s="22"/>
      <c r="E884" s="22"/>
      <c r="F884" s="22"/>
    </row>
    <row r="885" spans="3:6" x14ac:dyDescent="0.2">
      <c r="C885" s="28"/>
      <c r="D885" s="22"/>
      <c r="E885" s="22"/>
      <c r="F885" s="22"/>
    </row>
    <row r="886" spans="3:6" x14ac:dyDescent="0.2">
      <c r="C886" s="28"/>
      <c r="D886" s="22"/>
      <c r="E886" s="22"/>
      <c r="F886" s="22"/>
    </row>
    <row r="887" spans="3:6" x14ac:dyDescent="0.2">
      <c r="C887" s="28"/>
      <c r="D887" s="22"/>
      <c r="E887" s="22"/>
      <c r="F887" s="22"/>
    </row>
    <row r="888" spans="3:6" x14ac:dyDescent="0.2">
      <c r="C888" s="28"/>
      <c r="D888" s="22"/>
      <c r="E888" s="22"/>
      <c r="F888" s="22"/>
    </row>
    <row r="889" spans="3:6" x14ac:dyDescent="0.2">
      <c r="C889" s="28"/>
      <c r="D889" s="22"/>
      <c r="E889" s="22"/>
      <c r="F889" s="22"/>
    </row>
    <row r="890" spans="3:6" x14ac:dyDescent="0.2">
      <c r="C890" s="28"/>
      <c r="D890" s="22"/>
      <c r="E890" s="22"/>
      <c r="F890" s="22"/>
    </row>
    <row r="891" spans="3:6" x14ac:dyDescent="0.2">
      <c r="C891" s="28"/>
      <c r="D891" s="22"/>
      <c r="E891" s="22"/>
      <c r="F891" s="22"/>
    </row>
    <row r="892" spans="3:6" x14ac:dyDescent="0.2">
      <c r="C892" s="28"/>
      <c r="D892" s="22"/>
      <c r="E892" s="22"/>
      <c r="F892" s="22"/>
    </row>
    <row r="893" spans="3:6" x14ac:dyDescent="0.2">
      <c r="C893" s="28"/>
      <c r="D893" s="22"/>
      <c r="E893" s="22"/>
      <c r="F893" s="22"/>
    </row>
    <row r="894" spans="3:6" x14ac:dyDescent="0.2">
      <c r="C894" s="28"/>
      <c r="D894" s="22"/>
      <c r="E894" s="22"/>
      <c r="F894" s="22"/>
    </row>
    <row r="895" spans="3:6" x14ac:dyDescent="0.2">
      <c r="C895" s="28"/>
      <c r="D895" s="22"/>
      <c r="E895" s="22"/>
      <c r="F895" s="22"/>
    </row>
    <row r="896" spans="3:6" x14ac:dyDescent="0.2">
      <c r="C896" s="28"/>
      <c r="D896" s="22"/>
      <c r="E896" s="22"/>
      <c r="F896" s="22"/>
    </row>
    <row r="897" spans="3:6" x14ac:dyDescent="0.2">
      <c r="C897" s="28"/>
      <c r="D897" s="22"/>
      <c r="E897" s="22"/>
      <c r="F897" s="22"/>
    </row>
    <row r="898" spans="3:6" x14ac:dyDescent="0.2">
      <c r="C898" s="28"/>
      <c r="D898" s="22"/>
      <c r="E898" s="22"/>
      <c r="F898" s="22"/>
    </row>
    <row r="899" spans="3:6" x14ac:dyDescent="0.2">
      <c r="C899" s="28"/>
      <c r="D899" s="22"/>
      <c r="E899" s="22"/>
      <c r="F899" s="22"/>
    </row>
    <row r="900" spans="3:6" x14ac:dyDescent="0.2">
      <c r="C900" s="28"/>
      <c r="D900" s="22"/>
      <c r="E900" s="22"/>
      <c r="F900" s="22"/>
    </row>
    <row r="901" spans="3:6" x14ac:dyDescent="0.2">
      <c r="C901" s="28"/>
      <c r="D901" s="22"/>
      <c r="E901" s="22"/>
      <c r="F901" s="22"/>
    </row>
    <row r="902" spans="3:6" x14ac:dyDescent="0.2">
      <c r="C902" s="28"/>
      <c r="D902" s="22"/>
      <c r="E902" s="22"/>
      <c r="F902" s="22"/>
    </row>
    <row r="903" spans="3:6" x14ac:dyDescent="0.2">
      <c r="C903" s="28"/>
      <c r="D903" s="22"/>
      <c r="E903" s="22"/>
      <c r="F903" s="22"/>
    </row>
    <row r="904" spans="3:6" x14ac:dyDescent="0.2">
      <c r="C904" s="28"/>
      <c r="D904" s="22"/>
      <c r="E904" s="22"/>
      <c r="F904" s="22"/>
    </row>
    <row r="905" spans="3:6" x14ac:dyDescent="0.2">
      <c r="C905" s="28"/>
      <c r="D905" s="22"/>
      <c r="E905" s="22"/>
      <c r="F905" s="22"/>
    </row>
    <row r="906" spans="3:6" x14ac:dyDescent="0.2">
      <c r="C906" s="28"/>
      <c r="D906" s="22"/>
      <c r="E906" s="22"/>
      <c r="F906" s="22"/>
    </row>
    <row r="907" spans="3:6" x14ac:dyDescent="0.2">
      <c r="C907" s="28"/>
      <c r="D907" s="22"/>
      <c r="E907" s="22"/>
      <c r="F907" s="22"/>
    </row>
    <row r="908" spans="3:6" x14ac:dyDescent="0.2">
      <c r="C908" s="28"/>
      <c r="D908" s="22"/>
      <c r="E908" s="22"/>
      <c r="F908" s="22"/>
    </row>
    <row r="909" spans="3:6" x14ac:dyDescent="0.2">
      <c r="C909" s="28"/>
      <c r="D909" s="22"/>
      <c r="E909" s="22"/>
      <c r="F909" s="22"/>
    </row>
    <row r="910" spans="3:6" x14ac:dyDescent="0.2">
      <c r="C910" s="28"/>
      <c r="D910" s="22"/>
      <c r="E910" s="22"/>
      <c r="F910" s="22"/>
    </row>
    <row r="911" spans="3:6" x14ac:dyDescent="0.2">
      <c r="C911" s="28"/>
      <c r="D911" s="22"/>
      <c r="E911" s="22"/>
      <c r="F911" s="22"/>
    </row>
    <row r="912" spans="3:6" x14ac:dyDescent="0.2">
      <c r="C912" s="28"/>
      <c r="D912" s="22"/>
      <c r="E912" s="22"/>
      <c r="F912" s="22"/>
    </row>
    <row r="913" spans="3:6" x14ac:dyDescent="0.2">
      <c r="C913" s="28"/>
      <c r="D913" s="22"/>
      <c r="E913" s="22"/>
      <c r="F913" s="22"/>
    </row>
    <row r="914" spans="3:6" x14ac:dyDescent="0.2">
      <c r="C914" s="28"/>
      <c r="D914" s="22"/>
      <c r="E914" s="22"/>
      <c r="F914" s="22"/>
    </row>
    <row r="915" spans="3:6" x14ac:dyDescent="0.2">
      <c r="C915" s="28"/>
      <c r="D915" s="22"/>
      <c r="E915" s="22"/>
      <c r="F915" s="22"/>
    </row>
    <row r="916" spans="3:6" x14ac:dyDescent="0.2">
      <c r="C916" s="28"/>
      <c r="D916" s="22"/>
      <c r="E916" s="22"/>
      <c r="F916" s="22"/>
    </row>
    <row r="917" spans="3:6" x14ac:dyDescent="0.2">
      <c r="C917" s="28"/>
      <c r="D917" s="22"/>
      <c r="E917" s="22"/>
      <c r="F917" s="22"/>
    </row>
    <row r="918" spans="3:6" x14ac:dyDescent="0.2">
      <c r="C918" s="28"/>
      <c r="D918" s="22"/>
      <c r="E918" s="22"/>
      <c r="F918" s="22"/>
    </row>
    <row r="919" spans="3:6" x14ac:dyDescent="0.2">
      <c r="C919" s="28"/>
      <c r="D919" s="22"/>
      <c r="E919" s="22"/>
      <c r="F919" s="22"/>
    </row>
    <row r="920" spans="3:6" x14ac:dyDescent="0.2">
      <c r="C920" s="28"/>
      <c r="D920" s="22"/>
      <c r="E920" s="22"/>
      <c r="F920" s="22"/>
    </row>
    <row r="921" spans="3:6" x14ac:dyDescent="0.2">
      <c r="C921" s="28"/>
      <c r="D921" s="22"/>
      <c r="E921" s="22"/>
      <c r="F921" s="22"/>
    </row>
    <row r="922" spans="3:6" x14ac:dyDescent="0.2">
      <c r="C922" s="28"/>
      <c r="D922" s="22"/>
      <c r="E922" s="22"/>
      <c r="F922" s="22"/>
    </row>
    <row r="923" spans="3:6" x14ac:dyDescent="0.2">
      <c r="C923" s="28"/>
      <c r="D923" s="22"/>
      <c r="E923" s="22"/>
      <c r="F923" s="22"/>
    </row>
    <row r="924" spans="3:6" x14ac:dyDescent="0.2">
      <c r="C924" s="28"/>
      <c r="D924" s="22"/>
      <c r="E924" s="22"/>
      <c r="F924" s="22"/>
    </row>
    <row r="925" spans="3:6" x14ac:dyDescent="0.2">
      <c r="C925" s="28"/>
      <c r="D925" s="22"/>
      <c r="E925" s="22"/>
      <c r="F925" s="22"/>
    </row>
    <row r="926" spans="3:6" x14ac:dyDescent="0.2">
      <c r="C926" s="28"/>
      <c r="D926" s="22"/>
      <c r="E926" s="22"/>
      <c r="F926" s="22"/>
    </row>
    <row r="927" spans="3:6" x14ac:dyDescent="0.2">
      <c r="C927" s="28"/>
      <c r="D927" s="22"/>
      <c r="E927" s="22"/>
      <c r="F927" s="22"/>
    </row>
    <row r="928" spans="3:6" x14ac:dyDescent="0.2">
      <c r="C928" s="28"/>
      <c r="D928" s="22"/>
      <c r="E928" s="22"/>
      <c r="F928" s="22"/>
    </row>
    <row r="929" spans="3:6" x14ac:dyDescent="0.2">
      <c r="C929" s="28"/>
      <c r="D929" s="22"/>
      <c r="E929" s="22"/>
      <c r="F929" s="22"/>
    </row>
    <row r="930" spans="3:6" x14ac:dyDescent="0.2">
      <c r="C930" s="28"/>
      <c r="D930" s="22"/>
      <c r="E930" s="22"/>
      <c r="F930" s="22"/>
    </row>
    <row r="931" spans="3:6" x14ac:dyDescent="0.2">
      <c r="C931" s="28"/>
      <c r="D931" s="22"/>
      <c r="E931" s="22"/>
      <c r="F931" s="22"/>
    </row>
    <row r="932" spans="3:6" x14ac:dyDescent="0.2">
      <c r="C932" s="28"/>
      <c r="D932" s="22"/>
      <c r="E932" s="22"/>
      <c r="F932" s="22"/>
    </row>
    <row r="933" spans="3:6" x14ac:dyDescent="0.2">
      <c r="C933" s="28"/>
      <c r="D933" s="22"/>
      <c r="E933" s="22"/>
      <c r="F933" s="22"/>
    </row>
    <row r="934" spans="3:6" x14ac:dyDescent="0.2">
      <c r="C934" s="28"/>
      <c r="D934" s="22"/>
      <c r="E934" s="22"/>
      <c r="F934" s="22"/>
    </row>
    <row r="935" spans="3:6" x14ac:dyDescent="0.2">
      <c r="C935" s="28"/>
      <c r="D935" s="22"/>
      <c r="E935" s="22"/>
      <c r="F935" s="22"/>
    </row>
    <row r="936" spans="3:6" x14ac:dyDescent="0.2">
      <c r="C936" s="28"/>
      <c r="D936" s="22"/>
      <c r="E936" s="22"/>
      <c r="F936" s="22"/>
    </row>
    <row r="937" spans="3:6" x14ac:dyDescent="0.2">
      <c r="C937" s="28"/>
      <c r="D937" s="22"/>
      <c r="E937" s="22"/>
      <c r="F937" s="22"/>
    </row>
    <row r="938" spans="3:6" x14ac:dyDescent="0.2">
      <c r="C938" s="28"/>
      <c r="D938" s="22"/>
      <c r="E938" s="22"/>
      <c r="F938" s="22"/>
    </row>
    <row r="939" spans="3:6" x14ac:dyDescent="0.2">
      <c r="C939" s="28"/>
      <c r="D939" s="22"/>
      <c r="E939" s="22"/>
      <c r="F939" s="22"/>
    </row>
    <row r="940" spans="3:6" x14ac:dyDescent="0.2">
      <c r="C940" s="28"/>
      <c r="D940" s="22"/>
      <c r="E940" s="22"/>
      <c r="F940" s="22"/>
    </row>
    <row r="941" spans="3:6" x14ac:dyDescent="0.2">
      <c r="C941" s="28"/>
      <c r="D941" s="22"/>
      <c r="E941" s="22"/>
      <c r="F941" s="22"/>
    </row>
    <row r="942" spans="3:6" x14ac:dyDescent="0.2">
      <c r="C942" s="28"/>
      <c r="D942" s="22"/>
      <c r="E942" s="22"/>
      <c r="F942" s="22"/>
    </row>
    <row r="943" spans="3:6" x14ac:dyDescent="0.2">
      <c r="C943" s="28"/>
      <c r="D943" s="22"/>
      <c r="E943" s="22"/>
      <c r="F943" s="22"/>
    </row>
    <row r="944" spans="3:6" x14ac:dyDescent="0.2">
      <c r="C944" s="28"/>
      <c r="D944" s="22"/>
      <c r="E944" s="22"/>
      <c r="F944" s="22"/>
    </row>
    <row r="945" spans="3:6" x14ac:dyDescent="0.2">
      <c r="C945" s="28"/>
      <c r="D945" s="22"/>
      <c r="E945" s="22"/>
      <c r="F945" s="22"/>
    </row>
    <row r="946" spans="3:6" x14ac:dyDescent="0.2">
      <c r="C946" s="28"/>
      <c r="D946" s="22"/>
      <c r="E946" s="22"/>
      <c r="F946" s="22"/>
    </row>
    <row r="947" spans="3:6" x14ac:dyDescent="0.2">
      <c r="C947" s="28"/>
      <c r="D947" s="22"/>
      <c r="E947" s="22"/>
      <c r="F947" s="22"/>
    </row>
    <row r="948" spans="3:6" x14ac:dyDescent="0.2">
      <c r="C948" s="28"/>
      <c r="D948" s="22"/>
      <c r="E948" s="22"/>
      <c r="F948" s="22"/>
    </row>
    <row r="949" spans="3:6" x14ac:dyDescent="0.2">
      <c r="C949" s="28"/>
      <c r="D949" s="22"/>
      <c r="E949" s="22"/>
      <c r="F949" s="22"/>
    </row>
    <row r="950" spans="3:6" x14ac:dyDescent="0.2">
      <c r="C950" s="28"/>
      <c r="D950" s="22"/>
      <c r="E950" s="22"/>
      <c r="F950" s="22"/>
    </row>
    <row r="951" spans="3:6" x14ac:dyDescent="0.2">
      <c r="C951" s="28"/>
      <c r="D951" s="22"/>
      <c r="E951" s="22"/>
      <c r="F951" s="22"/>
    </row>
    <row r="952" spans="3:6" x14ac:dyDescent="0.2">
      <c r="C952" s="28"/>
      <c r="D952" s="22"/>
      <c r="E952" s="22"/>
      <c r="F952" s="22"/>
    </row>
    <row r="953" spans="3:6" x14ac:dyDescent="0.2">
      <c r="C953" s="28"/>
      <c r="D953" s="22"/>
      <c r="E953" s="22"/>
      <c r="F953" s="22"/>
    </row>
    <row r="954" spans="3:6" x14ac:dyDescent="0.2">
      <c r="C954" s="28"/>
      <c r="D954" s="22"/>
      <c r="E954" s="22"/>
      <c r="F954" s="22"/>
    </row>
    <row r="955" spans="3:6" x14ac:dyDescent="0.2">
      <c r="C955" s="28"/>
      <c r="D955" s="22"/>
      <c r="E955" s="22"/>
      <c r="F955" s="22"/>
    </row>
    <row r="956" spans="3:6" x14ac:dyDescent="0.2">
      <c r="C956" s="28"/>
      <c r="D956" s="22"/>
      <c r="E956" s="22"/>
      <c r="F956" s="22"/>
    </row>
    <row r="957" spans="3:6" x14ac:dyDescent="0.2">
      <c r="C957" s="28"/>
      <c r="D957" s="22"/>
      <c r="E957" s="22"/>
      <c r="F957" s="22"/>
    </row>
    <row r="958" spans="3:6" x14ac:dyDescent="0.2">
      <c r="C958" s="28"/>
      <c r="D958" s="22"/>
      <c r="E958" s="22"/>
      <c r="F958" s="22"/>
    </row>
    <row r="959" spans="3:6" x14ac:dyDescent="0.2">
      <c r="C959" s="28"/>
      <c r="D959" s="22"/>
      <c r="E959" s="22"/>
      <c r="F959" s="22"/>
    </row>
    <row r="960" spans="3:6" x14ac:dyDescent="0.2">
      <c r="C960" s="28"/>
      <c r="D960" s="22"/>
      <c r="E960" s="22"/>
      <c r="F960" s="22"/>
    </row>
    <row r="961" spans="3:6" x14ac:dyDescent="0.2">
      <c r="C961" s="28"/>
      <c r="D961" s="22"/>
      <c r="E961" s="22"/>
      <c r="F961" s="22"/>
    </row>
    <row r="962" spans="3:6" x14ac:dyDescent="0.2">
      <c r="C962" s="28"/>
      <c r="D962" s="22"/>
      <c r="E962" s="22"/>
      <c r="F962" s="22"/>
    </row>
    <row r="963" spans="3:6" x14ac:dyDescent="0.2">
      <c r="C963" s="28"/>
      <c r="D963" s="22"/>
      <c r="E963" s="22"/>
      <c r="F963" s="22"/>
    </row>
    <row r="964" spans="3:6" x14ac:dyDescent="0.2">
      <c r="C964" s="28"/>
      <c r="D964" s="22"/>
      <c r="E964" s="22"/>
      <c r="F964" s="22"/>
    </row>
    <row r="965" spans="3:6" x14ac:dyDescent="0.2">
      <c r="C965" s="28"/>
      <c r="D965" s="22"/>
      <c r="E965" s="22"/>
      <c r="F965" s="22"/>
    </row>
    <row r="966" spans="3:6" x14ac:dyDescent="0.2">
      <c r="C966" s="28"/>
      <c r="D966" s="22"/>
      <c r="E966" s="22"/>
      <c r="F966" s="22"/>
    </row>
    <row r="967" spans="3:6" x14ac:dyDescent="0.2">
      <c r="C967" s="28"/>
      <c r="D967" s="22"/>
      <c r="E967" s="22"/>
      <c r="F967" s="22"/>
    </row>
    <row r="968" spans="3:6" x14ac:dyDescent="0.2">
      <c r="C968" s="28"/>
      <c r="D968" s="22"/>
      <c r="E968" s="22"/>
      <c r="F968" s="22"/>
    </row>
    <row r="969" spans="3:6" x14ac:dyDescent="0.2">
      <c r="C969" s="28"/>
      <c r="D969" s="22"/>
      <c r="E969" s="22"/>
      <c r="F969" s="22"/>
    </row>
    <row r="970" spans="3:6" x14ac:dyDescent="0.2">
      <c r="C970" s="28"/>
      <c r="D970" s="22"/>
      <c r="E970" s="22"/>
      <c r="F970" s="22"/>
    </row>
    <row r="971" spans="3:6" x14ac:dyDescent="0.2">
      <c r="C971" s="28"/>
      <c r="D971" s="22"/>
      <c r="E971" s="22"/>
      <c r="F971" s="22"/>
    </row>
    <row r="972" spans="3:6" x14ac:dyDescent="0.2">
      <c r="C972" s="28"/>
      <c r="D972" s="22"/>
      <c r="E972" s="22"/>
      <c r="F972" s="22"/>
    </row>
    <row r="973" spans="3:6" x14ac:dyDescent="0.2">
      <c r="C973" s="28"/>
      <c r="D973" s="22"/>
      <c r="E973" s="22"/>
      <c r="F973" s="22"/>
    </row>
    <row r="974" spans="3:6" x14ac:dyDescent="0.2">
      <c r="C974" s="28"/>
      <c r="D974" s="22"/>
      <c r="E974" s="22"/>
      <c r="F974" s="22"/>
    </row>
    <row r="975" spans="3:6" x14ac:dyDescent="0.2">
      <c r="C975" s="28"/>
      <c r="D975" s="22"/>
      <c r="E975" s="22"/>
      <c r="F975" s="22"/>
    </row>
    <row r="976" spans="3:6" x14ac:dyDescent="0.2">
      <c r="C976" s="28"/>
      <c r="D976" s="22"/>
      <c r="E976" s="22"/>
      <c r="F976" s="22"/>
    </row>
    <row r="977" spans="3:6" x14ac:dyDescent="0.2">
      <c r="C977" s="28"/>
      <c r="D977" s="22"/>
      <c r="E977" s="22"/>
      <c r="F977" s="22"/>
    </row>
    <row r="978" spans="3:6" x14ac:dyDescent="0.2">
      <c r="C978" s="28"/>
      <c r="D978" s="22"/>
      <c r="E978" s="22"/>
      <c r="F978" s="22"/>
    </row>
    <row r="979" spans="3:6" x14ac:dyDescent="0.2">
      <c r="C979" s="28"/>
      <c r="D979" s="22"/>
      <c r="E979" s="22"/>
      <c r="F979" s="22"/>
    </row>
    <row r="980" spans="3:6" x14ac:dyDescent="0.2">
      <c r="C980" s="28"/>
      <c r="D980" s="22"/>
      <c r="E980" s="22"/>
      <c r="F980" s="22"/>
    </row>
    <row r="981" spans="3:6" x14ac:dyDescent="0.2">
      <c r="C981" s="28"/>
      <c r="D981" s="22"/>
      <c r="E981" s="22"/>
      <c r="F981" s="22"/>
    </row>
    <row r="982" spans="3:6" x14ac:dyDescent="0.2">
      <c r="C982" s="28"/>
      <c r="D982" s="22"/>
      <c r="E982" s="22"/>
      <c r="F982" s="22"/>
    </row>
    <row r="983" spans="3:6" x14ac:dyDescent="0.2">
      <c r="C983" s="28"/>
      <c r="D983" s="22"/>
      <c r="E983" s="22"/>
      <c r="F983" s="22"/>
    </row>
    <row r="984" spans="3:6" x14ac:dyDescent="0.2">
      <c r="C984" s="28"/>
      <c r="D984" s="22"/>
      <c r="E984" s="22"/>
      <c r="F984" s="22"/>
    </row>
    <row r="985" spans="3:6" x14ac:dyDescent="0.2">
      <c r="C985" s="28"/>
      <c r="D985" s="22"/>
      <c r="E985" s="22"/>
      <c r="F985" s="22"/>
    </row>
    <row r="986" spans="3:6" x14ac:dyDescent="0.2">
      <c r="C986" s="28"/>
      <c r="D986" s="22"/>
      <c r="E986" s="22"/>
      <c r="F986" s="22"/>
    </row>
    <row r="987" spans="3:6" x14ac:dyDescent="0.2">
      <c r="C987" s="28"/>
      <c r="D987" s="22"/>
      <c r="E987" s="22"/>
      <c r="F987" s="22"/>
    </row>
    <row r="988" spans="3:6" x14ac:dyDescent="0.2">
      <c r="C988" s="28"/>
      <c r="D988" s="22"/>
      <c r="E988" s="22"/>
      <c r="F988" s="22"/>
    </row>
    <row r="989" spans="3:6" x14ac:dyDescent="0.2">
      <c r="C989" s="28"/>
      <c r="D989" s="22"/>
      <c r="E989" s="22"/>
      <c r="F989" s="22"/>
    </row>
    <row r="990" spans="3:6" x14ac:dyDescent="0.2">
      <c r="C990" s="28"/>
      <c r="D990" s="22"/>
      <c r="E990" s="22"/>
      <c r="F990" s="22"/>
    </row>
    <row r="991" spans="3:6" x14ac:dyDescent="0.2">
      <c r="C991" s="28"/>
      <c r="D991" s="22"/>
      <c r="E991" s="22"/>
      <c r="F991" s="22"/>
    </row>
    <row r="992" spans="3:6" x14ac:dyDescent="0.2">
      <c r="C992" s="28"/>
      <c r="D992" s="22"/>
      <c r="E992" s="22"/>
      <c r="F992" s="22"/>
    </row>
    <row r="993" spans="3:6" x14ac:dyDescent="0.2">
      <c r="C993" s="28"/>
      <c r="D993" s="22"/>
      <c r="E993" s="22"/>
      <c r="F993" s="22"/>
    </row>
    <row r="994" spans="3:6" x14ac:dyDescent="0.2">
      <c r="C994" s="28"/>
      <c r="D994" s="22"/>
      <c r="E994" s="22"/>
      <c r="F994" s="22"/>
    </row>
    <row r="995" spans="3:6" x14ac:dyDescent="0.2">
      <c r="C995" s="28"/>
      <c r="D995" s="22"/>
      <c r="E995" s="22"/>
      <c r="F995" s="22"/>
    </row>
    <row r="996" spans="3:6" x14ac:dyDescent="0.2">
      <c r="C996" s="28"/>
      <c r="D996" s="22"/>
      <c r="E996" s="22"/>
      <c r="F996" s="22"/>
    </row>
    <row r="997" spans="3:6" x14ac:dyDescent="0.2">
      <c r="C997" s="28"/>
      <c r="D997" s="22"/>
      <c r="E997" s="22"/>
      <c r="F997" s="22"/>
    </row>
    <row r="998" spans="3:6" x14ac:dyDescent="0.2">
      <c r="C998" s="28"/>
      <c r="D998" s="22"/>
      <c r="E998" s="22"/>
      <c r="F998" s="22"/>
    </row>
    <row r="999" spans="3:6" x14ac:dyDescent="0.2">
      <c r="C999" s="28"/>
      <c r="D999" s="22"/>
      <c r="E999" s="22"/>
      <c r="F999" s="22"/>
    </row>
    <row r="1000" spans="3:6" x14ac:dyDescent="0.2">
      <c r="C1000" s="28"/>
      <c r="D1000" s="22"/>
      <c r="E1000" s="22"/>
      <c r="F1000" s="22"/>
    </row>
    <row r="1001" spans="3:6" x14ac:dyDescent="0.2">
      <c r="C1001" s="28"/>
      <c r="D1001" s="22"/>
      <c r="E1001" s="22"/>
      <c r="F1001" s="22"/>
    </row>
    <row r="1002" spans="3:6" x14ac:dyDescent="0.2">
      <c r="C1002" s="28"/>
      <c r="D1002" s="22"/>
      <c r="E1002" s="22"/>
      <c r="F1002" s="22"/>
    </row>
    <row r="1003" spans="3:6" x14ac:dyDescent="0.2">
      <c r="C1003" s="28"/>
      <c r="D1003" s="22"/>
      <c r="E1003" s="22"/>
      <c r="F1003" s="22"/>
    </row>
    <row r="1004" spans="3:6" x14ac:dyDescent="0.2">
      <c r="C1004" s="28"/>
      <c r="D1004" s="22"/>
      <c r="E1004" s="22"/>
      <c r="F1004" s="22"/>
    </row>
    <row r="1005" spans="3:6" x14ac:dyDescent="0.2">
      <c r="C1005" s="28"/>
      <c r="D1005" s="22"/>
      <c r="E1005" s="22"/>
      <c r="F1005" s="22"/>
    </row>
    <row r="1006" spans="3:6" x14ac:dyDescent="0.2">
      <c r="C1006" s="28"/>
      <c r="D1006" s="22"/>
      <c r="E1006" s="22"/>
      <c r="F1006" s="22"/>
    </row>
    <row r="1007" spans="3:6" x14ac:dyDescent="0.2">
      <c r="C1007" s="28"/>
      <c r="D1007" s="22"/>
      <c r="E1007" s="22"/>
      <c r="F1007" s="22"/>
    </row>
    <row r="1008" spans="3:6" x14ac:dyDescent="0.2">
      <c r="C1008" s="28"/>
      <c r="D1008" s="22"/>
      <c r="E1008" s="22"/>
      <c r="F1008" s="22"/>
    </row>
    <row r="1009" spans="3:6" x14ac:dyDescent="0.2">
      <c r="C1009" s="28"/>
      <c r="D1009" s="22"/>
      <c r="E1009" s="22"/>
      <c r="F1009" s="22"/>
    </row>
    <row r="1010" spans="3:6" x14ac:dyDescent="0.2">
      <c r="C1010" s="28"/>
      <c r="D1010" s="22"/>
      <c r="E1010" s="22"/>
      <c r="F1010" s="22"/>
    </row>
    <row r="1011" spans="3:6" x14ac:dyDescent="0.2">
      <c r="C1011" s="28"/>
      <c r="D1011" s="22"/>
      <c r="E1011" s="22"/>
      <c r="F1011" s="22"/>
    </row>
    <row r="1012" spans="3:6" x14ac:dyDescent="0.2">
      <c r="C1012" s="28"/>
      <c r="D1012" s="22"/>
      <c r="E1012" s="22"/>
      <c r="F1012" s="22"/>
    </row>
    <row r="1013" spans="3:6" x14ac:dyDescent="0.2">
      <c r="C1013" s="28"/>
      <c r="D1013" s="22"/>
      <c r="E1013" s="22"/>
      <c r="F1013" s="22"/>
    </row>
    <row r="1014" spans="3:6" x14ac:dyDescent="0.2">
      <c r="C1014" s="28"/>
      <c r="D1014" s="22"/>
      <c r="E1014" s="22"/>
      <c r="F1014" s="22"/>
    </row>
    <row r="1015" spans="3:6" x14ac:dyDescent="0.2">
      <c r="C1015" s="28"/>
      <c r="D1015" s="22"/>
      <c r="E1015" s="22"/>
      <c r="F1015" s="22"/>
    </row>
    <row r="1016" spans="3:6" x14ac:dyDescent="0.2">
      <c r="C1016" s="28"/>
      <c r="D1016" s="22"/>
      <c r="E1016" s="22"/>
      <c r="F1016" s="22"/>
    </row>
    <row r="1017" spans="3:6" x14ac:dyDescent="0.2">
      <c r="C1017" s="28"/>
      <c r="D1017" s="22"/>
      <c r="E1017" s="22"/>
      <c r="F1017" s="22"/>
    </row>
    <row r="1018" spans="3:6" x14ac:dyDescent="0.2">
      <c r="C1018" s="28"/>
      <c r="D1018" s="22"/>
      <c r="E1018" s="22"/>
      <c r="F1018" s="22"/>
    </row>
    <row r="1019" spans="3:6" x14ac:dyDescent="0.2">
      <c r="C1019" s="28"/>
      <c r="D1019" s="22"/>
      <c r="E1019" s="22"/>
      <c r="F1019" s="22"/>
    </row>
    <row r="1020" spans="3:6" x14ac:dyDescent="0.2">
      <c r="C1020" s="28"/>
      <c r="D1020" s="22"/>
      <c r="E1020" s="22"/>
      <c r="F1020" s="22"/>
    </row>
    <row r="1021" spans="3:6" x14ac:dyDescent="0.2">
      <c r="C1021" s="28"/>
      <c r="D1021" s="22"/>
      <c r="E1021" s="22"/>
      <c r="F1021" s="22"/>
    </row>
    <row r="1022" spans="3:6" x14ac:dyDescent="0.2">
      <c r="C1022" s="28"/>
      <c r="D1022" s="22"/>
      <c r="E1022" s="22"/>
      <c r="F1022" s="22"/>
    </row>
    <row r="1023" spans="3:6" x14ac:dyDescent="0.2">
      <c r="C1023" s="28"/>
      <c r="D1023" s="22"/>
      <c r="E1023" s="22"/>
      <c r="F1023" s="22"/>
    </row>
    <row r="1024" spans="3:6" x14ac:dyDescent="0.2">
      <c r="C1024" s="28"/>
      <c r="D1024" s="22"/>
      <c r="E1024" s="22"/>
      <c r="F1024" s="22"/>
    </row>
    <row r="1025" spans="3:6" x14ac:dyDescent="0.2">
      <c r="C1025" s="28"/>
      <c r="D1025" s="22"/>
      <c r="E1025" s="22"/>
      <c r="F1025" s="22"/>
    </row>
    <row r="1026" spans="3:6" x14ac:dyDescent="0.2">
      <c r="C1026" s="28"/>
      <c r="D1026" s="22"/>
      <c r="E1026" s="22"/>
      <c r="F1026" s="22"/>
    </row>
    <row r="1027" spans="3:6" x14ac:dyDescent="0.2">
      <c r="C1027" s="28"/>
      <c r="D1027" s="22"/>
      <c r="E1027" s="22"/>
      <c r="F1027" s="22"/>
    </row>
    <row r="1028" spans="3:6" x14ac:dyDescent="0.2">
      <c r="C1028" s="28"/>
      <c r="D1028" s="22"/>
      <c r="E1028" s="22"/>
      <c r="F1028" s="22"/>
    </row>
    <row r="1029" spans="3:6" x14ac:dyDescent="0.2">
      <c r="C1029" s="28"/>
      <c r="D1029" s="22"/>
      <c r="E1029" s="22"/>
      <c r="F1029" s="22"/>
    </row>
    <row r="1030" spans="3:6" x14ac:dyDescent="0.2">
      <c r="C1030" s="28"/>
      <c r="D1030" s="22"/>
      <c r="E1030" s="22"/>
      <c r="F1030" s="22"/>
    </row>
    <row r="1031" spans="3:6" x14ac:dyDescent="0.2">
      <c r="C1031" s="28"/>
      <c r="D1031" s="22"/>
      <c r="E1031" s="22"/>
      <c r="F1031" s="22"/>
    </row>
    <row r="1032" spans="3:6" x14ac:dyDescent="0.2">
      <c r="C1032" s="28"/>
      <c r="D1032" s="22"/>
      <c r="E1032" s="22"/>
      <c r="F1032" s="22"/>
    </row>
    <row r="1033" spans="3:6" x14ac:dyDescent="0.2">
      <c r="C1033" s="28"/>
      <c r="D1033" s="22"/>
      <c r="E1033" s="22"/>
      <c r="F1033" s="22"/>
    </row>
    <row r="1034" spans="3:6" x14ac:dyDescent="0.2">
      <c r="C1034" s="28"/>
      <c r="D1034" s="22"/>
      <c r="E1034" s="22"/>
      <c r="F1034" s="22"/>
    </row>
    <row r="1035" spans="3:6" x14ac:dyDescent="0.2">
      <c r="C1035" s="28"/>
      <c r="D1035" s="22"/>
      <c r="E1035" s="22"/>
      <c r="F1035" s="22"/>
    </row>
    <row r="1036" spans="3:6" x14ac:dyDescent="0.2">
      <c r="C1036" s="28"/>
      <c r="D1036" s="22"/>
      <c r="E1036" s="22"/>
      <c r="F1036" s="22"/>
    </row>
    <row r="1037" spans="3:6" x14ac:dyDescent="0.2">
      <c r="C1037" s="28"/>
      <c r="D1037" s="22"/>
      <c r="E1037" s="22"/>
      <c r="F1037" s="22"/>
    </row>
    <row r="1038" spans="3:6" x14ac:dyDescent="0.2">
      <c r="C1038" s="28"/>
      <c r="D1038" s="22"/>
      <c r="E1038" s="22"/>
      <c r="F1038" s="22"/>
    </row>
    <row r="1039" spans="3:6" x14ac:dyDescent="0.2">
      <c r="C1039" s="28"/>
      <c r="D1039" s="22"/>
      <c r="E1039" s="22"/>
      <c r="F1039" s="22"/>
    </row>
    <row r="1040" spans="3:6" x14ac:dyDescent="0.2">
      <c r="C1040" s="28"/>
      <c r="D1040" s="22"/>
      <c r="E1040" s="22"/>
      <c r="F1040" s="22"/>
    </row>
    <row r="1041" spans="3:6" x14ac:dyDescent="0.2">
      <c r="C1041" s="28"/>
      <c r="D1041" s="22"/>
      <c r="E1041" s="22"/>
      <c r="F1041" s="22"/>
    </row>
    <row r="1042" spans="3:6" x14ac:dyDescent="0.2">
      <c r="C1042" s="28"/>
      <c r="D1042" s="22"/>
      <c r="E1042" s="22"/>
      <c r="F1042" s="22"/>
    </row>
    <row r="1043" spans="3:6" x14ac:dyDescent="0.2">
      <c r="C1043" s="28"/>
      <c r="D1043" s="22"/>
      <c r="E1043" s="22"/>
      <c r="F1043" s="22"/>
    </row>
    <row r="1044" spans="3:6" x14ac:dyDescent="0.2">
      <c r="C1044" s="28"/>
      <c r="D1044" s="22"/>
      <c r="E1044" s="22"/>
      <c r="F1044" s="22"/>
    </row>
    <row r="1045" spans="3:6" x14ac:dyDescent="0.2">
      <c r="C1045" s="28"/>
      <c r="D1045" s="22"/>
      <c r="E1045" s="22"/>
      <c r="F1045" s="22"/>
    </row>
    <row r="1046" spans="3:6" x14ac:dyDescent="0.2">
      <c r="C1046" s="28"/>
      <c r="D1046" s="22"/>
      <c r="E1046" s="22"/>
      <c r="F1046" s="22"/>
    </row>
    <row r="1047" spans="3:6" x14ac:dyDescent="0.2">
      <c r="C1047" s="28"/>
      <c r="D1047" s="22"/>
      <c r="E1047" s="22"/>
      <c r="F1047" s="22"/>
    </row>
    <row r="1048" spans="3:6" x14ac:dyDescent="0.2">
      <c r="C1048" s="28"/>
      <c r="D1048" s="22"/>
      <c r="E1048" s="22"/>
      <c r="F1048" s="22"/>
    </row>
    <row r="1049" spans="3:6" x14ac:dyDescent="0.2">
      <c r="C1049" s="28"/>
      <c r="D1049" s="22"/>
      <c r="E1049" s="22"/>
      <c r="F1049" s="22"/>
    </row>
    <row r="1050" spans="3:6" x14ac:dyDescent="0.2">
      <c r="C1050" s="28"/>
      <c r="D1050" s="22"/>
      <c r="E1050" s="22"/>
      <c r="F1050" s="22"/>
    </row>
    <row r="1051" spans="3:6" x14ac:dyDescent="0.2">
      <c r="C1051" s="28"/>
      <c r="D1051" s="22"/>
      <c r="E1051" s="22"/>
      <c r="F1051" s="22"/>
    </row>
    <row r="1052" spans="3:6" x14ac:dyDescent="0.2">
      <c r="C1052" s="28"/>
      <c r="D1052" s="22"/>
      <c r="E1052" s="22"/>
      <c r="F1052" s="22"/>
    </row>
    <row r="1053" spans="3:6" x14ac:dyDescent="0.2">
      <c r="C1053" s="28"/>
      <c r="D1053" s="22"/>
      <c r="E1053" s="22"/>
      <c r="F1053" s="22"/>
    </row>
    <row r="1054" spans="3:6" x14ac:dyDescent="0.2">
      <c r="C1054" s="28"/>
      <c r="D1054" s="22"/>
      <c r="E1054" s="22"/>
      <c r="F1054" s="22"/>
    </row>
    <row r="1055" spans="3:6" x14ac:dyDescent="0.2">
      <c r="C1055" s="28"/>
      <c r="D1055" s="22"/>
      <c r="E1055" s="22"/>
      <c r="F1055" s="22"/>
    </row>
    <row r="1056" spans="3:6" x14ac:dyDescent="0.2">
      <c r="C1056" s="28"/>
      <c r="D1056" s="22"/>
      <c r="E1056" s="22"/>
      <c r="F1056" s="22"/>
    </row>
    <row r="1057" spans="3:6" x14ac:dyDescent="0.2">
      <c r="C1057" s="28"/>
      <c r="D1057" s="22"/>
      <c r="E1057" s="22"/>
      <c r="F1057" s="22"/>
    </row>
    <row r="1058" spans="3:6" x14ac:dyDescent="0.2">
      <c r="C1058" s="28"/>
      <c r="D1058" s="22"/>
      <c r="E1058" s="22"/>
      <c r="F1058" s="22"/>
    </row>
    <row r="1059" spans="3:6" x14ac:dyDescent="0.2">
      <c r="C1059" s="28"/>
      <c r="D1059" s="22"/>
      <c r="E1059" s="22"/>
      <c r="F1059" s="22"/>
    </row>
    <row r="1060" spans="3:6" x14ac:dyDescent="0.2">
      <c r="C1060" s="28"/>
      <c r="D1060" s="22"/>
      <c r="E1060" s="22"/>
      <c r="F1060" s="22"/>
    </row>
    <row r="1061" spans="3:6" x14ac:dyDescent="0.2">
      <c r="C1061" s="28"/>
      <c r="D1061" s="22"/>
      <c r="E1061" s="22"/>
      <c r="F1061" s="22"/>
    </row>
    <row r="1062" spans="3:6" x14ac:dyDescent="0.2">
      <c r="C1062" s="28"/>
      <c r="D1062" s="22"/>
      <c r="E1062" s="22"/>
      <c r="F1062" s="22"/>
    </row>
    <row r="1063" spans="3:6" x14ac:dyDescent="0.2">
      <c r="C1063" s="28"/>
      <c r="D1063" s="22"/>
      <c r="E1063" s="22"/>
      <c r="F1063" s="22"/>
    </row>
    <row r="1064" spans="3:6" x14ac:dyDescent="0.2">
      <c r="C1064" s="28"/>
      <c r="D1064" s="22"/>
      <c r="E1064" s="22"/>
      <c r="F1064" s="22"/>
    </row>
    <row r="1065" spans="3:6" x14ac:dyDescent="0.2">
      <c r="C1065" s="28"/>
      <c r="D1065" s="22"/>
      <c r="E1065" s="22"/>
      <c r="F1065" s="22"/>
    </row>
    <row r="1066" spans="3:6" x14ac:dyDescent="0.2">
      <c r="C1066" s="28"/>
      <c r="D1066" s="22"/>
      <c r="E1066" s="22"/>
      <c r="F1066" s="22"/>
    </row>
    <row r="1067" spans="3:6" x14ac:dyDescent="0.2">
      <c r="C1067" s="28"/>
      <c r="D1067" s="22"/>
      <c r="E1067" s="22"/>
      <c r="F1067" s="22"/>
    </row>
    <row r="1068" spans="3:6" x14ac:dyDescent="0.2">
      <c r="C1068" s="28"/>
      <c r="D1068" s="22"/>
      <c r="E1068" s="22"/>
      <c r="F1068" s="22"/>
    </row>
    <row r="1069" spans="3:6" x14ac:dyDescent="0.2">
      <c r="C1069" s="28"/>
      <c r="D1069" s="22"/>
      <c r="E1069" s="22"/>
      <c r="F1069" s="22"/>
    </row>
    <row r="1070" spans="3:6" x14ac:dyDescent="0.2">
      <c r="C1070" s="28"/>
      <c r="D1070" s="22"/>
      <c r="E1070" s="22"/>
      <c r="F1070" s="22"/>
    </row>
    <row r="1071" spans="3:6" x14ac:dyDescent="0.2">
      <c r="C1071" s="28"/>
      <c r="D1071" s="22"/>
      <c r="E1071" s="22"/>
      <c r="F1071" s="22"/>
    </row>
    <row r="1072" spans="3:6" x14ac:dyDescent="0.2">
      <c r="C1072" s="28"/>
      <c r="D1072" s="22"/>
      <c r="E1072" s="22"/>
      <c r="F1072" s="22"/>
    </row>
    <row r="1073" spans="3:6" x14ac:dyDescent="0.2">
      <c r="C1073" s="28"/>
      <c r="D1073" s="22"/>
      <c r="E1073" s="22"/>
      <c r="F1073" s="22"/>
    </row>
    <row r="1074" spans="3:6" x14ac:dyDescent="0.2">
      <c r="C1074" s="28"/>
      <c r="D1074" s="22"/>
      <c r="E1074" s="22"/>
      <c r="F1074" s="22"/>
    </row>
    <row r="1075" spans="3:6" x14ac:dyDescent="0.2">
      <c r="C1075" s="28"/>
      <c r="D1075" s="22"/>
      <c r="E1075" s="22"/>
      <c r="F1075" s="22"/>
    </row>
    <row r="1076" spans="3:6" x14ac:dyDescent="0.2">
      <c r="C1076" s="28"/>
      <c r="D1076" s="22"/>
      <c r="E1076" s="22"/>
      <c r="F1076" s="22"/>
    </row>
    <row r="1077" spans="3:6" x14ac:dyDescent="0.2">
      <c r="C1077" s="28"/>
      <c r="D1077" s="22"/>
      <c r="E1077" s="22"/>
      <c r="F1077" s="22"/>
    </row>
    <row r="1078" spans="3:6" x14ac:dyDescent="0.2">
      <c r="C1078" s="28"/>
      <c r="D1078" s="22"/>
      <c r="E1078" s="22"/>
      <c r="F1078" s="22"/>
    </row>
    <row r="1079" spans="3:6" x14ac:dyDescent="0.2">
      <c r="C1079" s="28"/>
      <c r="D1079" s="22"/>
      <c r="E1079" s="22"/>
      <c r="F1079" s="22"/>
    </row>
    <row r="1080" spans="3:6" x14ac:dyDescent="0.2">
      <c r="C1080" s="28"/>
      <c r="D1080" s="22"/>
      <c r="E1080" s="22"/>
      <c r="F1080" s="22"/>
    </row>
    <row r="1081" spans="3:6" x14ac:dyDescent="0.2">
      <c r="C1081" s="28"/>
      <c r="D1081" s="22"/>
      <c r="E1081" s="22"/>
      <c r="F1081" s="22"/>
    </row>
    <row r="1082" spans="3:6" x14ac:dyDescent="0.2">
      <c r="C1082" s="28"/>
      <c r="D1082" s="22"/>
      <c r="E1082" s="22"/>
      <c r="F1082" s="22"/>
    </row>
    <row r="1083" spans="3:6" x14ac:dyDescent="0.2">
      <c r="C1083" s="28"/>
      <c r="D1083" s="22"/>
      <c r="E1083" s="22"/>
      <c r="F1083" s="22"/>
    </row>
    <row r="1084" spans="3:6" x14ac:dyDescent="0.2">
      <c r="C1084" s="28"/>
      <c r="D1084" s="22"/>
      <c r="E1084" s="22"/>
      <c r="F1084" s="22"/>
    </row>
    <row r="1085" spans="3:6" x14ac:dyDescent="0.2">
      <c r="C1085" s="28"/>
      <c r="D1085" s="22"/>
      <c r="E1085" s="22"/>
      <c r="F1085" s="22"/>
    </row>
    <row r="1086" spans="3:6" x14ac:dyDescent="0.2">
      <c r="C1086" s="28"/>
      <c r="D1086" s="22"/>
      <c r="E1086" s="22"/>
      <c r="F1086" s="22"/>
    </row>
    <row r="1087" spans="3:6" x14ac:dyDescent="0.2">
      <c r="C1087" s="28"/>
      <c r="D1087" s="22"/>
      <c r="E1087" s="22"/>
      <c r="F1087" s="22"/>
    </row>
    <row r="1088" spans="3:6" x14ac:dyDescent="0.2">
      <c r="C1088" s="28"/>
      <c r="D1088" s="22"/>
      <c r="E1088" s="22"/>
      <c r="F1088" s="22"/>
    </row>
    <row r="1089" spans="3:6" x14ac:dyDescent="0.2">
      <c r="C1089" s="28"/>
      <c r="D1089" s="22"/>
      <c r="E1089" s="22"/>
      <c r="F1089" s="22"/>
    </row>
    <row r="1090" spans="3:6" x14ac:dyDescent="0.2">
      <c r="C1090" s="28"/>
      <c r="D1090" s="22"/>
      <c r="E1090" s="22"/>
      <c r="F1090" s="22"/>
    </row>
    <row r="1091" spans="3:6" x14ac:dyDescent="0.2">
      <c r="C1091" s="28"/>
      <c r="D1091" s="22"/>
      <c r="E1091" s="22"/>
      <c r="F1091" s="22"/>
    </row>
    <row r="1092" spans="3:6" x14ac:dyDescent="0.2">
      <c r="C1092" s="28"/>
      <c r="D1092" s="22"/>
      <c r="E1092" s="22"/>
      <c r="F1092" s="22"/>
    </row>
    <row r="1093" spans="3:6" x14ac:dyDescent="0.2">
      <c r="C1093" s="28"/>
      <c r="D1093" s="22"/>
      <c r="E1093" s="22"/>
      <c r="F1093" s="22"/>
    </row>
    <row r="1094" spans="3:6" x14ac:dyDescent="0.2">
      <c r="C1094" s="28"/>
      <c r="D1094" s="22"/>
      <c r="E1094" s="22"/>
      <c r="F1094" s="22"/>
    </row>
    <row r="1095" spans="3:6" x14ac:dyDescent="0.2">
      <c r="C1095" s="28"/>
      <c r="D1095" s="22"/>
      <c r="E1095" s="22"/>
      <c r="F1095" s="22"/>
    </row>
    <row r="1096" spans="3:6" x14ac:dyDescent="0.2">
      <c r="C1096" s="28"/>
      <c r="D1096" s="22"/>
      <c r="E1096" s="22"/>
      <c r="F1096" s="22"/>
    </row>
    <row r="1097" spans="3:6" x14ac:dyDescent="0.2">
      <c r="C1097" s="28"/>
      <c r="D1097" s="22"/>
      <c r="E1097" s="22"/>
      <c r="F1097" s="22"/>
    </row>
    <row r="1098" spans="3:6" x14ac:dyDescent="0.2">
      <c r="C1098" s="28"/>
      <c r="D1098" s="22"/>
      <c r="E1098" s="22"/>
      <c r="F1098" s="22"/>
    </row>
    <row r="1099" spans="3:6" x14ac:dyDescent="0.2">
      <c r="C1099" s="28"/>
      <c r="D1099" s="22"/>
      <c r="E1099" s="22"/>
      <c r="F1099" s="22"/>
    </row>
    <row r="1100" spans="3:6" x14ac:dyDescent="0.2">
      <c r="C1100" s="28"/>
      <c r="D1100" s="22"/>
      <c r="E1100" s="22"/>
      <c r="F1100" s="22"/>
    </row>
    <row r="1101" spans="3:6" x14ac:dyDescent="0.2">
      <c r="C1101" s="28"/>
      <c r="D1101" s="22"/>
      <c r="E1101" s="22"/>
      <c r="F1101" s="22"/>
    </row>
    <row r="1102" spans="3:6" x14ac:dyDescent="0.2">
      <c r="C1102" s="28"/>
      <c r="D1102" s="22"/>
      <c r="E1102" s="22"/>
      <c r="F1102" s="22"/>
    </row>
    <row r="1103" spans="3:6" x14ac:dyDescent="0.2">
      <c r="C1103" s="28"/>
      <c r="D1103" s="22"/>
      <c r="E1103" s="22"/>
      <c r="F1103" s="22"/>
    </row>
    <row r="1104" spans="3:6" x14ac:dyDescent="0.2">
      <c r="C1104" s="28"/>
      <c r="D1104" s="22"/>
      <c r="E1104" s="22"/>
      <c r="F1104" s="22"/>
    </row>
    <row r="1105" spans="3:6" x14ac:dyDescent="0.2">
      <c r="C1105" s="28"/>
      <c r="D1105" s="22"/>
      <c r="E1105" s="22"/>
      <c r="F1105" s="22"/>
    </row>
    <row r="1106" spans="3:6" x14ac:dyDescent="0.2">
      <c r="C1106" s="28"/>
      <c r="D1106" s="22"/>
      <c r="E1106" s="22"/>
      <c r="F1106" s="22"/>
    </row>
    <row r="1107" spans="3:6" x14ac:dyDescent="0.2">
      <c r="C1107" s="28"/>
      <c r="D1107" s="22"/>
      <c r="E1107" s="22"/>
      <c r="F1107" s="22"/>
    </row>
    <row r="1108" spans="3:6" x14ac:dyDescent="0.2">
      <c r="C1108" s="28"/>
      <c r="D1108" s="22"/>
      <c r="E1108" s="22"/>
      <c r="F1108" s="22"/>
    </row>
    <row r="1109" spans="3:6" x14ac:dyDescent="0.2">
      <c r="C1109" s="28"/>
      <c r="D1109" s="22"/>
      <c r="E1109" s="22"/>
      <c r="F1109" s="22"/>
    </row>
    <row r="1110" spans="3:6" x14ac:dyDescent="0.2">
      <c r="C1110" s="28"/>
      <c r="D1110" s="22"/>
      <c r="E1110" s="22"/>
      <c r="F1110" s="22"/>
    </row>
    <row r="1111" spans="3:6" x14ac:dyDescent="0.2">
      <c r="C1111" s="28"/>
      <c r="D1111" s="22"/>
      <c r="E1111" s="22"/>
      <c r="F1111" s="22"/>
    </row>
    <row r="1112" spans="3:6" x14ac:dyDescent="0.2">
      <c r="C1112" s="28"/>
      <c r="D1112" s="22"/>
      <c r="E1112" s="22"/>
      <c r="F1112" s="22"/>
    </row>
    <row r="1113" spans="3:6" x14ac:dyDescent="0.2">
      <c r="C1113" s="28"/>
      <c r="D1113" s="22"/>
      <c r="E1113" s="22"/>
      <c r="F1113" s="22"/>
    </row>
    <row r="1114" spans="3:6" x14ac:dyDescent="0.2">
      <c r="C1114" s="28"/>
      <c r="D1114" s="22"/>
      <c r="E1114" s="22"/>
      <c r="F1114" s="22"/>
    </row>
    <row r="1115" spans="3:6" x14ac:dyDescent="0.2">
      <c r="C1115" s="28"/>
      <c r="D1115" s="22"/>
      <c r="E1115" s="22"/>
      <c r="F1115" s="22"/>
    </row>
    <row r="1116" spans="3:6" x14ac:dyDescent="0.2">
      <c r="C1116" s="28"/>
      <c r="D1116" s="22"/>
      <c r="E1116" s="22"/>
      <c r="F1116" s="22"/>
    </row>
    <row r="1117" spans="3:6" x14ac:dyDescent="0.2">
      <c r="C1117" s="28"/>
      <c r="D1117" s="22"/>
      <c r="E1117" s="22"/>
      <c r="F1117" s="22"/>
    </row>
    <row r="1118" spans="3:6" x14ac:dyDescent="0.2">
      <c r="C1118" s="28"/>
      <c r="D1118" s="22"/>
      <c r="E1118" s="22"/>
      <c r="F1118" s="22"/>
    </row>
    <row r="1119" spans="3:6" x14ac:dyDescent="0.2">
      <c r="C1119" s="28"/>
      <c r="D1119" s="22"/>
      <c r="E1119" s="22"/>
      <c r="F1119" s="22"/>
    </row>
    <row r="1120" spans="3:6" x14ac:dyDescent="0.2">
      <c r="C1120" s="28"/>
      <c r="D1120" s="22"/>
      <c r="E1120" s="22"/>
      <c r="F1120" s="22"/>
    </row>
    <row r="1121" spans="3:6" x14ac:dyDescent="0.2">
      <c r="C1121" s="28"/>
      <c r="D1121" s="22"/>
      <c r="E1121" s="22"/>
      <c r="F1121" s="22"/>
    </row>
    <row r="1122" spans="3:6" x14ac:dyDescent="0.2">
      <c r="C1122" s="28"/>
      <c r="D1122" s="22"/>
      <c r="E1122" s="22"/>
      <c r="F1122" s="22"/>
    </row>
    <row r="1123" spans="3:6" x14ac:dyDescent="0.2">
      <c r="C1123" s="28"/>
      <c r="D1123" s="22"/>
      <c r="E1123" s="22"/>
      <c r="F1123" s="22"/>
    </row>
    <row r="1124" spans="3:6" x14ac:dyDescent="0.2">
      <c r="C1124" s="28"/>
      <c r="D1124" s="22"/>
      <c r="E1124" s="22"/>
      <c r="F1124" s="22"/>
    </row>
    <row r="1125" spans="3:6" x14ac:dyDescent="0.2">
      <c r="C1125" s="28"/>
      <c r="D1125" s="22"/>
      <c r="E1125" s="22"/>
      <c r="F1125" s="22"/>
    </row>
    <row r="1126" spans="3:6" x14ac:dyDescent="0.2">
      <c r="C1126" s="28"/>
      <c r="D1126" s="22"/>
      <c r="E1126" s="22"/>
      <c r="F1126" s="22"/>
    </row>
    <row r="1127" spans="3:6" x14ac:dyDescent="0.2">
      <c r="C1127" s="28"/>
      <c r="D1127" s="22"/>
      <c r="E1127" s="22"/>
      <c r="F1127" s="22"/>
    </row>
    <row r="1128" spans="3:6" x14ac:dyDescent="0.2">
      <c r="C1128" s="28"/>
      <c r="D1128" s="22"/>
      <c r="E1128" s="22"/>
      <c r="F1128" s="22"/>
    </row>
    <row r="1129" spans="3:6" x14ac:dyDescent="0.2">
      <c r="C1129" s="28"/>
      <c r="D1129" s="22"/>
      <c r="E1129" s="22"/>
      <c r="F1129" s="22"/>
    </row>
    <row r="1130" spans="3:6" x14ac:dyDescent="0.2">
      <c r="C1130" s="28"/>
      <c r="D1130" s="22"/>
      <c r="E1130" s="22"/>
      <c r="F1130" s="22"/>
    </row>
    <row r="1131" spans="3:6" x14ac:dyDescent="0.2">
      <c r="C1131" s="28"/>
      <c r="D1131" s="22"/>
      <c r="E1131" s="22"/>
      <c r="F1131" s="22"/>
    </row>
    <row r="1132" spans="3:6" x14ac:dyDescent="0.2">
      <c r="C1132" s="28"/>
      <c r="D1132" s="22"/>
      <c r="E1132" s="22"/>
      <c r="F1132" s="22"/>
    </row>
    <row r="1133" spans="3:6" x14ac:dyDescent="0.2">
      <c r="C1133" s="28"/>
      <c r="D1133" s="22"/>
      <c r="E1133" s="22"/>
      <c r="F1133" s="22"/>
    </row>
    <row r="1134" spans="3:6" x14ac:dyDescent="0.2">
      <c r="C1134" s="28"/>
      <c r="D1134" s="22"/>
      <c r="E1134" s="22"/>
      <c r="F1134" s="22"/>
    </row>
    <row r="1135" spans="3:6" x14ac:dyDescent="0.2">
      <c r="C1135" s="28"/>
      <c r="D1135" s="22"/>
      <c r="E1135" s="22"/>
      <c r="F1135" s="22"/>
    </row>
    <row r="1136" spans="3:6" x14ac:dyDescent="0.2">
      <c r="C1136" s="28"/>
      <c r="D1136" s="22"/>
      <c r="E1136" s="22"/>
      <c r="F1136" s="22"/>
    </row>
    <row r="1137" spans="3:6" x14ac:dyDescent="0.2">
      <c r="C1137" s="28"/>
      <c r="D1137" s="22"/>
      <c r="E1137" s="22"/>
      <c r="F1137" s="22"/>
    </row>
    <row r="1138" spans="3:6" x14ac:dyDescent="0.2">
      <c r="C1138" s="28"/>
      <c r="D1138" s="22"/>
      <c r="E1138" s="22"/>
      <c r="F1138" s="22"/>
    </row>
    <row r="1139" spans="3:6" x14ac:dyDescent="0.2">
      <c r="C1139" s="28"/>
      <c r="D1139" s="22"/>
      <c r="E1139" s="22"/>
      <c r="F1139" s="22"/>
    </row>
    <row r="1140" spans="3:6" x14ac:dyDescent="0.2">
      <c r="C1140" s="28"/>
      <c r="D1140" s="22"/>
      <c r="E1140" s="22"/>
      <c r="F1140" s="22"/>
    </row>
    <row r="1141" spans="3:6" x14ac:dyDescent="0.2">
      <c r="C1141" s="28"/>
      <c r="D1141" s="22"/>
      <c r="E1141" s="22"/>
      <c r="F1141" s="22"/>
    </row>
    <row r="1142" spans="3:6" x14ac:dyDescent="0.2">
      <c r="C1142" s="28"/>
      <c r="D1142" s="22"/>
      <c r="E1142" s="22"/>
      <c r="F1142" s="22"/>
    </row>
    <row r="1143" spans="3:6" x14ac:dyDescent="0.2">
      <c r="C1143" s="28"/>
      <c r="D1143" s="22"/>
      <c r="E1143" s="22"/>
      <c r="F1143" s="22"/>
    </row>
    <row r="1144" spans="3:6" x14ac:dyDescent="0.2">
      <c r="C1144" s="28"/>
      <c r="D1144" s="22"/>
      <c r="E1144" s="22"/>
      <c r="F1144" s="22"/>
    </row>
    <row r="1145" spans="3:6" x14ac:dyDescent="0.2">
      <c r="C1145" s="28"/>
      <c r="D1145" s="22"/>
      <c r="E1145" s="22"/>
      <c r="F1145" s="22"/>
    </row>
    <row r="1146" spans="3:6" x14ac:dyDescent="0.2">
      <c r="C1146" s="28"/>
      <c r="D1146" s="22"/>
      <c r="E1146" s="22"/>
      <c r="F1146" s="22"/>
    </row>
    <row r="1147" spans="3:6" x14ac:dyDescent="0.2">
      <c r="C1147" s="28"/>
      <c r="D1147" s="22"/>
      <c r="E1147" s="22"/>
      <c r="F1147" s="22"/>
    </row>
    <row r="1148" spans="3:6" x14ac:dyDescent="0.2">
      <c r="C1148" s="28"/>
      <c r="D1148" s="22"/>
      <c r="E1148" s="22"/>
      <c r="F1148" s="22"/>
    </row>
    <row r="1149" spans="3:6" x14ac:dyDescent="0.2">
      <c r="C1149" s="28"/>
      <c r="D1149" s="22"/>
      <c r="E1149" s="22"/>
      <c r="F1149" s="22"/>
    </row>
    <row r="1150" spans="3:6" x14ac:dyDescent="0.2">
      <c r="C1150" s="28"/>
      <c r="D1150" s="22"/>
      <c r="E1150" s="22"/>
      <c r="F1150" s="22"/>
    </row>
    <row r="1151" spans="3:6" x14ac:dyDescent="0.2">
      <c r="C1151" s="28"/>
      <c r="D1151" s="22"/>
      <c r="E1151" s="22"/>
      <c r="F1151" s="22"/>
    </row>
    <row r="1152" spans="3:6" x14ac:dyDescent="0.2">
      <c r="C1152" s="28"/>
      <c r="D1152" s="22"/>
      <c r="E1152" s="22"/>
      <c r="F1152" s="22"/>
    </row>
    <row r="1153" spans="3:6" x14ac:dyDescent="0.2">
      <c r="C1153" s="28"/>
      <c r="D1153" s="22"/>
      <c r="E1153" s="22"/>
      <c r="F1153" s="22"/>
    </row>
    <row r="1154" spans="3:6" x14ac:dyDescent="0.2">
      <c r="C1154" s="28"/>
      <c r="D1154" s="22"/>
      <c r="E1154" s="22"/>
      <c r="F1154" s="22"/>
    </row>
    <row r="1155" spans="3:6" x14ac:dyDescent="0.2">
      <c r="C1155" s="28"/>
      <c r="D1155" s="22"/>
      <c r="E1155" s="22"/>
      <c r="F1155" s="22"/>
    </row>
    <row r="1156" spans="3:6" x14ac:dyDescent="0.2">
      <c r="C1156" s="28"/>
      <c r="D1156" s="22"/>
      <c r="E1156" s="22"/>
      <c r="F1156" s="22"/>
    </row>
    <row r="1157" spans="3:6" x14ac:dyDescent="0.2">
      <c r="C1157" s="28"/>
      <c r="D1157" s="22"/>
      <c r="E1157" s="22"/>
      <c r="F1157" s="22"/>
    </row>
    <row r="1158" spans="3:6" x14ac:dyDescent="0.2">
      <c r="C1158" s="28"/>
      <c r="D1158" s="22"/>
      <c r="E1158" s="22"/>
      <c r="F1158" s="22"/>
    </row>
    <row r="1159" spans="3:6" x14ac:dyDescent="0.2">
      <c r="C1159" s="28"/>
      <c r="D1159" s="22"/>
      <c r="E1159" s="22"/>
      <c r="F1159" s="22"/>
    </row>
    <row r="1160" spans="3:6" x14ac:dyDescent="0.2">
      <c r="C1160" s="28"/>
      <c r="D1160" s="22"/>
      <c r="E1160" s="22"/>
      <c r="F1160" s="22"/>
    </row>
    <row r="1161" spans="3:6" x14ac:dyDescent="0.2">
      <c r="C1161" s="28"/>
      <c r="D1161" s="22"/>
      <c r="E1161" s="22"/>
      <c r="F1161" s="22"/>
    </row>
    <row r="1162" spans="3:6" x14ac:dyDescent="0.2">
      <c r="C1162" s="28"/>
      <c r="D1162" s="22"/>
      <c r="E1162" s="22"/>
      <c r="F1162" s="22"/>
    </row>
    <row r="1163" spans="3:6" x14ac:dyDescent="0.2">
      <c r="C1163" s="28"/>
      <c r="D1163" s="22"/>
      <c r="E1163" s="22"/>
      <c r="F1163" s="22"/>
    </row>
    <row r="1164" spans="3:6" x14ac:dyDescent="0.2">
      <c r="C1164" s="28"/>
      <c r="D1164" s="22"/>
      <c r="E1164" s="22"/>
      <c r="F1164" s="22"/>
    </row>
    <row r="1165" spans="3:6" x14ac:dyDescent="0.2">
      <c r="C1165" s="28"/>
      <c r="D1165" s="22"/>
      <c r="E1165" s="22"/>
      <c r="F1165" s="22"/>
    </row>
    <row r="1166" spans="3:6" x14ac:dyDescent="0.2">
      <c r="C1166" s="28"/>
      <c r="D1166" s="22"/>
      <c r="E1166" s="22"/>
      <c r="F1166" s="22"/>
    </row>
    <row r="1167" spans="3:6" x14ac:dyDescent="0.2">
      <c r="C1167" s="28"/>
      <c r="D1167" s="22"/>
      <c r="E1167" s="22"/>
      <c r="F1167" s="22"/>
    </row>
    <row r="1168" spans="3:6" x14ac:dyDescent="0.2">
      <c r="C1168" s="28"/>
      <c r="D1168" s="22"/>
      <c r="E1168" s="22"/>
      <c r="F1168" s="22"/>
    </row>
    <row r="1169" spans="3:6" x14ac:dyDescent="0.2">
      <c r="C1169" s="28"/>
      <c r="D1169" s="22"/>
      <c r="E1169" s="22"/>
      <c r="F1169" s="22"/>
    </row>
    <row r="1170" spans="3:6" x14ac:dyDescent="0.2">
      <c r="C1170" s="28"/>
      <c r="D1170" s="22"/>
      <c r="E1170" s="22"/>
      <c r="F1170" s="22"/>
    </row>
    <row r="1171" spans="3:6" x14ac:dyDescent="0.2">
      <c r="C1171" s="28"/>
      <c r="D1171" s="22"/>
      <c r="E1171" s="22"/>
      <c r="F1171" s="22"/>
    </row>
    <row r="1172" spans="3:6" x14ac:dyDescent="0.2">
      <c r="C1172" s="28"/>
      <c r="D1172" s="22"/>
      <c r="E1172" s="22"/>
      <c r="F1172" s="22"/>
    </row>
    <row r="1173" spans="3:6" x14ac:dyDescent="0.2">
      <c r="C1173" s="28"/>
      <c r="D1173" s="22"/>
      <c r="E1173" s="22"/>
      <c r="F1173" s="22"/>
    </row>
    <row r="1174" spans="3:6" x14ac:dyDescent="0.2">
      <c r="C1174" s="28"/>
      <c r="D1174" s="22"/>
      <c r="E1174" s="22"/>
      <c r="F1174" s="22"/>
    </row>
    <row r="1175" spans="3:6" x14ac:dyDescent="0.2">
      <c r="C1175" s="28"/>
      <c r="D1175" s="22"/>
      <c r="E1175" s="22"/>
      <c r="F1175" s="22"/>
    </row>
    <row r="1176" spans="3:6" x14ac:dyDescent="0.2">
      <c r="C1176" s="28"/>
      <c r="D1176" s="22"/>
      <c r="E1176" s="22"/>
      <c r="F1176" s="22"/>
    </row>
    <row r="1177" spans="3:6" x14ac:dyDescent="0.2">
      <c r="C1177" s="28"/>
      <c r="D1177" s="22"/>
      <c r="E1177" s="22"/>
      <c r="F1177" s="22"/>
    </row>
    <row r="1178" spans="3:6" x14ac:dyDescent="0.2">
      <c r="C1178" s="28"/>
      <c r="D1178" s="22"/>
      <c r="E1178" s="22"/>
      <c r="F1178" s="22"/>
    </row>
    <row r="1179" spans="3:6" x14ac:dyDescent="0.2">
      <c r="C1179" s="28"/>
      <c r="D1179" s="22"/>
      <c r="E1179" s="22"/>
      <c r="F1179" s="22"/>
    </row>
    <row r="1180" spans="3:6" x14ac:dyDescent="0.2">
      <c r="C1180" s="28"/>
      <c r="D1180" s="22"/>
      <c r="E1180" s="22"/>
      <c r="F1180" s="22"/>
    </row>
    <row r="1181" spans="3:6" x14ac:dyDescent="0.2">
      <c r="C1181" s="28"/>
      <c r="D1181" s="22"/>
      <c r="E1181" s="22"/>
      <c r="F1181" s="22"/>
    </row>
    <row r="1182" spans="3:6" x14ac:dyDescent="0.2">
      <c r="C1182" s="28"/>
      <c r="D1182" s="22"/>
      <c r="E1182" s="22"/>
      <c r="F1182" s="22"/>
    </row>
    <row r="1183" spans="3:6" x14ac:dyDescent="0.2">
      <c r="C1183" s="28"/>
      <c r="D1183" s="22"/>
      <c r="E1183" s="22"/>
      <c r="F1183" s="22"/>
    </row>
    <row r="1184" spans="3:6" x14ac:dyDescent="0.2">
      <c r="C1184" s="28"/>
      <c r="D1184" s="22"/>
      <c r="E1184" s="22"/>
      <c r="F1184" s="22"/>
    </row>
    <row r="1185" spans="3:6" x14ac:dyDescent="0.2">
      <c r="C1185" s="28"/>
      <c r="D1185" s="22"/>
      <c r="E1185" s="22"/>
      <c r="F1185" s="22"/>
    </row>
    <row r="1186" spans="3:6" x14ac:dyDescent="0.2">
      <c r="C1186" s="28"/>
      <c r="D1186" s="22"/>
      <c r="E1186" s="22"/>
      <c r="F1186" s="22"/>
    </row>
    <row r="1187" spans="3:6" x14ac:dyDescent="0.2">
      <c r="C1187" s="28"/>
      <c r="D1187" s="22"/>
      <c r="E1187" s="22"/>
      <c r="F1187" s="22"/>
    </row>
    <row r="1188" spans="3:6" x14ac:dyDescent="0.2">
      <c r="C1188" s="28"/>
      <c r="D1188" s="22"/>
      <c r="E1188" s="22"/>
      <c r="F1188" s="22"/>
    </row>
    <row r="1189" spans="3:6" x14ac:dyDescent="0.2">
      <c r="C1189" s="28"/>
      <c r="D1189" s="22"/>
      <c r="E1189" s="22"/>
      <c r="F1189" s="22"/>
    </row>
    <row r="1190" spans="3:6" x14ac:dyDescent="0.2">
      <c r="C1190" s="28"/>
      <c r="D1190" s="22"/>
      <c r="E1190" s="22"/>
      <c r="F1190" s="22"/>
    </row>
    <row r="1191" spans="3:6" x14ac:dyDescent="0.2">
      <c r="C1191" s="28"/>
      <c r="D1191" s="22"/>
      <c r="E1191" s="22"/>
      <c r="F1191" s="22"/>
    </row>
    <row r="1192" spans="3:6" x14ac:dyDescent="0.2">
      <c r="C1192" s="28"/>
      <c r="D1192" s="22"/>
      <c r="E1192" s="22"/>
      <c r="F1192" s="22"/>
    </row>
    <row r="1193" spans="3:6" x14ac:dyDescent="0.2">
      <c r="C1193" s="28"/>
      <c r="D1193" s="22"/>
      <c r="E1193" s="22"/>
      <c r="F1193" s="22"/>
    </row>
    <row r="1194" spans="3:6" x14ac:dyDescent="0.2">
      <c r="C1194" s="28"/>
      <c r="D1194" s="22"/>
      <c r="E1194" s="22"/>
      <c r="F1194" s="22"/>
    </row>
    <row r="1195" spans="3:6" x14ac:dyDescent="0.2">
      <c r="C1195" s="28"/>
      <c r="D1195" s="22"/>
      <c r="E1195" s="22"/>
      <c r="F1195" s="22"/>
    </row>
    <row r="1196" spans="3:6" x14ac:dyDescent="0.2">
      <c r="C1196" s="28"/>
      <c r="D1196" s="22"/>
      <c r="E1196" s="22"/>
      <c r="F1196" s="22"/>
    </row>
    <row r="1197" spans="3:6" x14ac:dyDescent="0.2">
      <c r="C1197" s="28"/>
      <c r="D1197" s="22"/>
      <c r="E1197" s="22"/>
      <c r="F1197" s="22"/>
    </row>
    <row r="1198" spans="3:6" x14ac:dyDescent="0.2">
      <c r="C1198" s="28"/>
      <c r="D1198" s="22"/>
      <c r="E1198" s="22"/>
      <c r="F1198" s="22"/>
    </row>
    <row r="1199" spans="3:6" x14ac:dyDescent="0.2">
      <c r="C1199" s="28"/>
      <c r="D1199" s="22"/>
      <c r="E1199" s="22"/>
      <c r="F1199" s="22"/>
    </row>
    <row r="1200" spans="3:6" x14ac:dyDescent="0.2">
      <c r="C1200" s="28"/>
      <c r="D1200" s="22"/>
      <c r="E1200" s="22"/>
      <c r="F1200" s="22"/>
    </row>
    <row r="1201" spans="3:6" x14ac:dyDescent="0.2">
      <c r="C1201" s="28"/>
      <c r="D1201" s="22"/>
      <c r="E1201" s="22"/>
      <c r="F1201" s="22"/>
    </row>
    <row r="1202" spans="3:6" x14ac:dyDescent="0.2">
      <c r="C1202" s="28"/>
      <c r="D1202" s="22"/>
      <c r="E1202" s="22"/>
      <c r="F1202" s="22"/>
    </row>
    <row r="1203" spans="3:6" x14ac:dyDescent="0.2">
      <c r="C1203" s="28"/>
      <c r="D1203" s="22"/>
      <c r="E1203" s="22"/>
      <c r="F1203" s="22"/>
    </row>
    <row r="1204" spans="3:6" x14ac:dyDescent="0.2">
      <c r="C1204" s="28"/>
      <c r="D1204" s="22"/>
      <c r="E1204" s="22"/>
      <c r="F1204" s="22"/>
    </row>
    <row r="1205" spans="3:6" x14ac:dyDescent="0.2">
      <c r="C1205" s="28"/>
      <c r="D1205" s="22"/>
      <c r="E1205" s="22"/>
      <c r="F1205" s="22"/>
    </row>
    <row r="1206" spans="3:6" x14ac:dyDescent="0.2">
      <c r="C1206" s="28"/>
      <c r="D1206" s="22"/>
      <c r="E1206" s="22"/>
      <c r="F1206" s="22"/>
    </row>
    <row r="1207" spans="3:6" x14ac:dyDescent="0.2">
      <c r="C1207" s="28"/>
      <c r="D1207" s="22"/>
      <c r="E1207" s="22"/>
      <c r="F1207" s="22"/>
    </row>
    <row r="1208" spans="3:6" x14ac:dyDescent="0.2">
      <c r="C1208" s="28"/>
      <c r="D1208" s="22"/>
      <c r="E1208" s="22"/>
      <c r="F1208" s="22"/>
    </row>
    <row r="1209" spans="3:6" x14ac:dyDescent="0.2">
      <c r="C1209" s="28"/>
      <c r="D1209" s="22"/>
      <c r="E1209" s="22"/>
      <c r="F1209" s="22"/>
    </row>
    <row r="1210" spans="3:6" x14ac:dyDescent="0.2">
      <c r="C1210" s="28"/>
      <c r="D1210" s="22"/>
      <c r="E1210" s="22"/>
      <c r="F1210" s="22"/>
    </row>
    <row r="1211" spans="3:6" x14ac:dyDescent="0.2">
      <c r="C1211" s="28"/>
      <c r="D1211" s="22"/>
      <c r="E1211" s="22"/>
      <c r="F1211" s="22"/>
    </row>
    <row r="1212" spans="3:6" x14ac:dyDescent="0.2">
      <c r="C1212" s="28"/>
      <c r="D1212" s="22"/>
      <c r="E1212" s="22"/>
      <c r="F1212" s="22"/>
    </row>
    <row r="1213" spans="3:6" x14ac:dyDescent="0.2">
      <c r="C1213" s="28"/>
      <c r="D1213" s="22"/>
      <c r="E1213" s="22"/>
      <c r="F1213" s="22"/>
    </row>
    <row r="1214" spans="3:6" x14ac:dyDescent="0.2">
      <c r="C1214" s="28"/>
      <c r="D1214" s="22"/>
      <c r="E1214" s="22"/>
      <c r="F1214" s="22"/>
    </row>
    <row r="1215" spans="3:6" x14ac:dyDescent="0.2">
      <c r="C1215" s="28"/>
      <c r="D1215" s="22"/>
      <c r="E1215" s="22"/>
      <c r="F1215" s="22"/>
    </row>
    <row r="1216" spans="3:6" x14ac:dyDescent="0.2">
      <c r="C1216" s="28"/>
      <c r="D1216" s="22"/>
      <c r="E1216" s="22"/>
      <c r="F1216" s="22"/>
    </row>
    <row r="1217" spans="3:6" x14ac:dyDescent="0.2">
      <c r="C1217" s="28"/>
      <c r="D1217" s="22"/>
      <c r="E1217" s="22"/>
      <c r="F1217" s="22"/>
    </row>
    <row r="1218" spans="3:6" x14ac:dyDescent="0.2">
      <c r="C1218" s="28"/>
      <c r="D1218" s="22"/>
      <c r="E1218" s="22"/>
      <c r="F1218" s="22"/>
    </row>
    <row r="1219" spans="3:6" x14ac:dyDescent="0.2">
      <c r="C1219" s="28"/>
      <c r="D1219" s="22"/>
      <c r="E1219" s="22"/>
      <c r="F1219" s="22"/>
    </row>
    <row r="1220" spans="3:6" x14ac:dyDescent="0.2">
      <c r="C1220" s="28"/>
      <c r="D1220" s="22"/>
      <c r="E1220" s="22"/>
      <c r="F1220" s="22"/>
    </row>
    <row r="1221" spans="3:6" x14ac:dyDescent="0.2">
      <c r="C1221" s="28"/>
      <c r="D1221" s="22"/>
      <c r="E1221" s="22"/>
      <c r="F1221" s="22"/>
    </row>
    <row r="1222" spans="3:6" x14ac:dyDescent="0.2">
      <c r="C1222" s="28"/>
      <c r="D1222" s="22"/>
      <c r="E1222" s="22"/>
      <c r="F1222" s="22"/>
    </row>
    <row r="1223" spans="3:6" x14ac:dyDescent="0.2">
      <c r="C1223" s="28"/>
      <c r="D1223" s="22"/>
      <c r="E1223" s="22"/>
      <c r="F1223" s="22"/>
    </row>
    <row r="1224" spans="3:6" x14ac:dyDescent="0.2">
      <c r="C1224" s="28"/>
      <c r="D1224" s="22"/>
      <c r="E1224" s="22"/>
      <c r="F1224" s="22"/>
    </row>
    <row r="1225" spans="3:6" x14ac:dyDescent="0.2">
      <c r="C1225" s="28"/>
      <c r="D1225" s="22"/>
      <c r="E1225" s="22"/>
      <c r="F1225" s="22"/>
    </row>
    <row r="1226" spans="3:6" x14ac:dyDescent="0.2">
      <c r="C1226" s="28"/>
      <c r="D1226" s="22"/>
      <c r="E1226" s="22"/>
      <c r="F1226" s="22"/>
    </row>
    <row r="1227" spans="3:6" x14ac:dyDescent="0.2">
      <c r="C1227" s="28"/>
      <c r="D1227" s="22"/>
      <c r="E1227" s="22"/>
      <c r="F1227" s="22"/>
    </row>
    <row r="1228" spans="3:6" x14ac:dyDescent="0.2">
      <c r="C1228" s="28"/>
      <c r="D1228" s="22"/>
      <c r="E1228" s="22"/>
      <c r="F1228" s="22"/>
    </row>
    <row r="1229" spans="3:6" x14ac:dyDescent="0.2">
      <c r="C1229" s="28"/>
      <c r="D1229" s="22"/>
      <c r="E1229" s="22"/>
      <c r="F1229" s="22"/>
    </row>
    <row r="1230" spans="3:6" x14ac:dyDescent="0.2">
      <c r="C1230" s="28"/>
      <c r="D1230" s="22"/>
      <c r="E1230" s="22"/>
      <c r="F1230" s="22"/>
    </row>
    <row r="1231" spans="3:6" x14ac:dyDescent="0.2">
      <c r="C1231" s="28"/>
      <c r="D1231" s="22"/>
      <c r="E1231" s="22"/>
      <c r="F1231" s="22"/>
    </row>
    <row r="1232" spans="3:6" x14ac:dyDescent="0.2">
      <c r="C1232" s="28"/>
      <c r="D1232" s="22"/>
      <c r="E1232" s="22"/>
      <c r="F1232" s="22"/>
    </row>
    <row r="1233" spans="3:6" x14ac:dyDescent="0.2">
      <c r="C1233" s="28"/>
      <c r="D1233" s="22"/>
      <c r="E1233" s="22"/>
      <c r="F1233" s="22"/>
    </row>
    <row r="1234" spans="3:6" x14ac:dyDescent="0.2">
      <c r="C1234" s="28"/>
      <c r="D1234" s="22"/>
      <c r="E1234" s="22"/>
      <c r="F1234" s="22"/>
    </row>
    <row r="1235" spans="3:6" x14ac:dyDescent="0.2">
      <c r="C1235" s="28"/>
      <c r="D1235" s="22"/>
      <c r="E1235" s="22"/>
      <c r="F1235" s="22"/>
    </row>
    <row r="1236" spans="3:6" x14ac:dyDescent="0.2">
      <c r="C1236" s="28"/>
      <c r="D1236" s="22"/>
      <c r="E1236" s="22"/>
      <c r="F1236" s="22"/>
    </row>
    <row r="1237" spans="3:6" x14ac:dyDescent="0.2">
      <c r="C1237" s="28"/>
      <c r="D1237" s="22"/>
      <c r="E1237" s="22"/>
      <c r="F1237" s="22"/>
    </row>
    <row r="1238" spans="3:6" x14ac:dyDescent="0.2">
      <c r="C1238" s="28"/>
      <c r="D1238" s="22"/>
      <c r="E1238" s="22"/>
      <c r="F1238" s="22"/>
    </row>
    <row r="1239" spans="3:6" x14ac:dyDescent="0.2">
      <c r="C1239" s="28"/>
      <c r="D1239" s="22"/>
      <c r="E1239" s="22"/>
      <c r="F1239" s="22"/>
    </row>
    <row r="1240" spans="3:6" x14ac:dyDescent="0.2">
      <c r="C1240" s="28"/>
      <c r="D1240" s="22"/>
      <c r="E1240" s="22"/>
      <c r="F1240" s="22"/>
    </row>
    <row r="1241" spans="3:6" x14ac:dyDescent="0.2">
      <c r="C1241" s="28"/>
      <c r="D1241" s="22"/>
      <c r="E1241" s="22"/>
      <c r="F1241" s="22"/>
    </row>
    <row r="1242" spans="3:6" x14ac:dyDescent="0.2">
      <c r="C1242" s="28"/>
      <c r="D1242" s="22"/>
      <c r="E1242" s="22"/>
      <c r="F1242" s="22"/>
    </row>
    <row r="1243" spans="3:6" x14ac:dyDescent="0.2">
      <c r="C1243" s="28"/>
      <c r="D1243" s="22"/>
      <c r="E1243" s="22"/>
      <c r="F1243" s="22"/>
    </row>
    <row r="1244" spans="3:6" x14ac:dyDescent="0.2">
      <c r="C1244" s="28"/>
      <c r="D1244" s="22"/>
      <c r="E1244" s="22"/>
      <c r="F1244" s="22"/>
    </row>
    <row r="1245" spans="3:6" x14ac:dyDescent="0.2">
      <c r="C1245" s="28"/>
      <c r="D1245" s="22"/>
      <c r="E1245" s="22"/>
      <c r="F1245" s="22"/>
    </row>
    <row r="1246" spans="3:6" x14ac:dyDescent="0.2">
      <c r="C1246" s="28"/>
      <c r="D1246" s="22"/>
      <c r="E1246" s="22"/>
      <c r="F1246" s="22"/>
    </row>
    <row r="1247" spans="3:6" x14ac:dyDescent="0.2">
      <c r="C1247" s="28"/>
      <c r="D1247" s="22"/>
      <c r="E1247" s="22"/>
      <c r="F1247" s="22"/>
    </row>
    <row r="1248" spans="3:6" x14ac:dyDescent="0.2">
      <c r="C1248" s="28"/>
      <c r="D1248" s="22"/>
      <c r="E1248" s="22"/>
      <c r="F1248" s="22"/>
    </row>
    <row r="1249" spans="3:6" x14ac:dyDescent="0.2">
      <c r="C1249" s="28"/>
      <c r="D1249" s="22"/>
      <c r="E1249" s="22"/>
      <c r="F1249" s="22"/>
    </row>
    <row r="1250" spans="3:6" x14ac:dyDescent="0.2">
      <c r="C1250" s="28"/>
      <c r="D1250" s="22"/>
      <c r="E1250" s="22"/>
      <c r="F1250" s="22"/>
    </row>
    <row r="1251" spans="3:6" x14ac:dyDescent="0.2">
      <c r="C1251" s="28"/>
      <c r="D1251" s="22"/>
      <c r="E1251" s="22"/>
      <c r="F1251" s="22"/>
    </row>
    <row r="1252" spans="3:6" x14ac:dyDescent="0.2">
      <c r="C1252" s="28"/>
      <c r="D1252" s="22"/>
      <c r="E1252" s="22"/>
      <c r="F1252" s="22"/>
    </row>
    <row r="1253" spans="3:6" x14ac:dyDescent="0.2">
      <c r="C1253" s="28"/>
      <c r="D1253" s="22"/>
      <c r="E1253" s="22"/>
      <c r="F1253" s="22"/>
    </row>
    <row r="1254" spans="3:6" x14ac:dyDescent="0.2">
      <c r="C1254" s="28"/>
      <c r="D1254" s="22"/>
      <c r="E1254" s="22"/>
      <c r="F1254" s="22"/>
    </row>
    <row r="1255" spans="3:6" x14ac:dyDescent="0.2">
      <c r="C1255" s="28"/>
      <c r="D1255" s="22"/>
      <c r="E1255" s="22"/>
      <c r="F1255" s="22"/>
    </row>
    <row r="1256" spans="3:6" x14ac:dyDescent="0.2">
      <c r="C1256" s="28"/>
      <c r="D1256" s="22"/>
      <c r="E1256" s="22"/>
      <c r="F1256" s="22"/>
    </row>
    <row r="1257" spans="3:6" x14ac:dyDescent="0.2">
      <c r="C1257" s="28"/>
      <c r="D1257" s="22"/>
      <c r="E1257" s="22"/>
      <c r="F1257" s="22"/>
    </row>
    <row r="1258" spans="3:6" x14ac:dyDescent="0.2">
      <c r="C1258" s="28"/>
      <c r="D1258" s="22"/>
      <c r="E1258" s="22"/>
      <c r="F1258" s="22"/>
    </row>
    <row r="1259" spans="3:6" x14ac:dyDescent="0.2">
      <c r="C1259" s="28"/>
      <c r="D1259" s="22"/>
      <c r="E1259" s="22"/>
      <c r="F1259" s="22"/>
    </row>
    <row r="1260" spans="3:6" x14ac:dyDescent="0.2">
      <c r="C1260" s="28"/>
      <c r="D1260" s="22"/>
      <c r="E1260" s="22"/>
      <c r="F1260" s="22"/>
    </row>
    <row r="1261" spans="3:6" x14ac:dyDescent="0.2">
      <c r="C1261" s="28"/>
      <c r="D1261" s="22"/>
      <c r="E1261" s="22"/>
      <c r="F1261" s="22"/>
    </row>
    <row r="1262" spans="3:6" x14ac:dyDescent="0.2">
      <c r="C1262" s="28"/>
      <c r="D1262" s="22"/>
      <c r="E1262" s="22"/>
      <c r="F1262" s="22"/>
    </row>
    <row r="1263" spans="3:6" x14ac:dyDescent="0.2">
      <c r="C1263" s="28"/>
      <c r="D1263" s="22"/>
      <c r="E1263" s="22"/>
      <c r="F1263" s="22"/>
    </row>
    <row r="1264" spans="3:6" x14ac:dyDescent="0.2">
      <c r="C1264" s="28"/>
      <c r="D1264" s="22"/>
      <c r="E1264" s="22"/>
      <c r="F1264" s="22"/>
    </row>
    <row r="1265" spans="3:6" x14ac:dyDescent="0.2">
      <c r="C1265" s="28"/>
      <c r="D1265" s="22"/>
      <c r="E1265" s="22"/>
      <c r="F1265" s="22"/>
    </row>
    <row r="1266" spans="3:6" x14ac:dyDescent="0.2">
      <c r="C1266" s="28"/>
      <c r="D1266" s="22"/>
      <c r="E1266" s="22"/>
      <c r="F1266" s="22"/>
    </row>
    <row r="1267" spans="3:6" x14ac:dyDescent="0.2">
      <c r="C1267" s="28"/>
      <c r="D1267" s="22"/>
      <c r="E1267" s="22"/>
      <c r="F1267" s="22"/>
    </row>
    <row r="1268" spans="3:6" x14ac:dyDescent="0.2">
      <c r="C1268" s="28"/>
      <c r="D1268" s="22"/>
      <c r="E1268" s="22"/>
      <c r="F1268" s="22"/>
    </row>
    <row r="1269" spans="3:6" x14ac:dyDescent="0.2">
      <c r="C1269" s="28"/>
      <c r="D1269" s="22"/>
      <c r="E1269" s="22"/>
      <c r="F1269" s="22"/>
    </row>
    <row r="1270" spans="3:6" x14ac:dyDescent="0.2">
      <c r="C1270" s="28"/>
      <c r="D1270" s="22"/>
      <c r="E1270" s="22"/>
      <c r="F1270" s="22"/>
    </row>
    <row r="1271" spans="3:6" x14ac:dyDescent="0.2">
      <c r="C1271" s="28"/>
      <c r="D1271" s="22"/>
      <c r="E1271" s="22"/>
      <c r="F1271" s="22"/>
    </row>
    <row r="1272" spans="3:6" x14ac:dyDescent="0.2">
      <c r="C1272" s="28"/>
      <c r="D1272" s="22"/>
      <c r="E1272" s="22"/>
      <c r="F1272" s="22"/>
    </row>
    <row r="1273" spans="3:6" x14ac:dyDescent="0.2">
      <c r="C1273" s="28"/>
      <c r="D1273" s="22"/>
      <c r="E1273" s="22"/>
      <c r="F1273" s="22"/>
    </row>
    <row r="1274" spans="3:6" x14ac:dyDescent="0.2">
      <c r="C1274" s="28"/>
      <c r="D1274" s="22"/>
      <c r="E1274" s="22"/>
      <c r="F1274" s="22"/>
    </row>
    <row r="1275" spans="3:6" x14ac:dyDescent="0.2">
      <c r="C1275" s="28"/>
      <c r="D1275" s="22"/>
      <c r="E1275" s="22"/>
      <c r="F1275" s="22"/>
    </row>
    <row r="1276" spans="3:6" x14ac:dyDescent="0.2">
      <c r="C1276" s="28"/>
      <c r="D1276" s="22"/>
      <c r="E1276" s="22"/>
      <c r="F1276" s="22"/>
    </row>
    <row r="1277" spans="3:6" x14ac:dyDescent="0.2">
      <c r="C1277" s="28"/>
      <c r="D1277" s="22"/>
      <c r="E1277" s="22"/>
      <c r="F1277" s="22"/>
    </row>
    <row r="1278" spans="3:6" x14ac:dyDescent="0.2">
      <c r="C1278" s="28"/>
      <c r="D1278" s="22"/>
      <c r="E1278" s="22"/>
      <c r="F1278" s="22"/>
    </row>
    <row r="1279" spans="3:6" x14ac:dyDescent="0.2">
      <c r="C1279" s="28"/>
      <c r="D1279" s="22"/>
      <c r="E1279" s="22"/>
      <c r="F1279" s="22"/>
    </row>
    <row r="1280" spans="3:6" x14ac:dyDescent="0.2">
      <c r="C1280" s="28"/>
      <c r="D1280" s="22"/>
      <c r="E1280" s="22"/>
      <c r="F1280" s="22"/>
    </row>
    <row r="1281" spans="3:6" x14ac:dyDescent="0.2">
      <c r="C1281" s="28"/>
      <c r="D1281" s="22"/>
      <c r="E1281" s="22"/>
      <c r="F1281" s="22"/>
    </row>
    <row r="1282" spans="3:6" x14ac:dyDescent="0.2">
      <c r="C1282" s="28"/>
      <c r="D1282" s="22"/>
      <c r="E1282" s="22"/>
      <c r="F1282" s="22"/>
    </row>
    <row r="1283" spans="3:6" x14ac:dyDescent="0.2">
      <c r="C1283" s="28"/>
      <c r="D1283" s="22"/>
      <c r="E1283" s="22"/>
      <c r="F1283" s="22"/>
    </row>
    <row r="1284" spans="3:6" x14ac:dyDescent="0.2">
      <c r="C1284" s="28"/>
      <c r="D1284" s="22"/>
      <c r="E1284" s="22"/>
      <c r="F1284" s="22"/>
    </row>
    <row r="1285" spans="3:6" x14ac:dyDescent="0.2">
      <c r="C1285" s="28"/>
      <c r="D1285" s="22"/>
      <c r="E1285" s="22"/>
      <c r="F1285" s="22"/>
    </row>
    <row r="1286" spans="3:6" x14ac:dyDescent="0.2">
      <c r="C1286" s="28"/>
      <c r="D1286" s="22"/>
      <c r="E1286" s="22"/>
      <c r="F1286" s="22"/>
    </row>
    <row r="1287" spans="3:6" x14ac:dyDescent="0.2">
      <c r="C1287" s="28"/>
      <c r="D1287" s="22"/>
      <c r="E1287" s="22"/>
      <c r="F1287" s="22"/>
    </row>
    <row r="1288" spans="3:6" x14ac:dyDescent="0.2">
      <c r="C1288" s="28"/>
      <c r="D1288" s="22"/>
      <c r="E1288" s="22"/>
      <c r="F1288" s="22"/>
    </row>
    <row r="1289" spans="3:6" x14ac:dyDescent="0.2">
      <c r="C1289" s="28"/>
      <c r="D1289" s="22"/>
      <c r="E1289" s="22"/>
      <c r="F1289" s="22"/>
    </row>
    <row r="1290" spans="3:6" x14ac:dyDescent="0.2">
      <c r="C1290" s="28"/>
      <c r="D1290" s="22"/>
      <c r="E1290" s="22"/>
      <c r="F1290" s="22"/>
    </row>
    <row r="1291" spans="3:6" x14ac:dyDescent="0.2">
      <c r="C1291" s="28"/>
      <c r="D1291" s="22"/>
      <c r="E1291" s="22"/>
      <c r="F1291" s="22"/>
    </row>
    <row r="1292" spans="3:6" x14ac:dyDescent="0.2">
      <c r="C1292" s="28"/>
      <c r="D1292" s="22"/>
      <c r="E1292" s="22"/>
      <c r="F1292" s="22"/>
    </row>
    <row r="1293" spans="3:6" x14ac:dyDescent="0.2">
      <c r="C1293" s="28"/>
      <c r="D1293" s="22"/>
      <c r="E1293" s="22"/>
      <c r="F1293" s="22"/>
    </row>
    <row r="1294" spans="3:6" x14ac:dyDescent="0.2">
      <c r="C1294" s="28"/>
      <c r="D1294" s="22"/>
      <c r="E1294" s="22"/>
      <c r="F1294" s="22"/>
    </row>
    <row r="1295" spans="3:6" x14ac:dyDescent="0.2">
      <c r="C1295" s="28"/>
      <c r="D1295" s="22"/>
      <c r="E1295" s="22"/>
      <c r="F1295" s="22"/>
    </row>
    <row r="1296" spans="3:6" x14ac:dyDescent="0.2">
      <c r="C1296" s="28"/>
      <c r="D1296" s="22"/>
      <c r="E1296" s="22"/>
      <c r="F1296" s="22"/>
    </row>
    <row r="1297" spans="3:6" x14ac:dyDescent="0.2">
      <c r="C1297" s="28"/>
      <c r="D1297" s="22"/>
      <c r="E1297" s="22"/>
      <c r="F1297" s="22"/>
    </row>
    <row r="1298" spans="3:6" x14ac:dyDescent="0.2">
      <c r="C1298" s="28"/>
      <c r="D1298" s="22"/>
      <c r="E1298" s="22"/>
      <c r="F1298" s="22"/>
    </row>
    <row r="1299" spans="3:6" x14ac:dyDescent="0.2">
      <c r="C1299" s="28"/>
      <c r="D1299" s="22"/>
      <c r="E1299" s="22"/>
      <c r="F1299" s="22"/>
    </row>
    <row r="1300" spans="3:6" x14ac:dyDescent="0.2">
      <c r="C1300" s="28"/>
      <c r="D1300" s="22"/>
      <c r="E1300" s="22"/>
      <c r="F1300" s="22"/>
    </row>
    <row r="1301" spans="3:6" x14ac:dyDescent="0.2">
      <c r="C1301" s="28"/>
      <c r="D1301" s="22"/>
      <c r="E1301" s="22"/>
      <c r="F1301" s="22"/>
    </row>
    <row r="1302" spans="3:6" x14ac:dyDescent="0.2">
      <c r="C1302" s="28"/>
      <c r="D1302" s="22"/>
      <c r="E1302" s="22"/>
      <c r="F1302" s="22"/>
    </row>
    <row r="1303" spans="3:6" x14ac:dyDescent="0.2">
      <c r="C1303" s="28"/>
      <c r="D1303" s="22"/>
      <c r="E1303" s="22"/>
      <c r="F1303" s="22"/>
    </row>
    <row r="1304" spans="3:6" x14ac:dyDescent="0.2">
      <c r="C1304" s="28"/>
      <c r="D1304" s="22"/>
      <c r="E1304" s="22"/>
      <c r="F1304" s="22"/>
    </row>
    <row r="1305" spans="3:6" x14ac:dyDescent="0.2">
      <c r="C1305" s="28"/>
      <c r="D1305" s="22"/>
      <c r="E1305" s="22"/>
      <c r="F1305" s="22"/>
    </row>
    <row r="1306" spans="3:6" x14ac:dyDescent="0.2">
      <c r="C1306" s="28"/>
      <c r="D1306" s="22"/>
      <c r="E1306" s="22"/>
      <c r="F1306" s="22"/>
    </row>
    <row r="1307" spans="3:6" x14ac:dyDescent="0.2">
      <c r="C1307" s="28"/>
      <c r="D1307" s="22"/>
      <c r="E1307" s="22"/>
      <c r="F1307" s="22"/>
    </row>
    <row r="1308" spans="3:6" x14ac:dyDescent="0.2">
      <c r="C1308" s="28"/>
      <c r="D1308" s="22"/>
      <c r="E1308" s="22"/>
      <c r="F1308" s="22"/>
    </row>
    <row r="1309" spans="3:6" x14ac:dyDescent="0.2">
      <c r="C1309" s="28"/>
      <c r="D1309" s="22"/>
      <c r="E1309" s="22"/>
      <c r="F1309" s="22"/>
    </row>
    <row r="1310" spans="3:6" x14ac:dyDescent="0.2">
      <c r="C1310" s="28"/>
      <c r="D1310" s="22"/>
      <c r="E1310" s="22"/>
      <c r="F1310" s="22"/>
    </row>
    <row r="1311" spans="3:6" x14ac:dyDescent="0.2">
      <c r="C1311" s="28"/>
      <c r="D1311" s="22"/>
      <c r="E1311" s="22"/>
      <c r="F1311" s="22"/>
    </row>
    <row r="1312" spans="3:6" x14ac:dyDescent="0.2">
      <c r="C1312" s="28"/>
      <c r="D1312" s="22"/>
      <c r="E1312" s="22"/>
      <c r="F1312" s="22"/>
    </row>
    <row r="1313" spans="3:6" x14ac:dyDescent="0.2">
      <c r="C1313" s="28"/>
      <c r="D1313" s="22"/>
      <c r="E1313" s="22"/>
      <c r="F1313" s="22"/>
    </row>
    <row r="1314" spans="3:6" x14ac:dyDescent="0.2">
      <c r="C1314" s="28"/>
      <c r="D1314" s="22"/>
      <c r="E1314" s="22"/>
      <c r="F1314" s="22"/>
    </row>
    <row r="1315" spans="3:6" x14ac:dyDescent="0.2">
      <c r="C1315" s="28"/>
      <c r="D1315" s="22"/>
      <c r="E1315" s="22"/>
      <c r="F1315" s="22"/>
    </row>
    <row r="1316" spans="3:6" x14ac:dyDescent="0.2">
      <c r="C1316" s="28"/>
      <c r="D1316" s="22"/>
      <c r="E1316" s="22"/>
      <c r="F1316" s="22"/>
    </row>
    <row r="1317" spans="3:6" x14ac:dyDescent="0.2">
      <c r="C1317" s="28"/>
      <c r="D1317" s="22"/>
      <c r="E1317" s="22"/>
      <c r="F1317" s="22"/>
    </row>
    <row r="1318" spans="3:6" x14ac:dyDescent="0.2">
      <c r="C1318" s="28"/>
      <c r="D1318" s="22"/>
      <c r="E1318" s="22"/>
      <c r="F1318" s="22"/>
    </row>
    <row r="1319" spans="3:6" x14ac:dyDescent="0.2">
      <c r="C1319" s="28"/>
      <c r="D1319" s="22"/>
      <c r="E1319" s="22"/>
      <c r="F1319" s="22"/>
    </row>
    <row r="1320" spans="3:6" x14ac:dyDescent="0.2">
      <c r="C1320" s="28"/>
      <c r="D1320" s="22"/>
      <c r="E1320" s="22"/>
      <c r="F1320" s="22"/>
    </row>
    <row r="1321" spans="3:6" x14ac:dyDescent="0.2">
      <c r="C1321" s="28"/>
      <c r="D1321" s="22"/>
      <c r="E1321" s="22"/>
      <c r="F1321" s="22"/>
    </row>
    <row r="1322" spans="3:6" x14ac:dyDescent="0.2">
      <c r="C1322" s="28"/>
      <c r="D1322" s="22"/>
      <c r="E1322" s="22"/>
      <c r="F1322" s="22"/>
    </row>
    <row r="1323" spans="3:6" x14ac:dyDescent="0.2">
      <c r="C1323" s="28"/>
      <c r="D1323" s="22"/>
      <c r="E1323" s="22"/>
      <c r="F1323" s="22"/>
    </row>
    <row r="1324" spans="3:6" x14ac:dyDescent="0.2">
      <c r="C1324" s="28"/>
      <c r="D1324" s="22"/>
      <c r="E1324" s="22"/>
      <c r="F1324" s="22"/>
    </row>
    <row r="1325" spans="3:6" x14ac:dyDescent="0.2">
      <c r="C1325" s="28"/>
      <c r="D1325" s="22"/>
      <c r="E1325" s="22"/>
      <c r="F1325" s="22"/>
    </row>
    <row r="1326" spans="3:6" x14ac:dyDescent="0.2">
      <c r="C1326" s="28"/>
      <c r="D1326" s="22"/>
      <c r="E1326" s="22"/>
      <c r="F1326" s="22"/>
    </row>
    <row r="1327" spans="3:6" x14ac:dyDescent="0.2">
      <c r="C1327" s="28"/>
      <c r="D1327" s="22"/>
      <c r="E1327" s="22"/>
      <c r="F1327" s="22"/>
    </row>
    <row r="1328" spans="3:6" x14ac:dyDescent="0.2">
      <c r="C1328" s="28"/>
      <c r="D1328" s="22"/>
      <c r="E1328" s="22"/>
      <c r="F1328" s="22"/>
    </row>
    <row r="1329" spans="3:6" x14ac:dyDescent="0.2">
      <c r="C1329" s="28"/>
      <c r="D1329" s="22"/>
      <c r="E1329" s="22"/>
      <c r="F1329" s="22"/>
    </row>
    <row r="1330" spans="3:6" x14ac:dyDescent="0.2">
      <c r="C1330" s="28"/>
      <c r="D1330" s="22"/>
      <c r="E1330" s="22"/>
      <c r="F1330" s="22"/>
    </row>
    <row r="1331" spans="3:6" x14ac:dyDescent="0.2">
      <c r="C1331" s="28"/>
      <c r="D1331" s="22"/>
      <c r="E1331" s="22"/>
      <c r="F1331" s="22"/>
    </row>
    <row r="1332" spans="3:6" x14ac:dyDescent="0.2">
      <c r="C1332" s="28"/>
      <c r="D1332" s="22"/>
      <c r="E1332" s="22"/>
      <c r="F1332" s="22"/>
    </row>
    <row r="1333" spans="3:6" x14ac:dyDescent="0.2">
      <c r="C1333" s="28"/>
      <c r="D1333" s="22"/>
      <c r="E1333" s="22"/>
      <c r="F1333" s="22"/>
    </row>
    <row r="1334" spans="3:6" x14ac:dyDescent="0.2">
      <c r="C1334" s="28"/>
      <c r="D1334" s="22"/>
      <c r="E1334" s="22"/>
      <c r="F1334" s="22"/>
    </row>
    <row r="1335" spans="3:6" x14ac:dyDescent="0.2">
      <c r="C1335" s="28"/>
      <c r="D1335" s="22"/>
      <c r="E1335" s="22"/>
      <c r="F1335" s="22"/>
    </row>
    <row r="1336" spans="3:6" x14ac:dyDescent="0.2">
      <c r="C1336" s="28"/>
      <c r="D1336" s="22"/>
      <c r="E1336" s="22"/>
      <c r="F1336" s="22"/>
    </row>
    <row r="1337" spans="3:6" x14ac:dyDescent="0.2">
      <c r="C1337" s="28"/>
      <c r="D1337" s="22"/>
      <c r="E1337" s="22"/>
      <c r="F1337" s="22"/>
    </row>
    <row r="1338" spans="3:6" x14ac:dyDescent="0.2">
      <c r="C1338" s="28"/>
      <c r="D1338" s="22"/>
      <c r="E1338" s="22"/>
      <c r="F1338" s="22"/>
    </row>
    <row r="1339" spans="3:6" x14ac:dyDescent="0.2">
      <c r="C1339" s="28"/>
      <c r="D1339" s="22"/>
      <c r="E1339" s="22"/>
      <c r="F1339" s="22"/>
    </row>
    <row r="1340" spans="3:6" x14ac:dyDescent="0.2">
      <c r="C1340" s="28"/>
      <c r="D1340" s="22"/>
      <c r="E1340" s="22"/>
      <c r="F1340" s="22"/>
    </row>
    <row r="1341" spans="3:6" x14ac:dyDescent="0.2">
      <c r="C1341" s="28"/>
      <c r="D1341" s="22"/>
      <c r="E1341" s="22"/>
      <c r="F1341" s="22"/>
    </row>
    <row r="1342" spans="3:6" x14ac:dyDescent="0.2">
      <c r="C1342" s="28"/>
      <c r="D1342" s="22"/>
      <c r="E1342" s="22"/>
      <c r="F1342" s="22"/>
    </row>
    <row r="1343" spans="3:6" x14ac:dyDescent="0.2">
      <c r="C1343" s="28"/>
      <c r="D1343" s="22"/>
      <c r="E1343" s="22"/>
      <c r="F1343" s="22"/>
    </row>
    <row r="1344" spans="3:6" x14ac:dyDescent="0.2">
      <c r="C1344" s="28"/>
      <c r="D1344" s="22"/>
      <c r="E1344" s="22"/>
      <c r="F1344" s="22"/>
    </row>
    <row r="1345" spans="3:6" x14ac:dyDescent="0.2">
      <c r="C1345" s="28"/>
      <c r="D1345" s="22"/>
      <c r="E1345" s="22"/>
      <c r="F1345" s="22"/>
    </row>
    <row r="1346" spans="3:6" x14ac:dyDescent="0.2">
      <c r="C1346" s="28"/>
      <c r="D1346" s="22"/>
      <c r="E1346" s="22"/>
      <c r="F1346" s="22"/>
    </row>
    <row r="1347" spans="3:6" x14ac:dyDescent="0.2">
      <c r="C1347" s="28"/>
      <c r="D1347" s="22"/>
      <c r="E1347" s="22"/>
      <c r="F1347" s="22"/>
    </row>
    <row r="1348" spans="3:6" x14ac:dyDescent="0.2">
      <c r="C1348" s="28"/>
      <c r="D1348" s="22"/>
      <c r="E1348" s="22"/>
      <c r="F1348" s="22"/>
    </row>
    <row r="1349" spans="3:6" x14ac:dyDescent="0.2">
      <c r="C1349" s="28"/>
      <c r="D1349" s="22"/>
      <c r="E1349" s="22"/>
      <c r="F1349" s="22"/>
    </row>
    <row r="1350" spans="3:6" x14ac:dyDescent="0.2">
      <c r="C1350" s="28"/>
      <c r="D1350" s="22"/>
      <c r="E1350" s="22"/>
      <c r="F1350" s="22"/>
    </row>
    <row r="1351" spans="3:6" x14ac:dyDescent="0.2">
      <c r="C1351" s="28"/>
      <c r="D1351" s="22"/>
      <c r="E1351" s="22"/>
      <c r="F1351" s="22"/>
    </row>
    <row r="1352" spans="3:6" x14ac:dyDescent="0.2">
      <c r="C1352" s="28"/>
      <c r="D1352" s="22"/>
      <c r="E1352" s="22"/>
      <c r="F1352" s="22"/>
    </row>
    <row r="1353" spans="3:6" x14ac:dyDescent="0.2">
      <c r="C1353" s="28"/>
      <c r="D1353" s="22"/>
      <c r="E1353" s="22"/>
      <c r="F1353" s="22"/>
    </row>
    <row r="1354" spans="3:6" x14ac:dyDescent="0.2">
      <c r="C1354" s="28"/>
      <c r="D1354" s="22"/>
      <c r="E1354" s="22"/>
      <c r="F1354" s="22"/>
    </row>
    <row r="1355" spans="3:6" x14ac:dyDescent="0.2">
      <c r="C1355" s="28"/>
      <c r="D1355" s="22"/>
      <c r="E1355" s="22"/>
      <c r="F1355" s="22"/>
    </row>
    <row r="1356" spans="3:6" x14ac:dyDescent="0.2">
      <c r="C1356" s="28"/>
      <c r="D1356" s="22"/>
      <c r="E1356" s="22"/>
      <c r="F1356" s="22"/>
    </row>
    <row r="1357" spans="3:6" x14ac:dyDescent="0.2">
      <c r="C1357" s="28"/>
      <c r="D1357" s="22"/>
      <c r="E1357" s="22"/>
      <c r="F1357" s="22"/>
    </row>
    <row r="1358" spans="3:6" x14ac:dyDescent="0.2">
      <c r="C1358" s="28"/>
      <c r="D1358" s="22"/>
      <c r="E1358" s="22"/>
      <c r="F1358" s="22"/>
    </row>
    <row r="1359" spans="3:6" x14ac:dyDescent="0.2">
      <c r="C1359" s="28"/>
      <c r="D1359" s="22"/>
      <c r="E1359" s="22"/>
      <c r="F1359" s="22"/>
    </row>
    <row r="1360" spans="3:6" x14ac:dyDescent="0.2">
      <c r="C1360" s="28"/>
      <c r="D1360" s="22"/>
      <c r="E1360" s="22"/>
      <c r="F1360" s="22"/>
    </row>
    <row r="1361" spans="3:6" x14ac:dyDescent="0.2">
      <c r="C1361" s="28"/>
      <c r="D1361" s="22"/>
      <c r="E1361" s="22"/>
      <c r="F1361" s="22"/>
    </row>
    <row r="1362" spans="3:6" x14ac:dyDescent="0.2">
      <c r="C1362" s="28"/>
      <c r="D1362" s="22"/>
      <c r="E1362" s="22"/>
      <c r="F1362" s="22"/>
    </row>
    <row r="1363" spans="3:6" x14ac:dyDescent="0.2">
      <c r="C1363" s="28"/>
      <c r="D1363" s="22"/>
      <c r="E1363" s="22"/>
      <c r="F1363" s="22"/>
    </row>
    <row r="1364" spans="3:6" x14ac:dyDescent="0.2">
      <c r="C1364" s="28"/>
      <c r="D1364" s="22"/>
      <c r="E1364" s="22"/>
      <c r="F1364" s="22"/>
    </row>
    <row r="1365" spans="3:6" x14ac:dyDescent="0.2">
      <c r="C1365" s="28"/>
      <c r="D1365" s="22"/>
      <c r="E1365" s="22"/>
      <c r="F1365" s="22"/>
    </row>
    <row r="1366" spans="3:6" x14ac:dyDescent="0.2">
      <c r="C1366" s="28"/>
      <c r="D1366" s="22"/>
      <c r="E1366" s="22"/>
      <c r="F1366" s="22"/>
    </row>
    <row r="1367" spans="3:6" x14ac:dyDescent="0.2">
      <c r="C1367" s="28"/>
      <c r="D1367" s="22"/>
      <c r="E1367" s="22"/>
      <c r="F1367" s="22"/>
    </row>
    <row r="1368" spans="3:6" x14ac:dyDescent="0.2">
      <c r="C1368" s="28"/>
      <c r="D1368" s="22"/>
      <c r="E1368" s="22"/>
      <c r="F1368" s="22"/>
    </row>
    <row r="1369" spans="3:6" x14ac:dyDescent="0.2">
      <c r="C1369" s="28"/>
      <c r="D1369" s="22"/>
      <c r="E1369" s="22"/>
      <c r="F1369" s="22"/>
    </row>
    <row r="1370" spans="3:6" x14ac:dyDescent="0.2">
      <c r="C1370" s="28"/>
      <c r="D1370" s="22"/>
      <c r="E1370" s="22"/>
      <c r="F1370" s="22"/>
    </row>
    <row r="1371" spans="3:6" x14ac:dyDescent="0.2">
      <c r="C1371" s="28"/>
      <c r="D1371" s="22"/>
      <c r="E1371" s="22"/>
      <c r="F1371" s="22"/>
    </row>
    <row r="1372" spans="3:6" x14ac:dyDescent="0.2">
      <c r="C1372" s="28"/>
      <c r="D1372" s="22"/>
      <c r="E1372" s="22"/>
      <c r="F1372" s="22"/>
    </row>
    <row r="1373" spans="3:6" x14ac:dyDescent="0.2">
      <c r="C1373" s="28"/>
      <c r="D1373" s="22"/>
      <c r="E1373" s="22"/>
      <c r="F1373" s="22"/>
    </row>
    <row r="1374" spans="3:6" x14ac:dyDescent="0.2">
      <c r="C1374" s="28"/>
      <c r="D1374" s="22"/>
      <c r="E1374" s="22"/>
      <c r="F1374" s="22"/>
    </row>
    <row r="1375" spans="3:6" x14ac:dyDescent="0.2">
      <c r="C1375" s="28"/>
      <c r="D1375" s="22"/>
      <c r="E1375" s="22"/>
      <c r="F1375" s="22"/>
    </row>
    <row r="1376" spans="3:6" x14ac:dyDescent="0.2">
      <c r="C1376" s="28"/>
      <c r="D1376" s="22"/>
      <c r="E1376" s="22"/>
      <c r="F1376" s="22"/>
    </row>
    <row r="1377" spans="3:6" x14ac:dyDescent="0.2">
      <c r="C1377" s="28"/>
      <c r="D1377" s="22"/>
      <c r="E1377" s="22"/>
      <c r="F1377" s="22"/>
    </row>
  </sheetData>
  <sheetProtection password="CA5B" sheet="1" objects="1" scenarios="1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37">
    <mergeCell ref="A7:A9"/>
    <mergeCell ref="Q7:V7"/>
    <mergeCell ref="Q8:Q9"/>
    <mergeCell ref="R8:R9"/>
    <mergeCell ref="S8:S9"/>
    <mergeCell ref="T8:T9"/>
    <mergeCell ref="U8:U9"/>
    <mergeCell ref="V8:V9"/>
    <mergeCell ref="B5:X5"/>
    <mergeCell ref="K7:P7"/>
    <mergeCell ref="M8:M9"/>
    <mergeCell ref="L8:L9"/>
    <mergeCell ref="X7:X9"/>
    <mergeCell ref="W7:W9"/>
    <mergeCell ref="P8:P9"/>
    <mergeCell ref="O8:O9"/>
    <mergeCell ref="B7:D9"/>
    <mergeCell ref="G7:J7"/>
    <mergeCell ref="N8:N9"/>
    <mergeCell ref="J8:J9"/>
    <mergeCell ref="G8:G9"/>
    <mergeCell ref="E7:E9"/>
    <mergeCell ref="C132:D132"/>
    <mergeCell ref="C136:D136"/>
    <mergeCell ref="C138:D138"/>
    <mergeCell ref="C144:D144"/>
    <mergeCell ref="C156:D156"/>
    <mergeCell ref="C164:D164"/>
    <mergeCell ref="C146:D146"/>
    <mergeCell ref="C135:D135"/>
    <mergeCell ref="C139:D139"/>
    <mergeCell ref="C148:D148"/>
    <mergeCell ref="C154:D154"/>
    <mergeCell ref="C142:D142"/>
    <mergeCell ref="C172:D172"/>
    <mergeCell ref="C166:D166"/>
    <mergeCell ref="C194:D194"/>
    <mergeCell ref="C168:D168"/>
    <mergeCell ref="C159:D159"/>
    <mergeCell ref="C177:D177"/>
    <mergeCell ref="C233:D233"/>
    <mergeCell ref="C215:D215"/>
    <mergeCell ref="C213:D213"/>
    <mergeCell ref="C202:D202"/>
    <mergeCell ref="C218:D218"/>
    <mergeCell ref="C225:D225"/>
    <mergeCell ref="C229:D229"/>
    <mergeCell ref="C70:D70"/>
    <mergeCell ref="B240:D240"/>
    <mergeCell ref="C238:D238"/>
    <mergeCell ref="C236:D236"/>
    <mergeCell ref="B237:D237"/>
    <mergeCell ref="B239:D239"/>
    <mergeCell ref="C216:D216"/>
    <mergeCell ref="C181:D181"/>
    <mergeCell ref="C109:D109"/>
    <mergeCell ref="C116:D116"/>
    <mergeCell ref="C161:D161"/>
    <mergeCell ref="B190:C190"/>
    <mergeCell ref="C185:D185"/>
    <mergeCell ref="C126:D126"/>
    <mergeCell ref="C189:D189"/>
    <mergeCell ref="C175:D175"/>
    <mergeCell ref="C128:D128"/>
    <mergeCell ref="C150:D150"/>
    <mergeCell ref="C157:D157"/>
    <mergeCell ref="C130:D130"/>
    <mergeCell ref="C170:D170"/>
    <mergeCell ref="C152:D152"/>
    <mergeCell ref="C173:D173"/>
    <mergeCell ref="C191:D191"/>
    <mergeCell ref="C124:D124"/>
    <mergeCell ref="C121:D121"/>
    <mergeCell ref="B83:C83"/>
    <mergeCell ref="C81:D81"/>
    <mergeCell ref="B61:C61"/>
    <mergeCell ref="C68:D68"/>
    <mergeCell ref="C62:D62"/>
    <mergeCell ref="C118:D118"/>
    <mergeCell ref="B108:C108"/>
    <mergeCell ref="C107:D107"/>
    <mergeCell ref="C97:D97"/>
    <mergeCell ref="C82:D82"/>
    <mergeCell ref="C95:D95"/>
    <mergeCell ref="C84:D84"/>
    <mergeCell ref="C104:D104"/>
    <mergeCell ref="C103:D103"/>
    <mergeCell ref="C79:D79"/>
    <mergeCell ref="C101:D101"/>
    <mergeCell ref="C100:D100"/>
    <mergeCell ref="C96:D96"/>
    <mergeCell ref="B75:C75"/>
    <mergeCell ref="C69:D69"/>
    <mergeCell ref="C74:D74"/>
    <mergeCell ref="C76:D76"/>
    <mergeCell ref="C27:D27"/>
    <mergeCell ref="B12:C12"/>
    <mergeCell ref="H8:H9"/>
    <mergeCell ref="I8:I9"/>
    <mergeCell ref="B10:D10"/>
    <mergeCell ref="C60:D60"/>
    <mergeCell ref="C23:D23"/>
    <mergeCell ref="B24:C24"/>
    <mergeCell ref="C25:D25"/>
    <mergeCell ref="C55:D55"/>
    <mergeCell ref="C29:D29"/>
    <mergeCell ref="C50:D50"/>
    <mergeCell ref="C43:D43"/>
    <mergeCell ref="C32:D32"/>
    <mergeCell ref="C52:D52"/>
    <mergeCell ref="C44:D44"/>
    <mergeCell ref="B51:C51"/>
    <mergeCell ref="C59:D59"/>
    <mergeCell ref="S1:X2"/>
    <mergeCell ref="C230:D230"/>
    <mergeCell ref="C231:D231"/>
    <mergeCell ref="C232:D232"/>
    <mergeCell ref="C180:D180"/>
    <mergeCell ref="C226:D226"/>
    <mergeCell ref="C227:D227"/>
    <mergeCell ref="C219:D219"/>
    <mergeCell ref="C220:D220"/>
    <mergeCell ref="C221:D221"/>
    <mergeCell ref="C222:D222"/>
    <mergeCell ref="C223:D223"/>
    <mergeCell ref="C224:D224"/>
    <mergeCell ref="C228:D228"/>
    <mergeCell ref="C217:D217"/>
    <mergeCell ref="B31:C31"/>
    <mergeCell ref="C73:D73"/>
    <mergeCell ref="C30:D30"/>
    <mergeCell ref="K8:K9"/>
    <mergeCell ref="F7:F9"/>
    <mergeCell ref="C18:D18"/>
    <mergeCell ref="B11:D11"/>
    <mergeCell ref="C13:D13"/>
    <mergeCell ref="C28:D28"/>
  </mergeCells>
  <phoneticPr fontId="1" type="noConversion"/>
  <printOptions horizontalCentered="1"/>
  <pageMargins left="0.19685039370078741" right="0" top="0.51181102362204722" bottom="0.35433070866141736" header="0.15748031496062992" footer="0.15748031496062992"/>
  <pageSetup paperSize="9" scale="55" orientation="portrait" r:id="rId3"/>
  <headerFooter alignWithMargins="0">
    <oddFooter>&amp;L&amp;D  /  &amp;T&amp;R&amp;P  no  &amp;N</oddFooter>
  </headerFooter>
  <cellWatches>
    <cellWatch r="H241"/>
  </cellWatches>
  <ignoredErrors>
    <ignoredError sqref="G18" 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Ienemumi</vt:lpstr>
      <vt:lpstr>Izdevumi</vt:lpstr>
      <vt:lpstr>Ienemumi!Print_Area</vt:lpstr>
      <vt:lpstr>Izdevumi!Print_Area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2014-01-07T13:24:17Z</cp:lastPrinted>
  <dcterms:created xsi:type="dcterms:W3CDTF">2006-10-31T12:58:11Z</dcterms:created>
  <dcterms:modified xsi:type="dcterms:W3CDTF">2014-01-07T13:24:38Z</dcterms:modified>
</cp:coreProperties>
</file>