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0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1" i="1" l="1"/>
  <c r="E13" i="1"/>
  <c r="E14" i="1"/>
  <c r="E33" i="1"/>
  <c r="E29" i="1"/>
  <c r="C72" i="1"/>
  <c r="C66" i="1"/>
  <c r="C63" i="1"/>
  <c r="C102" i="1" s="1"/>
  <c r="C62" i="1"/>
  <c r="C64" i="1"/>
  <c r="C60" i="1"/>
  <c r="C101" i="1" s="1"/>
  <c r="C59" i="1"/>
  <c r="C54" i="1"/>
  <c r="C82" i="1" s="1"/>
  <c r="C49" i="1"/>
  <c r="C45" i="1"/>
  <c r="E27" i="1"/>
  <c r="C26" i="1"/>
  <c r="C23" i="1"/>
  <c r="C22" i="1" s="1"/>
  <c r="D23" i="1"/>
  <c r="C24" i="1"/>
  <c r="C11" i="1"/>
  <c r="C29" i="1"/>
  <c r="C27" i="1" s="1"/>
  <c r="D29" i="1"/>
  <c r="E26" i="1"/>
  <c r="E25" i="1"/>
  <c r="D26" i="1"/>
  <c r="D25" i="1"/>
  <c r="E24" i="1"/>
  <c r="D24" i="1"/>
  <c r="D28" i="1"/>
  <c r="D27" i="1" s="1"/>
  <c r="E23" i="1"/>
  <c r="E22" i="1" s="1"/>
  <c r="E19" i="1" s="1"/>
  <c r="D13" i="1"/>
  <c r="D12" i="1"/>
  <c r="D11" i="1" s="1"/>
  <c r="E15" i="1"/>
  <c r="E11" i="1" s="1"/>
  <c r="E37" i="1" s="1"/>
  <c r="D15" i="1"/>
  <c r="D22" i="1"/>
  <c r="D19" i="1" s="1"/>
  <c r="D37" i="1" l="1"/>
  <c r="D36" i="1" s="1"/>
  <c r="C19" i="1"/>
  <c r="C37" i="1" s="1"/>
  <c r="C36" i="1" s="1"/>
  <c r="C55" i="1"/>
  <c r="C69" i="1"/>
  <c r="C73" i="1"/>
  <c r="C74" i="1" s="1"/>
  <c r="C86" i="1" s="1"/>
  <c r="C93" i="1" s="1"/>
  <c r="C98" i="1" l="1"/>
  <c r="C77" i="1"/>
  <c r="C78" i="1" s="1"/>
  <c r="C83" i="1"/>
  <c r="C81" i="1" s="1"/>
  <c r="C70" i="1"/>
  <c r="C99" i="1" s="1"/>
  <c r="C92" i="1" l="1"/>
  <c r="C94" i="1" s="1"/>
  <c r="C85" i="1"/>
  <c r="C88" i="1" s="1"/>
  <c r="C97" i="1"/>
</calcChain>
</file>

<file path=xl/comments1.xml><?xml version="1.0" encoding="utf-8"?>
<comments xmlns="http://schemas.openxmlformats.org/spreadsheetml/2006/main">
  <authors>
    <author>Baiba Birzniece</author>
  </authors>
  <commentList>
    <comment ref="E28" authorId="0">
      <text>
        <r>
          <rPr>
            <b/>
            <sz val="9"/>
            <color indexed="81"/>
            <rFont val="Tahoma"/>
            <family val="2"/>
            <charset val="186"/>
          </rPr>
          <t>Baiba Birzniece:</t>
        </r>
        <r>
          <rPr>
            <sz val="9"/>
            <color indexed="81"/>
            <rFont val="Tahoma"/>
            <family val="2"/>
            <charset val="186"/>
          </rPr>
          <t xml:space="preserve">
Tika piemērota finanšu korekcija - 10%</t>
        </r>
      </text>
    </comment>
  </commentList>
</comments>
</file>

<file path=xl/sharedStrings.xml><?xml version="1.0" encoding="utf-8"?>
<sst xmlns="http://schemas.openxmlformats.org/spreadsheetml/2006/main" count="83" uniqueCount="80">
  <si>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</si>
  <si>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</si>
  <si>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</si>
  <si>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</si>
  <si>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</si>
  <si>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</si>
  <si>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</si>
  <si>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</si>
  <si>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Izpilde</t>
  </si>
  <si>
    <t>Apstiprinātais plāns</t>
  </si>
  <si>
    <t>Precizētais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</si>
  <si>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</si>
  <si>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</si>
  <si>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</si>
  <si>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</si>
  <si>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</si>
  <si>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</si>
  <si>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ERAF līdzfinansējums (50% no projekta attiecināmajām izmaksām)</t>
  </si>
  <si>
    <t xml:space="preserve">Projekta partneru līdzfinansējums </t>
  </si>
  <si>
    <r>
      <t xml:space="preserve">Pārskats par projekta </t>
    </r>
    <r>
      <rPr>
        <b/>
        <i/>
        <sz val="12"/>
        <rFont val="Times New Roman"/>
        <family val="1"/>
        <charset val="186"/>
      </rPr>
      <t xml:space="preserve">"Jūrmalas kūrortpilsētas dalība ārvalstu starptautiskajās tūrisma izstādēs, gadatirgos un konferencēs" (projekta līguma Nr.L-ĀTA-12-1235  un projekta Nr.ĀTA/2.3.1.1.1/12/44/013) </t>
    </r>
    <r>
      <rPr>
        <b/>
        <sz val="12"/>
        <rFont val="Times New Roman"/>
        <family val="1"/>
        <charset val="186"/>
      </rPr>
      <t>finanšu līdzekļu apguvi</t>
    </r>
  </si>
  <si>
    <t>Jūrmalas pilsētas domes, Tūrisma nodaļa</t>
  </si>
  <si>
    <t>04.730.</t>
  </si>
  <si>
    <t>Projekta attiecināmās izmaksas</t>
  </si>
  <si>
    <t>Dienas nauda</t>
  </si>
  <si>
    <t>Projekta neattiecināmās izmaksas</t>
  </si>
  <si>
    <t>Pārējie komandējumu izdevumi</t>
  </si>
  <si>
    <t>Iekārtu un inventāra īre un noma</t>
  </si>
  <si>
    <t>Biedru nauda un maksa par dalību starptautiskajās institūcijās</t>
  </si>
  <si>
    <t>Bankas komisija, pakalpojumi</t>
  </si>
  <si>
    <t>Degviela</t>
  </si>
  <si>
    <t>Pārējās preces</t>
  </si>
  <si>
    <t>ERAF līdzfinansējuma sadale starp projekta partneriem</t>
  </si>
  <si>
    <t>Projeta partneru pārmaksas par dalību atmaksa</t>
  </si>
  <si>
    <t>Attiecināmās izmaksas ir domes attiecināmās izmaksas LVL 44900+partneru maksa par dalību izstādēs LVL 10550 = LVL 55450</t>
  </si>
  <si>
    <t>Neattiecināmās izmaksas ir JPD neattiecināmās izmaksas - fiksētas lēmumā LVL 7495.00</t>
  </si>
  <si>
    <t>JPD kopējās, faktiskās projekta izmaksas ir LVL</t>
  </si>
  <si>
    <t xml:space="preserve">No TAS budžeta 2012.gadā finansēti LVL </t>
  </si>
  <si>
    <t xml:space="preserve">No projekta konta 2013.gadā finansēti LVL </t>
  </si>
  <si>
    <t>attiecnāmas</t>
  </si>
  <si>
    <t>neattiecināmas</t>
  </si>
  <si>
    <t xml:space="preserve">Komandējumu izdevumi (nakšņošana+sab transports) kopā LVL </t>
  </si>
  <si>
    <t>attiecināmi</t>
  </si>
  <si>
    <t>neattiecināmi</t>
  </si>
  <si>
    <t>Izstāžu izdevumi kopā no projekta LVL</t>
  </si>
  <si>
    <t>JPD attiecināmās</t>
  </si>
  <si>
    <t>Partneru attiecināmās</t>
  </si>
  <si>
    <t>partneru attiecināmās, finansēts no JPD konta</t>
  </si>
  <si>
    <t>partneru atteicināmās, finansē no saviem līdzekļiem (konta)</t>
  </si>
  <si>
    <t>izstāžu neattiecināmās kopā</t>
  </si>
  <si>
    <t>partneru neattiecināmās (finansētas no JPD)</t>
  </si>
  <si>
    <t>JPD izstāžu neattiecināmās</t>
  </si>
  <si>
    <t>JPD neattiecināmās (degviela, līmplēves, bankas komisija)</t>
  </si>
  <si>
    <t>Dienas naudu kopējās izmaksas LVL</t>
  </si>
  <si>
    <t>JPD attiecināmās kopā LVL</t>
  </si>
  <si>
    <t>JPD neattiecināmās kopā LVL</t>
  </si>
  <si>
    <t>No patneriem saņemtais finansējums LVL</t>
  </si>
  <si>
    <t>Partneriem atgriežamā summa, ekonomija LVL</t>
  </si>
  <si>
    <t>Partneri izmaksas par dalību izstādēs LVL</t>
  </si>
  <si>
    <t>Saņemtais ERAF finansējums LVL</t>
  </si>
  <si>
    <t>JPD attiecnāmās izmaksu ERAF līdzfinansējums LVL</t>
  </si>
  <si>
    <t>Partneriem izmaksājmāsi ERAF līdzfinansējums LVL</t>
  </si>
  <si>
    <t xml:space="preserve">2013.gadā partneriem izmaksātā ERAF daļa LVL </t>
  </si>
  <si>
    <t>JPD izdevumi kopā (projekta aktivitātēm) LVL</t>
  </si>
  <si>
    <t xml:space="preserve">Attiecimāie aktivitāšu izdevumi LVL </t>
  </si>
  <si>
    <t xml:space="preserve">Neattiecimāie aktivitāšu izdevumi LVL </t>
  </si>
  <si>
    <t>Finansēšana, partneriem izmaksājmā ERAF summa LVL</t>
  </si>
  <si>
    <t>Partneriem izmaksājamā ekonomija LVL</t>
  </si>
  <si>
    <t>Izdevumi kopā LVL</t>
  </si>
  <si>
    <t xml:space="preserve">JPD konta atlikums uz 01.04.2014 - LVL </t>
  </si>
  <si>
    <t>Partneriem izmaksājamias ERAF LVL</t>
  </si>
  <si>
    <t>Partneriem izmksājmā ekonomija LVL</t>
  </si>
  <si>
    <t>JPD atlikums, kas tiks atgriezts pašvaldībai LVL</t>
  </si>
  <si>
    <t>Kopējās projekta izmaksas LVL</t>
  </si>
  <si>
    <t>Domes attiecināmās</t>
  </si>
  <si>
    <t>Domes neattiecināmās</t>
  </si>
  <si>
    <t>Partneri attiecināmās LVL</t>
  </si>
  <si>
    <t>Partneri neattiecināmās LVL</t>
  </si>
  <si>
    <t>Kopējais projekta faktiski apgūtais finansējums (LVL): 57 272.32 lati, t.sk, Jūrmalas pilsētas domes finansējums attiecināmo izmaksu segšanai LVL 15 546.22 (27.14%), projekta partneru finansējums attiecināmo izmaksu segšanai LVL 10 368.09 (18.10%), ERAF līdzfinansējums projekta attiecināmo izmaksu segšanai LVL 25 914.29 (45.25%) Jūrmalas pilsētas domes līdzfinansējums projekta neattiecināmo izmaksu segšanai LVL  4 779.69 (8.35%), projekta partneru līdzfinansējums neattiecināmās izmaksas segšanai LVL 664.03 (1.16%).</t>
  </si>
  <si>
    <t>2014.gada 15.maija lēmumam Nr.213</t>
  </si>
  <si>
    <t>(Protokols Nr.9, 11.punkts)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</si>
</sst>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2" borderId="1" applyNumberFormat="0" applyFont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0" fontId="3" fillId="0" borderId="2" xfId="0" applyFont="1" applyFill="1" applyBorder="1" applyAlignment="1" applyProtection="1">
      <alignment horizontal="left"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3" fontId="3" fillId="0" borderId="11" xfId="0" applyNumberFormat="1" applyFont="1" applyBorder="1" applyAlignment="1">
      <alignment horizontal="right"/>
    </xf>
    <xf numFmtId="3" fontId="2" fillId="3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 applyProtection="1">
      <alignment horizontal="center" vertical="top" wrapText="1"/>
    </xf>
    <xf numFmtId="3" fontId="2" fillId="3" borderId="14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 applyProtection="1">
      <alignment horizontal="right" vertical="center" wrapText="1"/>
    </xf>
    <xf numFmtId="0" fontId="3" fillId="0" borderId="20" xfId="0" applyFont="1" applyBorder="1"/>
    <xf numFmtId="0" fontId="3" fillId="0" borderId="21" xfId="0" applyFont="1" applyBorder="1"/>
    <xf numFmtId="0" fontId="8" fillId="0" borderId="0" xfId="0" applyFont="1" applyAlignment="1">
      <alignment horizontal="right" vertical="center" indent="4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3" fontId="9" fillId="0" borderId="4" xfId="0" applyNumberFormat="1" applyFont="1" applyFill="1" applyBorder="1" applyAlignment="1" applyProtection="1">
      <alignment horizontal="right" vertical="center" wrapText="1"/>
    </xf>
    <xf numFmtId="0" fontId="3" fillId="0" borderId="23" xfId="2" applyFont="1" applyFill="1" applyBorder="1" applyAlignment="1" applyProtection="1">
      <alignment horizontal="right" vertical="center" wrapText="1"/>
    </xf>
    <xf numFmtId="3" fontId="3" fillId="0" borderId="2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/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" fillId="0" borderId="16" xfId="2" applyFont="1" applyFill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13" fillId="0" borderId="16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3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H17" sqref="H17"/>
    </sheetView>
  </sheetViews>
  <sheetFormatPr defaultRowHeight="12" x14ac:dyDescent="0.2"/>
  <cols>
    <col min="1" max="1" width="11.85546875" style="1" customWidth="1"/>
    <col min="2" max="2" width="34.7109375" style="1" customWidth="1"/>
    <col min="3" max="4" width="20" style="1" customWidth="1"/>
    <col min="5" max="5" width="20.5703125" style="1" customWidth="1"/>
    <col min="6" max="16384" width="9.140625" style="1"/>
  </cols>
  <sheetData>
    <row r="1" spans="1:5" ht="16.5" x14ac:dyDescent="0.2">
      <c r="C1" s="81"/>
      <c r="D1" s="81"/>
      <c r="E1" s="29" t="s">
        <v>16</v>
      </c>
    </row>
    <row r="2" spans="1:5" ht="16.5" x14ac:dyDescent="0.2">
      <c r="C2" s="81"/>
      <c r="D2" s="81"/>
      <c r="E2" s="29" t="s">
        <v>78</v>
      </c>
    </row>
    <row r="3" spans="1:5" ht="16.5" x14ac:dyDescent="0.2">
      <c r="C3" s="81"/>
      <c r="D3" s="81"/>
      <c r="E3" s="29" t="s">
        <v>79</v>
      </c>
    </row>
    <row r="5" spans="1:5" ht="56.25" customHeight="1" x14ac:dyDescent="0.25">
      <c r="A5" s="77" t="s">
        <v>19</v>
      </c>
      <c r="B5" s="77"/>
      <c r="C5" s="77"/>
      <c r="D5" s="77"/>
      <c r="E5" s="77"/>
    </row>
    <row r="6" spans="1:5" ht="12.75" customHeight="1" x14ac:dyDescent="0.2">
      <c r="A6" s="27" t="s">
        <v>3</v>
      </c>
      <c r="B6" s="28"/>
      <c r="C6" s="79" t="s">
        <v>20</v>
      </c>
      <c r="D6" s="79"/>
      <c r="E6" s="80"/>
    </row>
    <row r="7" spans="1:5" x14ac:dyDescent="0.2">
      <c r="A7" s="48" t="s">
        <v>4</v>
      </c>
      <c r="B7" s="49"/>
      <c r="C7" s="49" t="s">
        <v>21</v>
      </c>
      <c r="D7" s="49"/>
      <c r="E7" s="78"/>
    </row>
    <row r="8" spans="1:5" ht="54" customHeight="1" x14ac:dyDescent="0.2">
      <c r="A8" s="52" t="s">
        <v>77</v>
      </c>
      <c r="B8" s="53"/>
      <c r="C8" s="53"/>
      <c r="D8" s="53"/>
      <c r="E8" s="54"/>
    </row>
    <row r="9" spans="1:5" x14ac:dyDescent="0.2">
      <c r="A9" s="69" t="s">
        <v>7</v>
      </c>
      <c r="B9" s="70"/>
      <c r="C9" s="65" t="s">
        <v>9</v>
      </c>
      <c r="D9" s="65" t="s">
        <v>10</v>
      </c>
      <c r="E9" s="65" t="s">
        <v>8</v>
      </c>
    </row>
    <row r="10" spans="1:5" ht="15" customHeight="1" x14ac:dyDescent="0.2">
      <c r="A10" s="71"/>
      <c r="B10" s="72"/>
      <c r="C10" s="66"/>
      <c r="D10" s="66"/>
      <c r="E10" s="66"/>
    </row>
    <row r="11" spans="1:5" x14ac:dyDescent="0.2">
      <c r="A11" s="75" t="s">
        <v>11</v>
      </c>
      <c r="B11" s="76"/>
      <c r="C11" s="18">
        <f>SUM(C12:C14,C15,C16:C16,C17)</f>
        <v>115166</v>
      </c>
      <c r="D11" s="18">
        <f>SUM(D12:D14,D15,D16:D16,D17)</f>
        <v>115166</v>
      </c>
      <c r="E11" s="16">
        <f>SUM(E12:E14,E15,E16:E16,E17)</f>
        <v>65160</v>
      </c>
    </row>
    <row r="12" spans="1:5" x14ac:dyDescent="0.2">
      <c r="A12" s="46" t="s">
        <v>0</v>
      </c>
      <c r="B12" s="47"/>
      <c r="C12" s="19">
        <v>6552</v>
      </c>
      <c r="D12" s="19">
        <f>C12</f>
        <v>6552</v>
      </c>
      <c r="E12" s="8">
        <v>2286</v>
      </c>
    </row>
    <row r="13" spans="1:5" x14ac:dyDescent="0.2">
      <c r="A13" s="11" t="s">
        <v>2</v>
      </c>
      <c r="B13" s="12"/>
      <c r="C13" s="19">
        <v>38348</v>
      </c>
      <c r="D13" s="19">
        <f>C13</f>
        <v>38348</v>
      </c>
      <c r="E13" s="8">
        <f>26410-4781</f>
        <v>21629</v>
      </c>
    </row>
    <row r="14" spans="1:5" ht="14.25" customHeight="1" thickBot="1" x14ac:dyDescent="0.25">
      <c r="A14" s="59" t="s">
        <v>1</v>
      </c>
      <c r="B14" s="60"/>
      <c r="C14" s="20">
        <v>7495</v>
      </c>
      <c r="D14" s="20">
        <v>7495</v>
      </c>
      <c r="E14" s="15">
        <f>4781</f>
        <v>4781</v>
      </c>
    </row>
    <row r="15" spans="1:5" ht="21.75" customHeight="1" x14ac:dyDescent="0.2">
      <c r="A15" s="50" t="s">
        <v>17</v>
      </c>
      <c r="B15" s="51"/>
      <c r="C15" s="19">
        <v>52221</v>
      </c>
      <c r="D15" s="19">
        <f>C15</f>
        <v>52221</v>
      </c>
      <c r="E15" s="8">
        <f>25914</f>
        <v>25914</v>
      </c>
    </row>
    <row r="16" spans="1:5" x14ac:dyDescent="0.2">
      <c r="A16" s="61" t="s">
        <v>18</v>
      </c>
      <c r="B16" s="62"/>
      <c r="C16" s="21">
        <v>10550</v>
      </c>
      <c r="D16" s="21">
        <v>10550</v>
      </c>
      <c r="E16" s="7">
        <v>10550</v>
      </c>
    </row>
    <row r="17" spans="1:6" ht="12.75" thickBot="1" x14ac:dyDescent="0.25">
      <c r="A17" s="67"/>
      <c r="B17" s="68"/>
      <c r="C17" s="20"/>
      <c r="D17" s="20"/>
      <c r="E17" s="15"/>
    </row>
    <row r="18" spans="1:6" x14ac:dyDescent="0.2">
      <c r="A18" s="57"/>
      <c r="B18" s="58"/>
      <c r="C18" s="19"/>
      <c r="D18" s="19"/>
      <c r="E18" s="37"/>
    </row>
    <row r="19" spans="1:6" x14ac:dyDescent="0.2">
      <c r="A19" s="73" t="s">
        <v>12</v>
      </c>
      <c r="B19" s="74"/>
      <c r="C19" s="25">
        <f>C22+C27+C34</f>
        <v>92716</v>
      </c>
      <c r="D19" s="25">
        <f>D22+D27+D34</f>
        <v>92716</v>
      </c>
      <c r="E19" s="38">
        <f>E22+E27+E34+E35</f>
        <v>56792.2</v>
      </c>
      <c r="F19" s="5"/>
    </row>
    <row r="20" spans="1:6" x14ac:dyDescent="0.2">
      <c r="A20" s="55" t="s">
        <v>13</v>
      </c>
      <c r="B20" s="56"/>
      <c r="C20" s="22"/>
      <c r="D20" s="22"/>
      <c r="E20" s="22"/>
    </row>
    <row r="21" spans="1:6" x14ac:dyDescent="0.2">
      <c r="A21" s="13" t="s">
        <v>14</v>
      </c>
      <c r="B21" s="14" t="s">
        <v>15</v>
      </c>
      <c r="C21" s="26"/>
      <c r="D21" s="26"/>
      <c r="E21" s="26"/>
      <c r="F21" s="2"/>
    </row>
    <row r="22" spans="1:6" ht="12.75" customHeight="1" x14ac:dyDescent="0.2">
      <c r="A22" s="63" t="s">
        <v>22</v>
      </c>
      <c r="B22" s="64"/>
      <c r="C22" s="35">
        <f>SUM(C23:C26)</f>
        <v>55450</v>
      </c>
      <c r="D22" s="35">
        <f>SUM(D23:D26)</f>
        <v>55450</v>
      </c>
      <c r="E22" s="35">
        <f>SUM(E23:E26)</f>
        <v>39425.199999999997</v>
      </c>
      <c r="F22" s="4"/>
    </row>
    <row r="23" spans="1:6" x14ac:dyDescent="0.2">
      <c r="A23" s="31">
        <v>2121</v>
      </c>
      <c r="B23" s="32" t="s">
        <v>23</v>
      </c>
      <c r="C23" s="30">
        <f>4436+96+32-128</f>
        <v>4436</v>
      </c>
      <c r="D23" s="30">
        <f>C23</f>
        <v>4436</v>
      </c>
      <c r="E23" s="30">
        <f>3611.2</f>
        <v>3611.2</v>
      </c>
      <c r="F23" s="2"/>
    </row>
    <row r="24" spans="1:6" x14ac:dyDescent="0.2">
      <c r="A24" s="31">
        <v>2122</v>
      </c>
      <c r="B24" s="32" t="s">
        <v>25</v>
      </c>
      <c r="C24" s="30">
        <f>20397-165-200-450-200-460-250+196+199+992-1387</f>
        <v>18672</v>
      </c>
      <c r="D24" s="30">
        <f>C24</f>
        <v>18672</v>
      </c>
      <c r="E24" s="30">
        <f>5612+6149</f>
        <v>11761</v>
      </c>
      <c r="F24" s="2"/>
    </row>
    <row r="25" spans="1:6" x14ac:dyDescent="0.2">
      <c r="A25" s="31">
        <v>2264</v>
      </c>
      <c r="B25" s="32" t="s">
        <v>26</v>
      </c>
      <c r="C25" s="30">
        <v>5870</v>
      </c>
      <c r="D25" s="30">
        <f>C25</f>
        <v>5870</v>
      </c>
      <c r="E25" s="30">
        <f>5780-538</f>
        <v>5242</v>
      </c>
      <c r="F25" s="2"/>
    </row>
    <row r="26" spans="1:6" ht="24" x14ac:dyDescent="0.2">
      <c r="A26" s="31">
        <v>7712</v>
      </c>
      <c r="B26" s="32" t="s">
        <v>27</v>
      </c>
      <c r="C26" s="30">
        <f>23120-3200+6552</f>
        <v>26472</v>
      </c>
      <c r="D26" s="30">
        <f>C26</f>
        <v>26472</v>
      </c>
      <c r="E26" s="30">
        <f>19348-537</f>
        <v>18811</v>
      </c>
      <c r="F26" s="2"/>
    </row>
    <row r="27" spans="1:6" ht="12.75" customHeight="1" x14ac:dyDescent="0.2">
      <c r="A27" s="63" t="s">
        <v>24</v>
      </c>
      <c r="B27" s="64"/>
      <c r="C27" s="35">
        <f>SUM(C28:C33)</f>
        <v>7495</v>
      </c>
      <c r="D27" s="35">
        <f>SUM(D28:D33)</f>
        <v>7495</v>
      </c>
      <c r="E27" s="35">
        <f>SUM(E28:E33)</f>
        <v>5445</v>
      </c>
      <c r="F27" s="2"/>
    </row>
    <row r="28" spans="1:6" x14ac:dyDescent="0.2">
      <c r="A28" s="31">
        <v>2121</v>
      </c>
      <c r="B28" s="32" t="s">
        <v>23</v>
      </c>
      <c r="C28" s="30">
        <v>0</v>
      </c>
      <c r="D28" s="30">
        <f>C28</f>
        <v>0</v>
      </c>
      <c r="E28" s="30">
        <v>13</v>
      </c>
      <c r="F28" s="2"/>
    </row>
    <row r="29" spans="1:6" x14ac:dyDescent="0.2">
      <c r="A29" s="31">
        <v>2122</v>
      </c>
      <c r="B29" s="32" t="s">
        <v>25</v>
      </c>
      <c r="C29" s="30">
        <f>165+200+450+200+460+250</f>
        <v>1725</v>
      </c>
      <c r="D29" s="30">
        <f>C29</f>
        <v>1725</v>
      </c>
      <c r="E29" s="30">
        <f>713+158+60+17+264+200+301+1</f>
        <v>1714</v>
      </c>
      <c r="F29" s="2"/>
    </row>
    <row r="30" spans="1:6" x14ac:dyDescent="0.2">
      <c r="A30" s="31">
        <v>2236</v>
      </c>
      <c r="B30" s="32" t="s">
        <v>28</v>
      </c>
      <c r="C30" s="30">
        <v>70</v>
      </c>
      <c r="D30" s="30">
        <v>70</v>
      </c>
      <c r="E30" s="30">
        <v>31</v>
      </c>
      <c r="F30" s="2"/>
    </row>
    <row r="31" spans="1:6" x14ac:dyDescent="0.2">
      <c r="A31" s="31">
        <v>2322</v>
      </c>
      <c r="B31" s="32" t="s">
        <v>29</v>
      </c>
      <c r="C31" s="30">
        <v>500</v>
      </c>
      <c r="D31" s="30">
        <v>500</v>
      </c>
      <c r="E31" s="30">
        <v>268</v>
      </c>
      <c r="F31" s="2"/>
    </row>
    <row r="32" spans="1:6" x14ac:dyDescent="0.2">
      <c r="A32" s="31">
        <v>2390</v>
      </c>
      <c r="B32" s="32" t="s">
        <v>30</v>
      </c>
      <c r="C32" s="30">
        <v>2000</v>
      </c>
      <c r="D32" s="30">
        <v>2000</v>
      </c>
      <c r="E32" s="30">
        <v>1572</v>
      </c>
      <c r="F32" s="2"/>
    </row>
    <row r="33" spans="1:6" ht="24" x14ac:dyDescent="0.2">
      <c r="A33" s="31">
        <v>7712</v>
      </c>
      <c r="B33" s="32" t="s">
        <v>27</v>
      </c>
      <c r="C33" s="30">
        <v>3200</v>
      </c>
      <c r="D33" s="30">
        <v>3200</v>
      </c>
      <c r="E33" s="30">
        <f>1183-108+771+1</f>
        <v>1847</v>
      </c>
      <c r="F33" s="2"/>
    </row>
    <row r="34" spans="1:6" ht="24" x14ac:dyDescent="0.2">
      <c r="A34" s="33">
        <v>3293</v>
      </c>
      <c r="B34" s="6" t="s">
        <v>31</v>
      </c>
      <c r="C34" s="23">
        <v>29771</v>
      </c>
      <c r="D34" s="23">
        <v>29771</v>
      </c>
      <c r="E34" s="23">
        <v>10368</v>
      </c>
      <c r="F34" s="2"/>
    </row>
    <row r="35" spans="1:6" x14ac:dyDescent="0.2">
      <c r="A35" s="34">
        <v>3293</v>
      </c>
      <c r="B35" s="6" t="s">
        <v>32</v>
      </c>
      <c r="C35" s="24">
        <v>0</v>
      </c>
      <c r="D35" s="24">
        <v>0</v>
      </c>
      <c r="E35" s="24">
        <v>1554</v>
      </c>
      <c r="F35" s="2"/>
    </row>
    <row r="36" spans="1:6" ht="12.75" customHeight="1" x14ac:dyDescent="0.2">
      <c r="A36" s="44" t="s">
        <v>5</v>
      </c>
      <c r="B36" s="45"/>
      <c r="C36" s="24">
        <f>C37</f>
        <v>22450</v>
      </c>
      <c r="D36" s="24">
        <f>D37</f>
        <v>22450</v>
      </c>
      <c r="E36" s="24"/>
      <c r="F36" s="2"/>
    </row>
    <row r="37" spans="1:6" x14ac:dyDescent="0.2">
      <c r="A37" s="17"/>
      <c r="B37" s="36" t="s">
        <v>6</v>
      </c>
      <c r="C37" s="24">
        <f>C11-C19</f>
        <v>22450</v>
      </c>
      <c r="D37" s="24">
        <f>D11-D19</f>
        <v>22450</v>
      </c>
      <c r="E37" s="24">
        <f>E11-E19</f>
        <v>8367.8000000000029</v>
      </c>
      <c r="F37" s="2"/>
    </row>
    <row r="38" spans="1:6" x14ac:dyDescent="0.2">
      <c r="A38" s="9"/>
      <c r="B38" s="82"/>
      <c r="C38" s="10"/>
      <c r="D38" s="10"/>
      <c r="E38" s="41"/>
      <c r="F38" s="2"/>
    </row>
    <row r="39" spans="1:6" x14ac:dyDescent="0.2">
      <c r="A39" s="2"/>
      <c r="B39" s="2"/>
      <c r="C39" s="3"/>
      <c r="D39" s="3"/>
      <c r="E39" s="42"/>
      <c r="F39" s="2"/>
    </row>
    <row r="40" spans="1:6" x14ac:dyDescent="0.2">
      <c r="A40" s="2"/>
      <c r="B40" s="2"/>
      <c r="C40" s="3"/>
      <c r="D40" s="3"/>
      <c r="E40" s="42"/>
      <c r="F40" s="2"/>
    </row>
    <row r="41" spans="1:6" hidden="1" x14ac:dyDescent="0.2">
      <c r="A41" s="2" t="s">
        <v>33</v>
      </c>
      <c r="B41" s="2"/>
      <c r="C41" s="4"/>
      <c r="D41" s="4"/>
      <c r="E41" s="43"/>
      <c r="F41" s="2"/>
    </row>
    <row r="42" spans="1:6" hidden="1" x14ac:dyDescent="0.2">
      <c r="A42" s="2"/>
      <c r="B42" s="2"/>
      <c r="C42" s="4"/>
      <c r="D42" s="4"/>
      <c r="E42" s="4"/>
      <c r="F42" s="2"/>
    </row>
    <row r="43" spans="1:6" hidden="1" x14ac:dyDescent="0.2">
      <c r="A43" s="2" t="s">
        <v>34</v>
      </c>
      <c r="B43" s="2"/>
      <c r="C43" s="4"/>
      <c r="D43" s="4"/>
      <c r="E43" s="4"/>
      <c r="F43" s="2"/>
    </row>
    <row r="44" spans="1:6" hidden="1" x14ac:dyDescent="0.2">
      <c r="A44" s="2"/>
      <c r="B44" s="2"/>
      <c r="C44" s="4"/>
      <c r="D44" s="4"/>
      <c r="E44" s="4"/>
      <c r="F44" s="2"/>
    </row>
    <row r="45" spans="1:6" hidden="1" x14ac:dyDescent="0.2">
      <c r="A45" s="2" t="s">
        <v>35</v>
      </c>
      <c r="B45" s="2"/>
      <c r="C45" s="39">
        <f>C46+C47</f>
        <v>51757.26</v>
      </c>
      <c r="D45" s="4"/>
      <c r="E45" s="4"/>
      <c r="F45" s="2"/>
    </row>
    <row r="46" spans="1:6" hidden="1" x14ac:dyDescent="0.2">
      <c r="A46" s="2" t="s">
        <v>36</v>
      </c>
      <c r="B46" s="2"/>
      <c r="C46" s="39">
        <v>2285.65</v>
      </c>
      <c r="D46" s="4"/>
      <c r="E46" s="4"/>
      <c r="F46" s="2"/>
    </row>
    <row r="47" spans="1:6" hidden="1" x14ac:dyDescent="0.2">
      <c r="A47" s="2" t="s">
        <v>37</v>
      </c>
      <c r="B47" s="2"/>
      <c r="C47" s="39">
        <v>49471.61</v>
      </c>
      <c r="D47" s="4"/>
      <c r="E47" s="4"/>
      <c r="F47" s="2"/>
    </row>
    <row r="48" spans="1:6" hidden="1" x14ac:dyDescent="0.2">
      <c r="A48" s="2"/>
      <c r="B48" s="2"/>
      <c r="C48" s="39"/>
      <c r="D48" s="4"/>
      <c r="E48" s="4"/>
      <c r="F48" s="2"/>
    </row>
    <row r="49" spans="1:6" hidden="1" x14ac:dyDescent="0.2">
      <c r="A49" s="2" t="s">
        <v>52</v>
      </c>
      <c r="B49" s="2"/>
      <c r="C49" s="39">
        <f>3624</f>
        <v>3624</v>
      </c>
      <c r="D49" s="4"/>
      <c r="E49" s="4"/>
      <c r="F49" s="2"/>
    </row>
    <row r="50" spans="1:6" hidden="1" x14ac:dyDescent="0.2">
      <c r="A50" s="2" t="s">
        <v>38</v>
      </c>
      <c r="B50" s="2"/>
      <c r="C50" s="39">
        <v>3611.2</v>
      </c>
      <c r="D50" s="4"/>
      <c r="E50" s="4"/>
      <c r="F50" s="2"/>
    </row>
    <row r="51" spans="1:6" hidden="1" x14ac:dyDescent="0.2">
      <c r="A51" s="2" t="s">
        <v>39</v>
      </c>
      <c r="B51" s="2"/>
      <c r="C51" s="39">
        <v>12.8</v>
      </c>
      <c r="D51" s="4"/>
      <c r="E51" s="4"/>
      <c r="F51" s="2"/>
    </row>
    <row r="52" spans="1:6" hidden="1" x14ac:dyDescent="0.2">
      <c r="A52" s="2"/>
      <c r="B52" s="2"/>
      <c r="C52" s="39"/>
      <c r="D52" s="4"/>
      <c r="E52" s="4"/>
      <c r="F52" s="2"/>
    </row>
    <row r="53" spans="1:6" hidden="1" x14ac:dyDescent="0.2">
      <c r="A53" s="2" t="s">
        <v>40</v>
      </c>
      <c r="B53" s="2"/>
      <c r="C53" s="39">
        <v>13474.55</v>
      </c>
      <c r="D53" s="4"/>
      <c r="E53" s="4"/>
      <c r="F53" s="2"/>
    </row>
    <row r="54" spans="1:6" hidden="1" x14ac:dyDescent="0.2">
      <c r="A54" s="2" t="s">
        <v>41</v>
      </c>
      <c r="B54" s="2"/>
      <c r="C54" s="39">
        <f>5611.99+6148.93</f>
        <v>11760.92</v>
      </c>
      <c r="D54" s="4"/>
      <c r="E54" s="4"/>
      <c r="F54" s="2"/>
    </row>
    <row r="55" spans="1:6" hidden="1" x14ac:dyDescent="0.2">
      <c r="A55" s="2" t="s">
        <v>42</v>
      </c>
      <c r="B55" s="2"/>
      <c r="C55" s="39">
        <f>C53-C54</f>
        <v>1713.6299999999992</v>
      </c>
      <c r="D55" s="4"/>
      <c r="E55" s="4"/>
      <c r="F55" s="2"/>
    </row>
    <row r="56" spans="1:6" hidden="1" x14ac:dyDescent="0.2">
      <c r="A56" s="2"/>
      <c r="B56" s="2"/>
      <c r="C56" s="39"/>
      <c r="D56" s="4"/>
      <c r="E56" s="4"/>
      <c r="F56" s="2"/>
    </row>
    <row r="57" spans="1:6" hidden="1" x14ac:dyDescent="0.2">
      <c r="A57" s="2" t="s">
        <v>43</v>
      </c>
      <c r="B57" s="2"/>
      <c r="C57" s="39">
        <v>25899.79</v>
      </c>
      <c r="D57" s="4"/>
      <c r="E57" s="4"/>
      <c r="F57" s="2"/>
    </row>
    <row r="58" spans="1:6" hidden="1" x14ac:dyDescent="0.2">
      <c r="A58" s="2" t="s">
        <v>44</v>
      </c>
      <c r="B58" s="2"/>
      <c r="C58" s="39">
        <v>15720.3</v>
      </c>
      <c r="D58" s="4"/>
      <c r="E58" s="4"/>
      <c r="F58" s="2"/>
    </row>
    <row r="59" spans="1:6" hidden="1" x14ac:dyDescent="0.2">
      <c r="A59" s="2" t="s">
        <v>45</v>
      </c>
      <c r="B59" s="2"/>
      <c r="C59" s="39">
        <f>25519.24-15720.3</f>
        <v>9798.9400000000023</v>
      </c>
      <c r="D59" s="4"/>
      <c r="E59" s="4"/>
      <c r="F59" s="2"/>
    </row>
    <row r="60" spans="1:6" hidden="1" x14ac:dyDescent="0.2">
      <c r="A60" s="2" t="s">
        <v>47</v>
      </c>
      <c r="B60" s="2"/>
      <c r="C60" s="39">
        <f>506.02+400+560.33</f>
        <v>1466.35</v>
      </c>
      <c r="D60" s="4"/>
      <c r="E60" s="4"/>
      <c r="F60" s="2"/>
    </row>
    <row r="61" spans="1:6" hidden="1" x14ac:dyDescent="0.2">
      <c r="A61" s="2" t="s">
        <v>46</v>
      </c>
      <c r="B61" s="2"/>
      <c r="C61" s="39">
        <v>8332.59</v>
      </c>
      <c r="D61" s="4"/>
      <c r="E61" s="4"/>
      <c r="F61" s="2"/>
    </row>
    <row r="62" spans="1:6" hidden="1" x14ac:dyDescent="0.2">
      <c r="A62" s="2" t="s">
        <v>48</v>
      </c>
      <c r="B62" s="2"/>
      <c r="C62" s="39">
        <f>C57-C58-C61</f>
        <v>1846.9000000000015</v>
      </c>
      <c r="D62" s="4"/>
      <c r="E62" s="4"/>
      <c r="F62" s="2"/>
    </row>
    <row r="63" spans="1:6" hidden="1" x14ac:dyDescent="0.2">
      <c r="A63" s="1" t="s">
        <v>49</v>
      </c>
      <c r="C63" s="40">
        <f>664.03</f>
        <v>664.03</v>
      </c>
      <c r="D63" s="5"/>
      <c r="E63" s="5"/>
    </row>
    <row r="64" spans="1:6" hidden="1" x14ac:dyDescent="0.2">
      <c r="A64" s="1" t="s">
        <v>50</v>
      </c>
      <c r="C64" s="40">
        <f>C62-C63</f>
        <v>1182.8700000000015</v>
      </c>
      <c r="D64" s="5"/>
      <c r="E64" s="5"/>
    </row>
    <row r="65" spans="1:5" hidden="1" x14ac:dyDescent="0.2">
      <c r="C65" s="40"/>
      <c r="D65" s="5"/>
      <c r="E65" s="5"/>
    </row>
    <row r="66" spans="1:5" hidden="1" x14ac:dyDescent="0.2">
      <c r="A66" s="1" t="s">
        <v>51</v>
      </c>
      <c r="C66" s="40">
        <f>267.78+1571.81+30.8</f>
        <v>1870.3899999999999</v>
      </c>
      <c r="D66" s="5"/>
      <c r="E66" s="5"/>
    </row>
    <row r="67" spans="1:5" hidden="1" x14ac:dyDescent="0.2">
      <c r="C67" s="40"/>
      <c r="D67" s="5"/>
      <c r="E67" s="5"/>
    </row>
    <row r="68" spans="1:5" hidden="1" x14ac:dyDescent="0.2">
      <c r="C68" s="40"/>
      <c r="D68" s="5"/>
      <c r="E68" s="5"/>
    </row>
    <row r="69" spans="1:5" hidden="1" x14ac:dyDescent="0.2">
      <c r="A69" s="1" t="s">
        <v>53</v>
      </c>
      <c r="C69" s="40">
        <f>C50+C58+C54</f>
        <v>31092.42</v>
      </c>
      <c r="D69" s="5"/>
      <c r="E69" s="5"/>
    </row>
    <row r="70" spans="1:5" hidden="1" x14ac:dyDescent="0.2">
      <c r="A70" s="1" t="s">
        <v>54</v>
      </c>
      <c r="C70" s="40">
        <f>C51+C55+C64+C66</f>
        <v>4779.6900000000005</v>
      </c>
      <c r="D70" s="5"/>
      <c r="E70" s="5"/>
    </row>
    <row r="71" spans="1:5" hidden="1" x14ac:dyDescent="0.2">
      <c r="C71" s="40"/>
      <c r="D71" s="5"/>
      <c r="E71" s="5"/>
    </row>
    <row r="72" spans="1:5" hidden="1" x14ac:dyDescent="0.2">
      <c r="A72" s="1" t="s">
        <v>55</v>
      </c>
      <c r="C72" s="40">
        <f>10550</f>
        <v>10550</v>
      </c>
      <c r="D72" s="5"/>
      <c r="E72" s="5"/>
    </row>
    <row r="73" spans="1:5" hidden="1" x14ac:dyDescent="0.2">
      <c r="A73" s="1" t="s">
        <v>57</v>
      </c>
      <c r="C73" s="40">
        <f>C63+C61</f>
        <v>8996.6200000000008</v>
      </c>
      <c r="D73" s="5"/>
      <c r="E73" s="5"/>
    </row>
    <row r="74" spans="1:5" hidden="1" x14ac:dyDescent="0.2">
      <c r="A74" s="1" t="s">
        <v>56</v>
      </c>
      <c r="C74" s="40">
        <f>C72-C73</f>
        <v>1553.3799999999992</v>
      </c>
      <c r="D74" s="5"/>
      <c r="E74" s="5"/>
    </row>
    <row r="75" spans="1:5" hidden="1" x14ac:dyDescent="0.2">
      <c r="C75" s="40"/>
      <c r="D75" s="5"/>
      <c r="E75" s="5"/>
    </row>
    <row r="76" spans="1:5" hidden="1" x14ac:dyDescent="0.2">
      <c r="A76" s="1" t="s">
        <v>58</v>
      </c>
      <c r="C76" s="40">
        <v>25914.29</v>
      </c>
      <c r="D76" s="5"/>
      <c r="E76" s="5"/>
    </row>
    <row r="77" spans="1:5" hidden="1" x14ac:dyDescent="0.2">
      <c r="A77" s="1" t="s">
        <v>59</v>
      </c>
      <c r="C77" s="40">
        <f>C69/2-0.03</f>
        <v>15546.179999999998</v>
      </c>
      <c r="D77" s="5"/>
      <c r="E77" s="5"/>
    </row>
    <row r="78" spans="1:5" hidden="1" x14ac:dyDescent="0.2">
      <c r="A78" s="1" t="s">
        <v>60</v>
      </c>
      <c r="C78" s="40">
        <f>C76-C77</f>
        <v>10368.110000000002</v>
      </c>
      <c r="D78" s="5"/>
      <c r="E78" s="5"/>
    </row>
    <row r="79" spans="1:5" hidden="1" x14ac:dyDescent="0.2">
      <c r="A79" s="1" t="s">
        <v>61</v>
      </c>
      <c r="C79" s="40">
        <v>6887.54</v>
      </c>
      <c r="D79" s="5"/>
      <c r="E79" s="5"/>
    </row>
    <row r="80" spans="1:5" hidden="1" x14ac:dyDescent="0.2">
      <c r="C80" s="40"/>
      <c r="D80" s="5"/>
      <c r="E80" s="5"/>
    </row>
    <row r="81" spans="1:5" hidden="1" x14ac:dyDescent="0.2">
      <c r="A81" s="1" t="s">
        <v>62</v>
      </c>
      <c r="C81" s="40">
        <f>C82+C83</f>
        <v>44868.729999999996</v>
      </c>
      <c r="D81" s="5"/>
      <c r="E81" s="5"/>
    </row>
    <row r="82" spans="1:5" hidden="1" x14ac:dyDescent="0.2">
      <c r="A82" s="1" t="s">
        <v>63</v>
      </c>
      <c r="C82" s="40">
        <f>C50+C54+C58+C61</f>
        <v>39425.009999999995</v>
      </c>
      <c r="D82" s="5"/>
      <c r="E82" s="5"/>
    </row>
    <row r="83" spans="1:5" hidden="1" x14ac:dyDescent="0.2">
      <c r="A83" s="1" t="s">
        <v>64</v>
      </c>
      <c r="C83" s="40">
        <f>C51+C63+C64+C66+C55</f>
        <v>5443.72</v>
      </c>
      <c r="D83" s="5"/>
      <c r="E83" s="5"/>
    </row>
    <row r="84" spans="1:5" hidden="1" x14ac:dyDescent="0.2">
      <c r="C84" s="40"/>
      <c r="D84" s="5"/>
      <c r="E84" s="5"/>
    </row>
    <row r="85" spans="1:5" hidden="1" x14ac:dyDescent="0.2">
      <c r="A85" s="1" t="s">
        <v>65</v>
      </c>
      <c r="C85" s="40">
        <f>C78</f>
        <v>10368.110000000002</v>
      </c>
      <c r="D85" s="5"/>
      <c r="E85" s="5"/>
    </row>
    <row r="86" spans="1:5" hidden="1" x14ac:dyDescent="0.2">
      <c r="A86" s="1" t="s">
        <v>66</v>
      </c>
      <c r="C86" s="40">
        <f>C74</f>
        <v>1553.3799999999992</v>
      </c>
      <c r="D86" s="5"/>
      <c r="E86" s="5"/>
    </row>
    <row r="87" spans="1:5" hidden="1" x14ac:dyDescent="0.2">
      <c r="C87" s="40"/>
      <c r="D87" s="5"/>
      <c r="E87" s="5"/>
    </row>
    <row r="88" spans="1:5" hidden="1" x14ac:dyDescent="0.2">
      <c r="A88" s="1" t="s">
        <v>67</v>
      </c>
      <c r="C88" s="40">
        <f>C81+C85+C86</f>
        <v>56790.219999999994</v>
      </c>
      <c r="D88" s="5"/>
      <c r="E88" s="5"/>
    </row>
    <row r="89" spans="1:5" hidden="1" x14ac:dyDescent="0.2">
      <c r="C89" s="40"/>
      <c r="D89" s="5"/>
      <c r="E89" s="5"/>
    </row>
    <row r="90" spans="1:5" hidden="1" x14ac:dyDescent="0.2">
      <c r="C90" s="40"/>
      <c r="D90" s="5"/>
      <c r="E90" s="5"/>
    </row>
    <row r="91" spans="1:5" hidden="1" x14ac:dyDescent="0.2">
      <c r="A91" s="1" t="s">
        <v>68</v>
      </c>
      <c r="C91" s="40">
        <f>19070.3*0.702804</f>
        <v>13402.6831212</v>
      </c>
      <c r="D91" s="5"/>
      <c r="E91" s="5"/>
    </row>
    <row r="92" spans="1:5" hidden="1" x14ac:dyDescent="0.2">
      <c r="A92" s="1" t="s">
        <v>69</v>
      </c>
      <c r="C92" s="40">
        <f>C78-C79</f>
        <v>3480.5700000000024</v>
      </c>
      <c r="D92" s="5"/>
      <c r="E92" s="5"/>
    </row>
    <row r="93" spans="1:5" hidden="1" x14ac:dyDescent="0.2">
      <c r="A93" s="1" t="s">
        <v>70</v>
      </c>
      <c r="C93" s="40">
        <f>C86</f>
        <v>1553.3799999999992</v>
      </c>
      <c r="D93" s="5"/>
      <c r="E93" s="5"/>
    </row>
    <row r="94" spans="1:5" hidden="1" x14ac:dyDescent="0.2">
      <c r="A94" s="1" t="s">
        <v>71</v>
      </c>
      <c r="C94" s="40">
        <f>C91-C93-C92</f>
        <v>8368.733121199999</v>
      </c>
      <c r="D94" s="5"/>
      <c r="E94" s="5"/>
    </row>
    <row r="95" spans="1:5" hidden="1" x14ac:dyDescent="0.2">
      <c r="C95" s="40"/>
      <c r="D95" s="5"/>
      <c r="E95" s="5"/>
    </row>
    <row r="96" spans="1:5" hidden="1" x14ac:dyDescent="0.2"/>
    <row r="97" spans="1:3" hidden="1" x14ac:dyDescent="0.2">
      <c r="A97" s="1" t="s">
        <v>72</v>
      </c>
      <c r="C97" s="40">
        <f>C98+C99+C101+C102</f>
        <v>57272.32</v>
      </c>
    </row>
    <row r="98" spans="1:3" hidden="1" x14ac:dyDescent="0.2">
      <c r="A98" s="1" t="s">
        <v>73</v>
      </c>
      <c r="C98" s="40">
        <f>C69</f>
        <v>31092.42</v>
      </c>
    </row>
    <row r="99" spans="1:3" hidden="1" x14ac:dyDescent="0.2">
      <c r="A99" s="1" t="s">
        <v>74</v>
      </c>
      <c r="C99" s="40">
        <f>C70</f>
        <v>4779.6900000000005</v>
      </c>
    </row>
    <row r="100" spans="1:3" hidden="1" x14ac:dyDescent="0.2"/>
    <row r="101" spans="1:3" hidden="1" x14ac:dyDescent="0.2">
      <c r="A101" s="1" t="s">
        <v>75</v>
      </c>
      <c r="C101" s="40">
        <f>C60+C61+(9867.9-5611.99+10026.26-6148.93+6415.2-3611.2)</f>
        <v>20736.18</v>
      </c>
    </row>
    <row r="102" spans="1:3" hidden="1" x14ac:dyDescent="0.2">
      <c r="A102" s="1" t="s">
        <v>76</v>
      </c>
      <c r="C102" s="40">
        <f>C63</f>
        <v>664.03</v>
      </c>
    </row>
    <row r="103" spans="1:3" hidden="1" x14ac:dyDescent="0.2"/>
  </sheetData>
  <mergeCells count="21">
    <mergeCell ref="A5:E5"/>
    <mergeCell ref="C7:E7"/>
    <mergeCell ref="C6:E6"/>
    <mergeCell ref="C9:C10"/>
    <mergeCell ref="E9:E10"/>
    <mergeCell ref="A36:B36"/>
    <mergeCell ref="A12:B12"/>
    <mergeCell ref="A7:B7"/>
    <mergeCell ref="A15:B15"/>
    <mergeCell ref="A8:E8"/>
    <mergeCell ref="A20:B20"/>
    <mergeCell ref="A18:B18"/>
    <mergeCell ref="A14:B14"/>
    <mergeCell ref="A16:B16"/>
    <mergeCell ref="A22:B22"/>
    <mergeCell ref="D9:D10"/>
    <mergeCell ref="A17:B17"/>
    <mergeCell ref="A9:B10"/>
    <mergeCell ref="A19:B19"/>
    <mergeCell ref="A27:B27"/>
    <mergeCell ref="A11:B1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85" orientation="portrait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Anna Jurkevica</cp:lastModifiedBy>
  <cp:lastPrinted>2014-05-16T08:58:38Z</cp:lastPrinted>
  <dcterms:created xsi:type="dcterms:W3CDTF">2009-11-16T13:33:28Z</dcterms:created>
  <dcterms:modified xsi:type="dcterms:W3CDTF">2014-05-16T09:00:03Z</dcterms:modified>
</cp:coreProperties>
</file>