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770" windowHeight="11760"/>
  </bookViews>
  <sheets>
    <sheet name="IP_2015-2017" sheetId="5" r:id="rId1"/>
  </sheets>
  <definedNames>
    <definedName name="_xlnm.Print_Area" localSheetId="0">'IP_2015-2017'!$A$1:$R$217</definedName>
    <definedName name="_xlnm.Print_Titles" localSheetId="0">'IP_2015-2017'!$4:$7</definedName>
  </definedNames>
  <calcPr calcId="145621"/>
</workbook>
</file>

<file path=xl/calcChain.xml><?xml version="1.0" encoding="utf-8"?>
<calcChain xmlns="http://schemas.openxmlformats.org/spreadsheetml/2006/main">
  <c r="D63" i="5" l="1"/>
  <c r="E63" i="5"/>
  <c r="F63" i="5"/>
  <c r="G63" i="5"/>
  <c r="H63" i="5"/>
  <c r="I63" i="5"/>
  <c r="J63" i="5"/>
  <c r="K62" i="5" l="1"/>
  <c r="L62" i="5"/>
  <c r="M62" i="5"/>
  <c r="F62" i="5"/>
  <c r="G62" i="5"/>
  <c r="H62" i="5"/>
  <c r="I62" i="5"/>
  <c r="E62" i="5"/>
  <c r="D62" i="5"/>
  <c r="N121" i="5" l="1"/>
  <c r="N122" i="5"/>
  <c r="J121" i="5"/>
  <c r="D150" i="5" l="1"/>
  <c r="E10" i="5"/>
  <c r="L10" i="5"/>
  <c r="M10" i="5"/>
  <c r="K10" i="5"/>
  <c r="F10" i="5"/>
  <c r="G10" i="5"/>
  <c r="H10" i="5"/>
  <c r="I10" i="5"/>
  <c r="D10" i="5"/>
  <c r="J148" i="5" l="1"/>
  <c r="N148" i="5" s="1"/>
  <c r="J147" i="5"/>
  <c r="N147" i="5" s="1"/>
  <c r="E199" i="5"/>
  <c r="K180" i="5"/>
  <c r="M174" i="5"/>
  <c r="J141" i="5"/>
  <c r="N141" i="5" s="1"/>
  <c r="J140" i="5"/>
  <c r="N140" i="5" s="1"/>
  <c r="J78" i="5"/>
  <c r="N78" i="5" s="1"/>
  <c r="J77" i="5"/>
  <c r="N77" i="5" s="1"/>
  <c r="K176" i="5" l="1"/>
  <c r="K143" i="5"/>
  <c r="J68" i="5"/>
  <c r="N68" i="5" s="1"/>
  <c r="J67" i="5"/>
  <c r="N67" i="5" s="1"/>
  <c r="J58" i="5"/>
  <c r="N58" i="5" s="1"/>
  <c r="J57" i="5"/>
  <c r="N57" i="5" s="1"/>
  <c r="J109" i="5"/>
  <c r="J108" i="5"/>
  <c r="N108" i="5" s="1"/>
  <c r="J65" i="5" l="1"/>
  <c r="F150" i="5" l="1"/>
  <c r="M150" i="5" l="1"/>
  <c r="L150" i="5"/>
  <c r="K150" i="5"/>
  <c r="I150" i="5"/>
  <c r="H150" i="5"/>
  <c r="G150" i="5"/>
  <c r="E150" i="5"/>
  <c r="F9" i="5" l="1"/>
  <c r="J213" i="5"/>
  <c r="J212" i="5"/>
  <c r="J210" i="5"/>
  <c r="J208" i="5"/>
  <c r="J209" i="5"/>
  <c r="J207" i="5"/>
  <c r="J205" i="5"/>
  <c r="J204" i="5"/>
  <c r="J194" i="5"/>
  <c r="J195" i="5"/>
  <c r="J196" i="5"/>
  <c r="J197" i="5"/>
  <c r="J198" i="5"/>
  <c r="J199" i="5"/>
  <c r="J200" i="5"/>
  <c r="J201" i="5"/>
  <c r="J202" i="5"/>
  <c r="J193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64" i="5"/>
  <c r="J154" i="5"/>
  <c r="J155" i="5"/>
  <c r="J156" i="5"/>
  <c r="J157" i="5"/>
  <c r="J158" i="5"/>
  <c r="J159" i="5"/>
  <c r="J160" i="5"/>
  <c r="J161" i="5"/>
  <c r="J162" i="5"/>
  <c r="J153" i="5"/>
  <c r="J144" i="5"/>
  <c r="J145" i="5"/>
  <c r="J146" i="5"/>
  <c r="J143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24" i="5"/>
  <c r="J112" i="5"/>
  <c r="J113" i="5"/>
  <c r="J114" i="5"/>
  <c r="J115" i="5"/>
  <c r="J116" i="5"/>
  <c r="J117" i="5"/>
  <c r="J118" i="5"/>
  <c r="J119" i="5"/>
  <c r="J120" i="5"/>
  <c r="J111" i="5"/>
  <c r="J105" i="5"/>
  <c r="J106" i="5"/>
  <c r="J107" i="5"/>
  <c r="J104" i="5"/>
  <c r="J66" i="5"/>
  <c r="N66" i="5" s="1"/>
  <c r="J69" i="5"/>
  <c r="J70" i="5"/>
  <c r="J71" i="5"/>
  <c r="J72" i="5"/>
  <c r="J73" i="5"/>
  <c r="J74" i="5"/>
  <c r="J76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5" i="5"/>
  <c r="J96" i="5"/>
  <c r="J98" i="5"/>
  <c r="J99" i="5"/>
  <c r="J101" i="5"/>
  <c r="J102" i="5"/>
  <c r="J61" i="5"/>
  <c r="J56" i="5"/>
  <c r="N56" i="5" s="1"/>
  <c r="J60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N55" i="5" s="1"/>
  <c r="J39" i="5"/>
  <c r="J29" i="5"/>
  <c r="J30" i="5"/>
  <c r="J31" i="5"/>
  <c r="J32" i="5"/>
  <c r="J33" i="5"/>
  <c r="J34" i="5"/>
  <c r="J35" i="5"/>
  <c r="J36" i="5"/>
  <c r="J37" i="5"/>
  <c r="J15" i="5"/>
  <c r="J16" i="5"/>
  <c r="J17" i="5"/>
  <c r="J18" i="5"/>
  <c r="J19" i="5"/>
  <c r="J20" i="5"/>
  <c r="J21" i="5"/>
  <c r="J22" i="5"/>
  <c r="J23" i="5"/>
  <c r="J24" i="5"/>
  <c r="J25" i="5"/>
  <c r="J26" i="5"/>
  <c r="J14" i="5"/>
  <c r="J13" i="5"/>
  <c r="F11" i="5" l="1"/>
  <c r="F151" i="5"/>
  <c r="J10" i="5"/>
  <c r="H9" i="5" l="1"/>
  <c r="I9" i="5"/>
  <c r="I11" i="5" l="1"/>
  <c r="I151" i="5"/>
  <c r="H11" i="5"/>
  <c r="H151" i="5"/>
  <c r="G9" i="5"/>
  <c r="J150" i="5"/>
  <c r="N181" i="5"/>
  <c r="N180" i="5"/>
  <c r="N167" i="5"/>
  <c r="N166" i="5"/>
  <c r="G11" i="5" l="1"/>
  <c r="D75" i="5"/>
  <c r="K97" i="5"/>
  <c r="J97" i="5"/>
  <c r="N76" i="5"/>
  <c r="M75" i="5"/>
  <c r="L75" i="5"/>
  <c r="K75" i="5"/>
  <c r="J62" i="5" l="1"/>
  <c r="J75" i="5"/>
  <c r="N51" i="5"/>
  <c r="N52" i="5"/>
  <c r="N43" i="5"/>
  <c r="N44" i="5"/>
  <c r="N42" i="5"/>
  <c r="N41" i="5"/>
  <c r="N131" i="5"/>
  <c r="N130" i="5"/>
  <c r="N129" i="5"/>
  <c r="N128" i="5"/>
  <c r="N127" i="5"/>
  <c r="N126" i="5"/>
  <c r="N125" i="5"/>
  <c r="N124" i="5"/>
  <c r="N60" i="5" l="1"/>
  <c r="N61" i="5"/>
  <c r="N14" i="5"/>
  <c r="N13" i="5"/>
  <c r="N213" i="5" l="1"/>
  <c r="N212" i="5"/>
  <c r="N26" i="5"/>
  <c r="N25" i="5"/>
  <c r="N24" i="5"/>
  <c r="N23" i="5"/>
  <c r="N22" i="5"/>
  <c r="N21" i="5"/>
  <c r="N20" i="5"/>
  <c r="N19" i="5"/>
  <c r="N18" i="5"/>
  <c r="N17" i="5"/>
  <c r="N16" i="5"/>
  <c r="N15" i="5"/>
  <c r="N210" i="5"/>
  <c r="N209" i="5"/>
  <c r="N208" i="5"/>
  <c r="N207" i="5"/>
  <c r="N205" i="5"/>
  <c r="N204" i="5"/>
  <c r="N202" i="5"/>
  <c r="N201" i="5"/>
  <c r="N200" i="5"/>
  <c r="N199" i="5"/>
  <c r="N198" i="5"/>
  <c r="N197" i="5"/>
  <c r="N196" i="5"/>
  <c r="N195" i="5"/>
  <c r="N194" i="5"/>
  <c r="N193" i="5"/>
  <c r="N191" i="5"/>
  <c r="N190" i="5"/>
  <c r="N189" i="5"/>
  <c r="N188" i="5"/>
  <c r="N187" i="5"/>
  <c r="N186" i="5"/>
  <c r="N185" i="5"/>
  <c r="N184" i="5"/>
  <c r="N183" i="5"/>
  <c r="N182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5" i="5"/>
  <c r="N164" i="5"/>
  <c r="N162" i="5"/>
  <c r="N161" i="5"/>
  <c r="N160" i="5"/>
  <c r="N159" i="5"/>
  <c r="N158" i="5"/>
  <c r="N157" i="5"/>
  <c r="N156" i="5"/>
  <c r="N155" i="5"/>
  <c r="N154" i="5"/>
  <c r="N153" i="5"/>
  <c r="N146" i="5"/>
  <c r="N145" i="5"/>
  <c r="N144" i="5"/>
  <c r="N143" i="5"/>
  <c r="N139" i="5"/>
  <c r="N138" i="5"/>
  <c r="N137" i="5"/>
  <c r="N136" i="5"/>
  <c r="N135" i="5"/>
  <c r="N134" i="5"/>
  <c r="N133" i="5"/>
  <c r="N132" i="5"/>
  <c r="N118" i="5"/>
  <c r="N117" i="5"/>
  <c r="N116" i="5"/>
  <c r="N115" i="5"/>
  <c r="N114" i="5"/>
  <c r="N113" i="5"/>
  <c r="N112" i="5"/>
  <c r="N111" i="5"/>
  <c r="N107" i="5"/>
  <c r="N106" i="5"/>
  <c r="N105" i="5"/>
  <c r="N104" i="5"/>
  <c r="N102" i="5"/>
  <c r="N101" i="5"/>
  <c r="N98" i="5"/>
  <c r="N97" i="5"/>
  <c r="N96" i="5"/>
  <c r="N95" i="5"/>
  <c r="N94" i="5"/>
  <c r="N93" i="5"/>
  <c r="N92" i="5"/>
  <c r="N91" i="5"/>
  <c r="N100" i="5"/>
  <c r="N99" i="5"/>
  <c r="N90" i="5"/>
  <c r="N89" i="5"/>
  <c r="N88" i="5"/>
  <c r="N87" i="5"/>
  <c r="N86" i="5"/>
  <c r="N85" i="5"/>
  <c r="N84" i="5"/>
  <c r="N83" i="5"/>
  <c r="N82" i="5"/>
  <c r="N81" i="5"/>
  <c r="N80" i="5"/>
  <c r="N79" i="5"/>
  <c r="N75" i="5"/>
  <c r="N74" i="5"/>
  <c r="N73" i="5"/>
  <c r="N72" i="5"/>
  <c r="N71" i="5"/>
  <c r="N70" i="5"/>
  <c r="N69" i="5"/>
  <c r="N65" i="5"/>
  <c r="N54" i="5"/>
  <c r="N53" i="5"/>
  <c r="N50" i="5"/>
  <c r="N49" i="5"/>
  <c r="N48" i="5"/>
  <c r="N47" i="5"/>
  <c r="N46" i="5"/>
  <c r="N45" i="5"/>
  <c r="N40" i="5"/>
  <c r="N39" i="5"/>
  <c r="N37" i="5"/>
  <c r="N36" i="5"/>
  <c r="N35" i="5"/>
  <c r="N34" i="5"/>
  <c r="N33" i="5"/>
  <c r="N32" i="5"/>
  <c r="N31" i="5"/>
  <c r="N30" i="5"/>
  <c r="N29" i="5"/>
  <c r="N28" i="5"/>
  <c r="L9" i="5" l="1"/>
  <c r="N120" i="5"/>
  <c r="D9" i="5"/>
  <c r="E9" i="5"/>
  <c r="K9" i="5"/>
  <c r="M9" i="5"/>
  <c r="N119" i="5"/>
  <c r="N62" i="5"/>
  <c r="J9" i="5" l="1"/>
  <c r="E11" i="5"/>
  <c r="D11" i="5"/>
  <c r="K151" i="5"/>
  <c r="K11" i="5"/>
  <c r="K63" i="5"/>
  <c r="M11" i="5"/>
  <c r="M63" i="5"/>
  <c r="L63" i="5"/>
  <c r="L11" i="5"/>
  <c r="J151" i="5"/>
  <c r="E151" i="5"/>
  <c r="L151" i="5"/>
  <c r="G151" i="5"/>
  <c r="M151" i="5"/>
  <c r="E8" i="5"/>
  <c r="N150" i="5"/>
  <c r="N10" i="5"/>
  <c r="D151" i="5"/>
  <c r="J11" i="5" l="1"/>
  <c r="N9" i="5"/>
  <c r="N11" i="5" s="1"/>
  <c r="N63" i="5" l="1"/>
  <c r="N151" i="5"/>
</calcChain>
</file>

<file path=xl/sharedStrings.xml><?xml version="1.0" encoding="utf-8"?>
<sst xmlns="http://schemas.openxmlformats.org/spreadsheetml/2006/main" count="675" uniqueCount="304">
  <si>
    <t>N.p.k.</t>
  </si>
  <si>
    <t>Projekta nosaukums</t>
  </si>
  <si>
    <t>Projekta izmaksas KOPĀ</t>
  </si>
  <si>
    <t>Finanšu instrumenti</t>
  </si>
  <si>
    <t>Valsts finansējums</t>
  </si>
  <si>
    <t>cits finansējums</t>
  </si>
  <si>
    <t xml:space="preserve">Kopā </t>
  </si>
  <si>
    <t>KOPĀ INVESTĪCIJAS</t>
  </si>
  <si>
    <t>Īpatsvars no kopējām investīcijām(%)</t>
  </si>
  <si>
    <t>t.sk.  projektēšana</t>
  </si>
  <si>
    <t>Majoru sporta laukuma infrastruktūras attīstība</t>
  </si>
  <si>
    <t>Projekta ieviešanas laiks</t>
  </si>
  <si>
    <t>2013-2014</t>
  </si>
  <si>
    <t>2013-2015</t>
  </si>
  <si>
    <t>2014-2015</t>
  </si>
  <si>
    <t>2015-2017</t>
  </si>
  <si>
    <t>2014-2016</t>
  </si>
  <si>
    <t>Jauno Slokas kapu izbūve un labiekārtošana</t>
  </si>
  <si>
    <t>2016-2020</t>
  </si>
  <si>
    <t>2017-2020</t>
  </si>
  <si>
    <t>Par projekta ieviešanu atbildīgā struktūrvienība, iestāde, kapitālsabiedrība</t>
  </si>
  <si>
    <t>t.sk. projektēšana</t>
  </si>
  <si>
    <t>Dzintaru koncertzāles teritorijas labiekārtošana</t>
  </si>
  <si>
    <t>Centralizētās Kauguru rajona katlu mājas ar biomasas (šķeldas) kurināmo jaunbūve</t>
  </si>
  <si>
    <t>Siltumtīklu jaunbūve un rekonstrukcija (Kauguri/Kauguri-2)</t>
  </si>
  <si>
    <t>Dubultu katlu mājas rekonstrukcija</t>
  </si>
  <si>
    <t>2015-2016</t>
  </si>
  <si>
    <t>Pumpuru peldbaseins</t>
  </si>
  <si>
    <t>Dubultu pludmales sporta centrs (glābšanas stacija)</t>
  </si>
  <si>
    <t>Veloceliņu tīkla attīstība Jūrmalas pilsētā</t>
  </si>
  <si>
    <t>Atjaunoti veloceļiņi, kas atrodas pēc pirmās kāpas un kas izbūvēti cauri pilsētai</t>
  </si>
  <si>
    <t>Peldvietu attīstība Lielupes krastos</t>
  </si>
  <si>
    <t>Bērnu rotaļu un sporta laukumu izveide pirmskolas izglītības iestādēs</t>
  </si>
  <si>
    <t>Jūrmalas pilsētas muzeja infrastruktūras attīstība-ēkas Tirgoņu ielā 29 trešā kārta</t>
  </si>
  <si>
    <t>Lielupes ostas pārvalde</t>
  </si>
  <si>
    <t>2009-2015</t>
  </si>
  <si>
    <t>SIA "Jūrmalas ūdens"</t>
  </si>
  <si>
    <t>Izbūvēti ūdensvada un kanalizācijas tīkli Vikingu, Matrožu, Lašu un Jūrnieku ielās, kā arī kanalizācijas spiedvada izbūve no Vikingu ielas līdz KSS Zēģeles ielā</t>
  </si>
  <si>
    <t>Pašvaldības meliorācijas sistēmas atjaunošana</t>
  </si>
  <si>
    <t>Ēkas Dubultu prospektā 1 lit.2 būvniecība</t>
  </si>
  <si>
    <t>Jaunu ielu izbūve</t>
  </si>
  <si>
    <t>Jaunu autostāvvietu izbūve</t>
  </si>
  <si>
    <t>Dzintaru pārvada rekonstrukcija</t>
  </si>
  <si>
    <t>Kļavu ielas rekonstrukcija</t>
  </si>
  <si>
    <t>Dubultu satiksmes mezgla rekonstrukcija</t>
  </si>
  <si>
    <t>Z.Meierovica prospekta rekonstrukcija</t>
  </si>
  <si>
    <t>Tallinas ielas, Satiksmes ielas un Artilērijas ielas rekonstrukcija</t>
  </si>
  <si>
    <t>Bērnu rotaļu laukumu un sporta laukumu attīstība pašvaldības teritorijās un laukumu inventāra iegāde</t>
  </si>
  <si>
    <t>Slokas sporta kompleksa 3.kārtas  būvniecība</t>
  </si>
  <si>
    <t>Ķemeru vidusskolas renovācija/rekonstrukcija Tukuma ielā 8/10</t>
  </si>
  <si>
    <t>Jaundubultu vidusskolas kapitālais remonts un rekonstrukcija</t>
  </si>
  <si>
    <t>Jūrmalas Valsts ģimnāzijas un sākumskolas "Atvase" daudzfunkcionālās sporta halles projektēšana un celtniecība</t>
  </si>
  <si>
    <t>Alternatīvās skolas, pirmsskolas un metodiskā centra jaunas ēkas celtniecība Jūrmalā</t>
  </si>
  <si>
    <t>2014-2017</t>
  </si>
  <si>
    <t>2016-2017</t>
  </si>
  <si>
    <t>Pilsētsaimniecības un labiekārtošanas nodaļa</t>
  </si>
  <si>
    <t>SIA "Jūrmalas gaisma"</t>
  </si>
  <si>
    <t>2015-2020</t>
  </si>
  <si>
    <t>Saistvada izbūve starp Dubultu un J.Pliekšāna katlu mājām</t>
  </si>
  <si>
    <t>Apgaismošanas elektrisko tīklu renovācija - kabeļu savienojumu skapju iznešana no privātas teritorijas un nomaiņa</t>
  </si>
  <si>
    <t>Renovēti ielu apgaismošanas elektriskie tīkli  sakarā ar AS "Latvenergo" veikto rekonstrukciju - elektrisko līniju uz koka stabiem demontāža</t>
  </si>
  <si>
    <t xml:space="preserve">Ierīkots apgaismojums Jūrmalas pilsētas neapgaismotajās ielās </t>
  </si>
  <si>
    <t>Kabeļu savienojumu skapju iznešana no privātas teritorijas un nomaiņa</t>
  </si>
  <si>
    <t>Jūrmalas pilsētas tranzītielas P128 (Talsu šoseja/Kolkas iela) izbūve</t>
  </si>
  <si>
    <t>Sagaidāmie projekta rezultāti/ piezīmes</t>
  </si>
  <si>
    <t>Renovēts ielu apgaismošanas elektriskais tīkls</t>
  </si>
  <si>
    <t>Trotuāru izbūve</t>
  </si>
  <si>
    <t>Pasta ēkas (Tukuma iela 30) rekonstrukcija</t>
  </si>
  <si>
    <t>M1 : Kūrorts un tikšanās vieta</t>
  </si>
  <si>
    <t>M2 : komunālā un transporta infrastrukūra</t>
  </si>
  <si>
    <t>M3 : Sociālā infrastruktūra</t>
  </si>
  <si>
    <t>PIEZĪMES</t>
  </si>
  <si>
    <t>Rekonstruēta Kļavu iela</t>
  </si>
  <si>
    <t>Rekonstruēts Tallinas ielas, Satiksmes ielas un Artilērijas ielas satiksmes mezgls</t>
  </si>
  <si>
    <t>Apgaismojuma attīstība pludmalē</t>
  </si>
  <si>
    <t>Jaunrades parks Kauguros</t>
  </si>
  <si>
    <t>Grupu dzīvokļu attīstība (Dūņu ceļš 2)</t>
  </si>
  <si>
    <t>Kauguru-Slokas apvedceļa posma dzelzceļa ziemeļu pusē izbūve (pieslēgums Kolkas ielai)</t>
  </si>
  <si>
    <t>Pilsētsaimniecības pārvaldes Pilsētsaimniecības un labiekārtošanas nodaļa/ Attīstības pārvaldes Projektu ieviešanas nodaļa</t>
  </si>
  <si>
    <t>SIA "Jūrmalas siltums"</t>
  </si>
  <si>
    <t>Skolas rekonstrukcija</t>
  </si>
  <si>
    <t>Pielikums apstiprināts ar Jūrmalas pilsētas domes</t>
  </si>
  <si>
    <t>Apgaismojuma izveide pludmalē  (izpēte)</t>
  </si>
  <si>
    <t>AP prioritāte</t>
  </si>
  <si>
    <t>Projekts iekļauts 2014.-2016.gada investīciju plānā (Jā/Nē)</t>
  </si>
  <si>
    <t>P3.2.</t>
  </si>
  <si>
    <t>Nē</t>
  </si>
  <si>
    <t>2017-2018</t>
  </si>
  <si>
    <t>P1.5.</t>
  </si>
  <si>
    <t>Jā</t>
  </si>
  <si>
    <t>2015-2018</t>
  </si>
  <si>
    <t>P1.6.</t>
  </si>
  <si>
    <t>P1.7.</t>
  </si>
  <si>
    <t>P2.1.</t>
  </si>
  <si>
    <t>P2.4.</t>
  </si>
  <si>
    <t>Kauguru-Slokas apvedceļa posma dzelzceļa dienvidu pusē izbūve (pieslēgums A10 / E22 ceļam)</t>
  </si>
  <si>
    <t>P2.5.</t>
  </si>
  <si>
    <t>P1.9.</t>
  </si>
  <si>
    <t>P3.3.</t>
  </si>
  <si>
    <t>2014-2018</t>
  </si>
  <si>
    <t>SIA ''Jūrmalas gaisma'' ielu apgaismojuma ierīkošanas Jūrmalas pilsētas neapgaismotajās ielās</t>
  </si>
  <si>
    <t>P2.8.</t>
  </si>
  <si>
    <t>P3.1.</t>
  </si>
  <si>
    <t>APJ Informātikas nodaļa</t>
  </si>
  <si>
    <t>Jūrmalas pilsētas pašvaldības datu pārraides tīkls</t>
  </si>
  <si>
    <t>Attīstības pārvalde, APJ Informātikas nodaļa</t>
  </si>
  <si>
    <t>Jūrmalas pilsētas videonovērošana</t>
  </si>
  <si>
    <t>P3.4</t>
  </si>
  <si>
    <t>Koncepcijas izstrāde un projektēšana</t>
  </si>
  <si>
    <t>Attīstības pārvalde, Pašvaldības policija, APJ Informātikas nodaļa</t>
  </si>
  <si>
    <t>Jūrmalas ūdenssaimniecības attīstības projekts II kārta</t>
  </si>
  <si>
    <t>Jūrmalas ūdenssaimniecības attīstības projekts III kārta</t>
  </si>
  <si>
    <t>2011-2015</t>
  </si>
  <si>
    <t>Ūdensvada un kanalizācijas izbūve Buļļuciemā</t>
  </si>
  <si>
    <t>Pašvaldības meliorācijas sistēmas izbūve, renovācija un rekonstrukcija</t>
  </si>
  <si>
    <t>2011-2017</t>
  </si>
  <si>
    <t>SIA  ''Jūrmalas slimnīca''</t>
  </si>
  <si>
    <t>Jūrmalas pilsētas muzeja filiāles, Aspazijas mājas digitālās ekspozīcijas ieviešana</t>
  </si>
  <si>
    <t>Kultūras nodaļa, Jūrmalas pilsētas muzejs</t>
  </si>
  <si>
    <t>Izbūvēta kondicionēšanas sistēma un elektrības pieslēguma jauda  Jomas ielā 1/5, Jūrmalā</t>
  </si>
  <si>
    <t>Būvniecības projektu vadības nodaļa</t>
  </si>
  <si>
    <t>Izbūvēts J.Poruka prospekts, Mūzikas skolas, Mākslas skolas un Centrālā bibliotēkas būvniecība un teritorijas labiekārtojums</t>
  </si>
  <si>
    <t xml:space="preserve"> Dubultu tirgus labiekārtošana</t>
  </si>
  <si>
    <t>P3.7.</t>
  </si>
  <si>
    <t>Labiekārtots Dubultu tirgus</t>
  </si>
  <si>
    <t>Mellužu estrādes rekonstrukcija-restaurācija</t>
  </si>
  <si>
    <t xml:space="preserve">Dzintaru koncertzāles Mazās (slēgtās) zāles restaurācija Turaidas ielā 1 </t>
  </si>
  <si>
    <t>Restaurēta Dzintaru kocertzāles Mazā zāle</t>
  </si>
  <si>
    <t>Jūrmalas Valsts ģimnāzijas un sākumskolas "Atvase" daudzfunkcionālās sporta halles celtniecība</t>
  </si>
  <si>
    <t>Baseina ēkas rekonstrukcija Rūpniecības ielā 13, Jūrmalā</t>
  </si>
  <si>
    <t>Teritorijas paplašināšana uz parka pusi un rožu dārza ar strūklaku ierīkošana, teritorijas apgaismojuma sistēmas atjaunošana</t>
  </si>
  <si>
    <t>Stacionāra ledus laukuma izbūve, Nolietotā ledus saldēšanas iekārtas kompresora nomaiņa, Jaunas, rezerves ledus kopšanas mašīnas iegāde, Tribīņu pārbūve, Iekštelpu kosmētiskais remonts, sanitārtehnisko telpu steidzams remonts</t>
  </si>
  <si>
    <t>Rekonstruēts Dubultu satiksmes mezgls</t>
  </si>
  <si>
    <t>Rekonstruēts Z.Meirovica prospekts</t>
  </si>
  <si>
    <t>t.sk.  Projektēšana,  īpašumu atpirkšana</t>
  </si>
  <si>
    <t>Jaunas  ēkas būvniecība</t>
  </si>
  <si>
    <t xml:space="preserve">Rekonstruēta Pasta ēka (Tukuma iela 30) </t>
  </si>
  <si>
    <t>Projektu ieviešanas nodaļa, Būvniecības projektu vadības nodaļa</t>
  </si>
  <si>
    <t>Kompleksi risinājumi siltumnīcefekta gāzu emisiju samazināšanai Jūrmalas pilsētas Mežmalas vidusskolā</t>
  </si>
  <si>
    <t>Piegādātās enerģijas ietaupījums 421815,56kWh/gadā.                                                                                                                                                                                                                                                                                                                                                                                                                                    2015.g - Būvniecība</t>
  </si>
  <si>
    <t>Atklātās Dzintaru koncertzāles rekonstrukcija</t>
  </si>
  <si>
    <t>Projektu ieviešanas nodaļa, Būvniecības projektu vadības nodaļa, Dzintaru koncertzāle</t>
  </si>
  <si>
    <t>TIC izveide Ķemeru ūdens tornī</t>
  </si>
  <si>
    <t>Ķemeru parka atjaunošana</t>
  </si>
  <si>
    <t>E.Dārziņa ielas rekonstrukcija (no stāvlaukuma līdz Katedrāles ielai)</t>
  </si>
  <si>
    <t>Pludmales pieejamības nodrošināšana</t>
  </si>
  <si>
    <t>Labiekārtošanas nodaļa, Projektu ieviešanas nodaļa</t>
  </si>
  <si>
    <t>Jūrmalas valsts ģimnāzijas rekonstrukcija</t>
  </si>
  <si>
    <t>2016 - 2019</t>
  </si>
  <si>
    <t>Bērnu aprūpe ģimeniskā vidē saskaņa ar Quality4Children standartiem</t>
  </si>
  <si>
    <t>P3.5.</t>
  </si>
  <si>
    <t>Projektu ieviešanas nodaļa, Būvniecības projektu vadības nodaļa, Labklājības pārvalde</t>
  </si>
  <si>
    <t>Jūrmalas pilsētas investīciju plāns 2015. - 2017. gadam (tūkstoši EUR)</t>
  </si>
  <si>
    <t>ES un cits ārējais finansējums</t>
  </si>
  <si>
    <t>P3.1</t>
  </si>
  <si>
    <t>P1.6</t>
  </si>
  <si>
    <t>Pašvaldības budžeta līdzekļi</t>
  </si>
  <si>
    <r>
      <t>Investīciju limits (kontrolskaitļi)</t>
    </r>
    <r>
      <rPr>
        <b/>
        <i/>
        <sz val="10"/>
        <rFont val="Arial"/>
        <family val="2"/>
        <charset val="186"/>
      </rPr>
      <t xml:space="preserve"> T.sk. atlikums no 2014.gada</t>
    </r>
  </si>
  <si>
    <r>
      <rPr>
        <vertAlign val="superscript"/>
        <sz val="10"/>
        <color theme="1"/>
        <rFont val="Arial"/>
        <family val="2"/>
        <charset val="186"/>
      </rPr>
      <t>1</t>
    </r>
    <r>
      <rPr>
        <sz val="10"/>
        <color theme="1"/>
        <rFont val="Arial"/>
        <family val="2"/>
        <charset val="186"/>
      </rPr>
      <t xml:space="preserve"> Projektiem - visa projekta laikā, Pastāvīgajām investīcijām - Pēdējos trijos gados veiktās investīcijas.</t>
    </r>
  </si>
  <si>
    <t>P1.7</t>
  </si>
  <si>
    <t>P.1.5</t>
  </si>
  <si>
    <t>P.1.6</t>
  </si>
  <si>
    <t>P.1.7</t>
  </si>
  <si>
    <t>P.1.9</t>
  </si>
  <si>
    <t>Veselības tūrisma attīstība</t>
  </si>
  <si>
    <t>Aktīvā un dabas tūrisma attīstība</t>
  </si>
  <si>
    <t>Kultūras tūrisma attīstība</t>
  </si>
  <si>
    <t>Kūrorta un tikšanās vietas tēla veidošana</t>
  </si>
  <si>
    <t>Droša dzīves vide</t>
  </si>
  <si>
    <t>P3.2</t>
  </si>
  <si>
    <t>Kvalitatīva izglītība</t>
  </si>
  <si>
    <t>P.2.1</t>
  </si>
  <si>
    <t>P.2.4</t>
  </si>
  <si>
    <t>P.2.5</t>
  </si>
  <si>
    <t>P.2.6</t>
  </si>
  <si>
    <t>P.2.8</t>
  </si>
  <si>
    <t>P.2.10</t>
  </si>
  <si>
    <t>Ceļu un ielu kvalitātes uzlabošana, satiksmes drošības uzlabojumi, veloceliņu un gājēju celiņu attīstība</t>
  </si>
  <si>
    <t>Lielupes ostas attīstība un kuģošanas infrastruktūras attīstība Lielupē</t>
  </si>
  <si>
    <t>Ūdensapgādes un notekūdeņu apsaimniekošanas sistēmu pilnveide</t>
  </si>
  <si>
    <t>Energoapgādes un sakaru attīstība</t>
  </si>
  <si>
    <t>Publiskās telpas labiekārtošana</t>
  </si>
  <si>
    <t>Privātīpašuma sakārtošanas motivācija</t>
  </si>
  <si>
    <t xml:space="preserve">Jā </t>
  </si>
  <si>
    <t>P2.8</t>
  </si>
  <si>
    <t>P2.4</t>
  </si>
  <si>
    <t>Jūrmalas pilsētas satiksmes drošības uzlabošana</t>
  </si>
  <si>
    <t>Ielu apgaismošanas elektriskā tīkla renovācija</t>
  </si>
  <si>
    <t>Ielu apgaismošanas elektrisko tīklu renovācija saskarā ar AS ''Latvenergo'' veikto rekonstrukciju</t>
  </si>
  <si>
    <t>P3.3</t>
  </si>
  <si>
    <t>P3.5</t>
  </si>
  <si>
    <t>P3.7</t>
  </si>
  <si>
    <t>Uz nākotni orientēta pilsētas pārvaldība, kas atbalsta pilsonisko iniciatīvu</t>
  </si>
  <si>
    <t>Daudzveidīga kultūras un sporta vide</t>
  </si>
  <si>
    <t>Kvalitatīvs sociālais atbalsts</t>
  </si>
  <si>
    <t>Atbalsts uzņēmējdarbības iniciatīvām un uzņēmēju sadarbības veicināšana</t>
  </si>
  <si>
    <t>P2.1</t>
  </si>
  <si>
    <t>2018-2020</t>
  </si>
  <si>
    <t>Veselības tūrisma infrastruktūras uzlabošana Jūrmalas slimnīcā- Augļa kardiotohogrāfa iegāde Dzemdību nodaļai</t>
  </si>
  <si>
    <t>Veselības tūrisma infrastruktūras uzlabošana Jūrmalas slimnīcā - Telpu rekonstrukcija ēkas B korpusa 4.stāvā un 5.stāvā, Slimnīcas B korpusa inženiertīklu (ventilācijas, ūdensapgādes, apkures) rekonstrukcija</t>
  </si>
  <si>
    <t xml:space="preserve">Veselības tūrisma infrastruktūras uzlabošana Jūrmalas slimnīcā - Ēkas B korpusa 4.stāvā un 5.stāvā medicīnas iekārtas, mēbeles </t>
  </si>
  <si>
    <t>Veselības tūrisma infrastruktūras uzlabošana Jūrmalas slimnīcā -  teritorijas labiekārtošana</t>
  </si>
  <si>
    <t>Veselības tūrisma infrastruktūras uzlabošana Jūrmalas slimnīcā - jaunbūve</t>
  </si>
  <si>
    <t>Veselības tūrisma infrastruktūras uzlabošana Jūrmalas slimnīcā - Rehabilitācijas pakalpojumu sniegšana Jūrmalā, Bauskas 5a</t>
  </si>
  <si>
    <t>Veselības tūrisma uzlabošana Jūrmalas slimnīcas primārās veselības aprūpes infrastruktūrā</t>
  </si>
  <si>
    <t>Jūrmalas sporta centrs energoefektivitātes paaugstināšana un rekonstrukcija (peldēšanas skola Rūpniecības ielā 13, Jūrmalā)</t>
  </si>
  <si>
    <t>Dabas izglītības centra izveide Ķemeros</t>
  </si>
  <si>
    <t>2014 -2017</t>
  </si>
  <si>
    <t>Dzintaru koncertzāles biroja ēkas būvniecība</t>
  </si>
  <si>
    <t>2015 -2018</t>
  </si>
  <si>
    <t>Jūrmalas pilsētas brīvdabas muzeja infrastruktūras attīstība - administratīvās ēkas būvniecība</t>
  </si>
  <si>
    <t>Jūrmalas mākslas nama jaunbūve</t>
  </si>
  <si>
    <t>Jūrmalas mākslas nams  Turaidas ielā 11</t>
  </si>
  <si>
    <t>Izbūvēts apvedceļa posms, atslogojot pilsētas centru, caurbraukšanu</t>
  </si>
  <si>
    <t>Cīruļu ielas posmā no Mirdzas ielas līdz Valtera prospektam projekta izstrāde; Mežrozīšu ielas projekēšana un izbūve</t>
  </si>
  <si>
    <t xml:space="preserve">Izbūvētas jaunas autostāvvietas </t>
  </si>
  <si>
    <t xml:space="preserve">Asfalta seguma remonts, atjaunošana publiskās vietās un pašvaldības teritorijās </t>
  </si>
  <si>
    <t>Gājēju pāreju izveide, satiksmes plūsmas mērītāju uzstādīšana, ielu krustojumu pārbūve</t>
  </si>
  <si>
    <t>Mola izbūve Lielupes grīvā (ar jahtu ostu pie jūras)</t>
  </si>
  <si>
    <t>Publiskas jahtu piestātnes būvniecība - Lielupes osta (Tīklu iela 10)</t>
  </si>
  <si>
    <t>Projektu ieviešanas nodaļa, Būvniecības projektu vadības nodaļa, Lielupes ostas pārvalde</t>
  </si>
  <si>
    <t>Domes administratīvo ēku infrastruktūras attīstība</t>
  </si>
  <si>
    <t>Majoru muižas kompleksa attīstība - radošais centrs bērniem un jauniešiem</t>
  </si>
  <si>
    <t>Kabeļu tīkla rekonstrukcija izglītības iestādēs</t>
  </si>
  <si>
    <t>Rekonstruēti kabeļu tīkli izglītības iestādēs - Mežmalas vidusskola, Jūrmalas valsts ģimnāzija, Atvase, Vaivaru skola</t>
  </si>
  <si>
    <t>Jūrmalas pilsētas internātpamatskolas rekonstrukcija</t>
  </si>
  <si>
    <t>Jūrmalas pilsētas pašvaldības pirmsskolas izglītības iestāžu infarstruktūras attīstība</t>
  </si>
  <si>
    <t>Lielupes vidusskolas telpu rekonstrukcija, sporta internāta izveide, sporta zāles būvniecība</t>
  </si>
  <si>
    <t>2014 -2015</t>
  </si>
  <si>
    <t>2015 -2017</t>
  </si>
  <si>
    <t>Sabiedriskā kompleksa būvniecība</t>
  </si>
  <si>
    <t>Izveidots Dubultu sporta centrs,nodrošinot arī Dubultu glābšanas stacijas funkcijas</t>
  </si>
  <si>
    <t>P2.6</t>
  </si>
  <si>
    <t>Projektu ieviešanas nodaļa, Būvniecības projektu vadības nodaļa, 2015.g. Pilsētplānošanas nodaļa</t>
  </si>
  <si>
    <t>Pašvaldības ņemtie kredītlīdzekļi</t>
  </si>
  <si>
    <r>
      <t>Veiktās investīcijas līdz 2014.  gadam</t>
    </r>
    <r>
      <rPr>
        <b/>
        <vertAlign val="superscript"/>
        <sz val="10"/>
        <rFont val="Arial"/>
        <family val="2"/>
        <charset val="186"/>
      </rPr>
      <t>1</t>
    </r>
  </si>
  <si>
    <t>Asfalta seguma  renovācija posmam no Mellužu prospekta un Dārzu ielas krustojuma līdz Asaru prospekta un Skautu ielas krustojumam</t>
  </si>
  <si>
    <t>Lielupes vidusskolas rekonstrukcija</t>
  </si>
  <si>
    <t>Būvniecības projektu vadības nodaļa, Lielupes ostas pārvalde</t>
  </si>
  <si>
    <t>Majoru kultūras nama piebūves izveide</t>
  </si>
  <si>
    <t>Kultūras nama piebūves projektēšana un būvniecības</t>
  </si>
  <si>
    <t>Kolkas ielas izbūve (projektā neiekļautais ceļa posms)</t>
  </si>
  <si>
    <t xml:space="preserve">Rekonstruēti 2.26 km ielas  posms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</si>
  <si>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Rekonstruētas pārvada margas </t>
  </si>
  <si>
    <t xml:space="preserve">Lietus ūdens kanalizācijas izbūve </t>
  </si>
  <si>
    <t>Grantēto ielu asfaltēšana</t>
  </si>
  <si>
    <t>Jaunu trotuāru izbūve un esošo bruģa trotuāru atjaunošana</t>
  </si>
  <si>
    <t>Lielupes ostu pārvaldes pakalpojumu centra izveidošana (Straumes iela 1a)</t>
  </si>
  <si>
    <t>Lietus ūdens kanalizācijas izbūve Piestātnes ielā (gūliju izbūve)</t>
  </si>
  <si>
    <t>Pludmales apgaismojuma pilotprojekta īstenošana</t>
  </si>
  <si>
    <t>7,5 - koncepcijas izveide, 40 - projektēšana</t>
  </si>
  <si>
    <t>Nekustamā īpašuma attīstība Valtera prospektā 54, Jūrmalā</t>
  </si>
  <si>
    <t>Ķemeru kapličas kapitālais remonts</t>
  </si>
  <si>
    <t>Apgaismojuma izveidošana pludmalē (Dzintari)</t>
  </si>
  <si>
    <t>Ielu asfalta seguma kapitālais remonts</t>
  </si>
  <si>
    <t>Nodrošināta primārās veselības aprūpes pakalpojumu kvalitāte un to pieejamība. Uzlaboti apstākļi procedūru telpā, uzgaidāmā telpā, tualetes telpās ģimenes ārstiem, slimnīcas darbiniekiem, pacientiem, viesiem</t>
  </si>
  <si>
    <t>Pakalpojumu klāsta paplašināšanās, uzlaboti uzturēšanās un higiēniskie apstākļi pacientiem un darba apstākļi darbiniekiem. Rekonstruēti inženiertīkli slimnīcas B korpusā (ventilācija, ūdensapgāde, apkure)</t>
  </si>
  <si>
    <t>Labiekārtota slimnīcas pagalma teritorija</t>
  </si>
  <si>
    <t>Nodrošināta ambulatoro un stacionāro veselības aprūpes pakalpojumu pieejamība</t>
  </si>
  <si>
    <t>Nodrošināta rehabilitācijas pakalpojumu pieejamība un to attīstība</t>
  </si>
  <si>
    <t>4 peldvietu  labiekārtošana Lielupē : Sloka, Bažciems 0048; Majori0074; Dubulti3743,3725; Priedaine0202</t>
  </si>
  <si>
    <t xml:space="preserve">Degradētas teritorjas revitalizācija 47 030 m2 apmērā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</si>
  <si>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Degradētas teritorjas revitalizācija 146 790 - 203 647 m2 apmērā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</si>
  <si>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Ēka koncertzāles administrācijas funkciju nodrošināšanai</t>
  </si>
  <si>
    <t xml:space="preserve">Restaurēta Mellužu estrāde - nodrošināta kultūras pakalpojuma pieejamība un kvalitātes paaugstināšana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</si>
  <si>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Rekonstruēta pilsētas muzeja ēkas Tirgoņu ielā 29 , labiekārtota muzeja teritorija</t>
  </si>
  <si>
    <t>Nodrošināta kultūras pakalpojuma pieejamība un kvalitātes paaugstināšana</t>
  </si>
  <si>
    <t>Aspazijas mājas digitālās ekspozīcijas ieviešana</t>
  </si>
  <si>
    <t>Tūrisma objektu apmeklējuma skaita pieaugums</t>
  </si>
  <si>
    <t>Rekonstruēti 5.65 km Jūrmalas tranzītielas P128</t>
  </si>
  <si>
    <t>Rekonstruēta E.Dārziņa iela</t>
  </si>
  <si>
    <t>Atjaunoti ielu segumi, to kapitālais remonts</t>
  </si>
  <si>
    <t>Noasfaltēta Leona Paegles iela</t>
  </si>
  <si>
    <t>Renovēts asfalta segums ielu posmam no Mellužu prospekta un Dārzu ielas krustojuma līdz Asaru prospekta un Skautu ielas krustojumam</t>
  </si>
  <si>
    <t>Publisko vietu (parku) gājēju celiņu seguma atjaunošana, izglītības iestāžu teritorijas seguma atjaunošana</t>
  </si>
  <si>
    <t xml:space="preserve">Jahtu ostas infrastruktūras attīstība, tūrisma pakalpojumu attīstība </t>
  </si>
  <si>
    <t>Izveidota publiska piestātne</t>
  </si>
  <si>
    <t>Izveidots jauns Lielupes ostu pārvaldes centrs (rekonstruēta ēku un labiekārtota teritorija)</t>
  </si>
  <si>
    <t>Ūdens sagatavošanas ietaišu uzlabošana; Ūdensapgādes un kanalizācijas tīkla paplašināšana un kanalizācijas sūkņu staciju izbūve</t>
  </si>
  <si>
    <t>Esošā siltumenerģijas tarifa samazināšana un turpmākā tarifu pieauguma ierobežošana</t>
  </si>
  <si>
    <t>Izveidots jaunrades parks</t>
  </si>
  <si>
    <t>Labiekārtots kolumbārijs</t>
  </si>
  <si>
    <t>Izveidots sabiedriskais centrs</t>
  </si>
  <si>
    <t>Izveidots radošais centrs</t>
  </si>
  <si>
    <t>Sporta laukumu izveide daudzdzīvokļu māju  iekšpagalmos, parkos un pludmalē; Bērnu rotaļu laukumu izveide un sintētiskā seguma ieklāšana daudzdzīvokļu māju iekšpagalmos</t>
  </si>
  <si>
    <t>Izveidoti bērnu rotaļu un sporta lauku pirmsskolas izglītības iestādēs</t>
  </si>
  <si>
    <t>Renovēta Jūrmalas pilsētas internātpamatskolas ēka Dzirnavu ielā 50</t>
  </si>
  <si>
    <t>Renovētajās astoņās pirmskolas izglītības iestādēs nomainītas inženierkomunikācijas</t>
  </si>
  <si>
    <t>Skolas piebūves tehniskā projekta izstrāde, piebūves būvniecība, sporta zāles remonts, stadiona remonts</t>
  </si>
  <si>
    <t>Modernizēta valsts ģimnāzija</t>
  </si>
  <si>
    <t>Slokas sporta kompleksa būvniecība:</t>
  </si>
  <si>
    <t>Izbūvēts peldbaseins</t>
  </si>
  <si>
    <t>Izveidoti kvalitatīvi ārpusģimenes aprūpes pakalpojum</t>
  </si>
  <si>
    <t>Telpu renovācija grupu dzīvokļu pakalpojuma attīsībai</t>
  </si>
  <si>
    <t>2012-2015</t>
  </si>
  <si>
    <t>2014-2019</t>
  </si>
  <si>
    <t>2016-2018</t>
  </si>
  <si>
    <t>Pilsētas pārvaldības infrastruktūras pilnveide - administrācijas ēkas būve pilsētplānošanas funkcijas nodrošināšanai</t>
  </si>
  <si>
    <t>Uzlabota dzemdību procesa kvalitāte, mātes un bērna drošība dzemdību laikā, samazināts dzemdību sarežģījumu risku skaits</t>
  </si>
  <si>
    <t>Pludmales infrastruktūras attīstība</t>
  </si>
  <si>
    <t>Lietus ūdens kanalizācijas rekonstrukcija</t>
  </si>
  <si>
    <t>Lietus ūdens kanalizācijas rekonstrukcija Pumpuru rajonā - Sesavas, Svētes, Līgatnes ielās (2015.gadā) un Dubultu un Strēlnieku prospektā (2016.gadā)</t>
  </si>
  <si>
    <t>2014.gada 18.decembra lēmumu Nr.524</t>
  </si>
  <si>
    <t>(protokols Nr.18, 14.punkts)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</si>
</sst>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0\ _L_s_-;\-* #,##0.00\ _L_s_-;_-* &quot;-&quot;??\ _L_s_-;_-@_-"/>
    <numFmt numFmtId="166" formatCode="_-* #,##0_-;\-* #,##0_-;_-* &quot;-&quot;??_-;_-@_-"/>
    <numFmt numFmtId="167" formatCode="0_ ;\-0\ 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C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b/>
      <i/>
      <sz val="10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0"/>
      <color rgb="FFC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49">
    <xf numFmtId="0" fontId="0" fillId="0" borderId="0" xfId="0"/>
    <xf numFmtId="164" fontId="1" fillId="0" borderId="1" xfId="1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1" fillId="0" borderId="1" xfId="3" applyNumberFormat="1" applyFont="1" applyFill="1" applyBorder="1" applyAlignment="1">
      <alignment horizontal="left" vertical="center"/>
    </xf>
    <xf numFmtId="164" fontId="1" fillId="0" borderId="1" xfId="3" applyNumberFormat="1" applyFont="1" applyBorder="1" applyAlignment="1">
      <alignment horizontal="left" vertical="center"/>
    </xf>
    <xf numFmtId="164" fontId="1" fillId="6" borderId="1" xfId="1" applyNumberFormat="1" applyFont="1" applyFill="1" applyBorder="1" applyAlignment="1">
      <alignment horizontal="center" vertical="center" wrapText="1"/>
    </xf>
    <xf numFmtId="164" fontId="1" fillId="6" borderId="1" xfId="1" applyNumberFormat="1" applyFont="1" applyFill="1" applyBorder="1" applyAlignment="1">
      <alignment vertical="center"/>
    </xf>
    <xf numFmtId="164" fontId="1" fillId="2" borderId="1" xfId="3" applyNumberFormat="1" applyFont="1" applyFill="1" applyBorder="1" applyAlignment="1">
      <alignment horizontal="left" vertical="center"/>
    </xf>
    <xf numFmtId="164" fontId="1" fillId="6" borderId="2" xfId="1" applyNumberFormat="1" applyFont="1" applyFill="1" applyBorder="1" applyAlignment="1">
      <alignment vertical="center"/>
    </xf>
    <xf numFmtId="164" fontId="1" fillId="0" borderId="2" xfId="3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left" vertical="center"/>
    </xf>
    <xf numFmtId="164" fontId="1" fillId="2" borderId="2" xfId="3" applyNumberFormat="1" applyFont="1" applyFill="1" applyBorder="1" applyAlignment="1">
      <alignment horizontal="center" vertical="center"/>
    </xf>
    <xf numFmtId="164" fontId="1" fillId="0" borderId="2" xfId="3" applyNumberFormat="1" applyFont="1" applyFill="1" applyBorder="1" applyAlignment="1">
      <alignment horizontal="left" vertical="center"/>
    </xf>
    <xf numFmtId="164" fontId="1" fillId="0" borderId="2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0" xfId="3" applyNumberFormat="1" applyFont="1" applyBorder="1"/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3" applyNumberFormat="1" applyFont="1" applyFill="1" applyBorder="1" applyAlignment="1">
      <alignment horizontal="left" vertical="top" wrapText="1"/>
    </xf>
    <xf numFmtId="164" fontId="3" fillId="0" borderId="1" xfId="3" applyNumberFormat="1" applyFont="1" applyFill="1" applyBorder="1" applyAlignment="1">
      <alignment horizontal="right" vertical="top" wrapText="1"/>
    </xf>
    <xf numFmtId="164" fontId="1" fillId="2" borderId="1" xfId="3" applyNumberFormat="1" applyFont="1" applyFill="1" applyBorder="1" applyAlignment="1">
      <alignment vertical="top" wrapText="1"/>
    </xf>
    <xf numFmtId="164" fontId="3" fillId="2" borderId="1" xfId="3" applyNumberFormat="1" applyFont="1" applyFill="1" applyBorder="1" applyAlignment="1">
      <alignment horizontal="right" vertical="top" wrapText="1"/>
    </xf>
    <xf numFmtId="164" fontId="7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0" xfId="0" applyNumberFormat="1" applyFont="1" applyBorder="1"/>
    <xf numFmtId="164" fontId="1" fillId="0" borderId="1" xfId="3" applyNumberFormat="1" applyFont="1" applyBorder="1" applyAlignment="1">
      <alignment vertical="top" wrapText="1"/>
    </xf>
    <xf numFmtId="164" fontId="3" fillId="0" borderId="1" xfId="3" applyNumberFormat="1" applyFont="1" applyBorder="1" applyAlignment="1">
      <alignment horizontal="right" vertical="top" wrapText="1"/>
    </xf>
    <xf numFmtId="164" fontId="1" fillId="0" borderId="1" xfId="3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0" borderId="0" xfId="3" applyNumberFormat="1" applyFont="1" applyBorder="1" applyAlignment="1">
      <alignment vertical="center" wrapText="1"/>
    </xf>
    <xf numFmtId="164" fontId="1" fillId="2" borderId="1" xfId="3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1" fillId="0" borderId="0" xfId="3" applyNumberFormat="1" applyFont="1" applyFill="1" applyBorder="1"/>
    <xf numFmtId="164" fontId="8" fillId="2" borderId="0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/>
    </xf>
    <xf numFmtId="164" fontId="18" fillId="0" borderId="0" xfId="0" applyNumberFormat="1" applyFont="1" applyFill="1" applyBorder="1" applyAlignment="1">
      <alignment vertical="top"/>
    </xf>
    <xf numFmtId="164" fontId="2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164" fontId="1" fillId="6" borderId="3" xfId="1" applyNumberFormat="1" applyFont="1" applyFill="1" applyBorder="1" applyAlignment="1">
      <alignment vertical="center"/>
    </xf>
    <xf numFmtId="164" fontId="1" fillId="0" borderId="3" xfId="3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vertical="center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3" xfId="3" applyNumberFormat="1" applyFont="1" applyBorder="1" applyAlignment="1">
      <alignment horizontal="center" vertical="center"/>
    </xf>
    <xf numFmtId="164" fontId="2" fillId="0" borderId="3" xfId="3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2" borderId="3" xfId="3" applyNumberFormat="1" applyFont="1" applyFill="1" applyBorder="1" applyAlignment="1">
      <alignment horizontal="center" vertical="center"/>
    </xf>
    <xf numFmtId="0" fontId="10" fillId="0" borderId="0" xfId="3" applyFill="1" applyBorder="1"/>
    <xf numFmtId="164" fontId="8" fillId="0" borderId="0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164" fontId="1" fillId="2" borderId="2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1" fillId="0" borderId="1" xfId="3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164" fontId="1" fillId="0" borderId="8" xfId="3" applyNumberFormat="1" applyFont="1" applyFill="1" applyBorder="1" applyAlignment="1">
      <alignment horizontal="center" vertical="center"/>
    </xf>
    <xf numFmtId="164" fontId="1" fillId="2" borderId="1" xfId="3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/>
    </xf>
    <xf numFmtId="167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vertical="center" wrapText="1"/>
    </xf>
    <xf numFmtId="164" fontId="12" fillId="2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/>
    <xf numFmtId="164" fontId="8" fillId="0" borderId="13" xfId="0" applyNumberFormat="1" applyFont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164" fontId="1" fillId="6" borderId="7" xfId="1" applyNumberFormat="1" applyFont="1" applyFill="1" applyBorder="1" applyAlignment="1">
      <alignment vertical="center"/>
    </xf>
    <xf numFmtId="164" fontId="1" fillId="0" borderId="7" xfId="1" applyNumberFormat="1" applyFont="1" applyFill="1" applyBorder="1" applyAlignment="1">
      <alignment vertical="center"/>
    </xf>
    <xf numFmtId="164" fontId="1" fillId="2" borderId="7" xfId="1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1" fillId="6" borderId="5" xfId="1" applyNumberFormat="1" applyFont="1" applyFill="1" applyBorder="1" applyAlignment="1">
      <alignment vertical="center"/>
    </xf>
    <xf numFmtId="164" fontId="1" fillId="0" borderId="5" xfId="3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right" vertical="center"/>
    </xf>
    <xf numFmtId="164" fontId="1" fillId="2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vertical="center"/>
    </xf>
    <xf numFmtId="164" fontId="1" fillId="0" borderId="5" xfId="3" applyNumberFormat="1" applyFont="1" applyFill="1" applyBorder="1" applyAlignment="1" applyProtection="1">
      <alignment horizontal="center" vertical="center"/>
      <protection locked="0"/>
    </xf>
    <xf numFmtId="164" fontId="1" fillId="2" borderId="5" xfId="3" applyNumberFormat="1" applyFont="1" applyFill="1" applyBorder="1" applyAlignment="1">
      <alignment horizontal="center" vertical="center"/>
    </xf>
    <xf numFmtId="167" fontId="1" fillId="3" borderId="5" xfId="0" applyNumberFormat="1" applyFont="1" applyFill="1" applyBorder="1" applyAlignment="1">
      <alignment horizontal="center" vertical="center" textRotation="90" wrapText="1"/>
    </xf>
    <xf numFmtId="167" fontId="1" fillId="3" borderId="5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7" fontId="1" fillId="6" borderId="5" xfId="0" applyNumberFormat="1" applyFont="1" applyFill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7" fontId="3" fillId="6" borderId="5" xfId="0" applyNumberFormat="1" applyFont="1" applyFill="1" applyBorder="1" applyAlignment="1">
      <alignment horizontal="center" vertical="center" wrapText="1"/>
    </xf>
    <xf numFmtId="164" fontId="3" fillId="0" borderId="8" xfId="3" applyNumberFormat="1" applyFont="1" applyFill="1" applyBorder="1" applyAlignment="1">
      <alignment horizontal="right" vertical="top" wrapText="1"/>
    </xf>
    <xf numFmtId="164" fontId="1" fillId="0" borderId="21" xfId="3" applyNumberFormat="1" applyFont="1" applyFill="1" applyBorder="1" applyAlignment="1">
      <alignment horizontal="center" vertical="center"/>
    </xf>
    <xf numFmtId="164" fontId="1" fillId="0" borderId="20" xfId="3" applyNumberFormat="1" applyFont="1" applyFill="1" applyBorder="1" applyAlignment="1">
      <alignment horizontal="center" vertical="center"/>
    </xf>
    <xf numFmtId="164" fontId="1" fillId="0" borderId="22" xfId="1" applyNumberFormat="1" applyFont="1" applyFill="1" applyBorder="1" applyAlignment="1">
      <alignment vertical="center"/>
    </xf>
    <xf numFmtId="164" fontId="1" fillId="0" borderId="23" xfId="3" applyNumberFormat="1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164" fontId="1" fillId="0" borderId="8" xfId="3" applyNumberFormat="1" applyFont="1" applyFill="1" applyBorder="1" applyAlignment="1">
      <alignment horizontal="left" vertical="center"/>
    </xf>
    <xf numFmtId="164" fontId="1" fillId="6" borderId="25" xfId="1" applyNumberFormat="1" applyFont="1" applyFill="1" applyBorder="1" applyAlignment="1">
      <alignment vertical="center"/>
    </xf>
    <xf numFmtId="164" fontId="1" fillId="6" borderId="26" xfId="1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7" xfId="3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 wrapText="1"/>
    </xf>
    <xf numFmtId="167" fontId="1" fillId="0" borderId="5" xfId="3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66" fontId="1" fillId="2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166" fontId="1" fillId="0" borderId="1" xfId="3" applyNumberFormat="1" applyFont="1" applyFill="1" applyBorder="1" applyAlignment="1">
      <alignment horizontal="center" vertical="center" wrapText="1"/>
    </xf>
    <xf numFmtId="167" fontId="1" fillId="0" borderId="1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wrapText="1"/>
    </xf>
    <xf numFmtId="164" fontId="1" fillId="0" borderId="7" xfId="3" applyNumberFormat="1" applyFont="1" applyFill="1" applyBorder="1" applyAlignment="1">
      <alignment horizontal="center" vertical="center" wrapText="1"/>
    </xf>
    <xf numFmtId="164" fontId="1" fillId="0" borderId="7" xfId="3" applyNumberFormat="1" applyFont="1" applyBorder="1" applyAlignment="1">
      <alignment horizontal="center" vertical="center" wrapText="1"/>
    </xf>
    <xf numFmtId="167" fontId="1" fillId="2" borderId="1" xfId="3" applyNumberFormat="1" applyFont="1" applyFill="1" applyBorder="1" applyAlignment="1">
      <alignment horizontal="center" vertical="center" wrapText="1"/>
    </xf>
    <xf numFmtId="167" fontId="1" fillId="0" borderId="20" xfId="3" applyNumberFormat="1" applyFont="1" applyFill="1" applyBorder="1" applyAlignment="1">
      <alignment horizontal="center" vertical="center"/>
    </xf>
    <xf numFmtId="164" fontId="1" fillId="0" borderId="8" xfId="3" applyNumberFormat="1" applyFont="1" applyFill="1" applyBorder="1" applyAlignment="1">
      <alignment horizontal="center" vertical="center" wrapText="1"/>
    </xf>
    <xf numFmtId="49" fontId="1" fillId="0" borderId="8" xfId="3" applyNumberFormat="1" applyFont="1" applyFill="1" applyBorder="1" applyAlignment="1">
      <alignment horizontal="center" vertical="center" wrapText="1"/>
    </xf>
    <xf numFmtId="166" fontId="1" fillId="0" borderId="8" xfId="3" applyNumberFormat="1" applyFont="1" applyFill="1" applyBorder="1" applyAlignment="1">
      <alignment horizontal="center" vertical="center" wrapText="1"/>
    </xf>
    <xf numFmtId="164" fontId="1" fillId="0" borderId="22" xfId="3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164" fontId="1" fillId="2" borderId="7" xfId="3" applyNumberFormat="1" applyFont="1" applyFill="1" applyBorder="1" applyAlignment="1">
      <alignment horizontal="center" vertical="center"/>
    </xf>
    <xf numFmtId="167" fontId="1" fillId="2" borderId="5" xfId="3" applyNumberFormat="1" applyFont="1" applyFill="1" applyBorder="1" applyAlignment="1">
      <alignment horizontal="center" vertical="center"/>
    </xf>
    <xf numFmtId="164" fontId="1" fillId="2" borderId="7" xfId="3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1" fillId="0" borderId="7" xfId="3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0" borderId="1" xfId="3" applyNumberFormat="1" applyFont="1" applyBorder="1" applyAlignment="1">
      <alignment horizontal="center" vertical="center" wrapText="1"/>
    </xf>
    <xf numFmtId="1" fontId="1" fillId="2" borderId="1" xfId="6" applyNumberFormat="1" applyFont="1" applyFill="1" applyBorder="1" applyAlignment="1">
      <alignment horizontal="center" vertical="center" wrapText="1"/>
    </xf>
    <xf numFmtId="164" fontId="1" fillId="0" borderId="18" xfId="3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textRotation="90" wrapText="1"/>
    </xf>
    <xf numFmtId="167" fontId="1" fillId="0" borderId="5" xfId="0" applyNumberFormat="1" applyFont="1" applyFill="1" applyBorder="1" applyAlignment="1">
      <alignment horizontal="center" vertical="center" textRotation="90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7">
    <cellStyle name="Comma" xfId="1" builtinId="3"/>
    <cellStyle name="Comma 2" xfId="4"/>
    <cellStyle name="Normal" xfId="0" builtinId="0"/>
    <cellStyle name="Normal 2" xfId="2"/>
    <cellStyle name="Normal 2 2" xfId="5"/>
    <cellStyle name="Normal 3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7"/>
  <sheetViews>
    <sheetView tabSelected="1" view="pageBreakPreview" topLeftCell="A200" zoomScale="90" zoomScaleNormal="100" zoomScaleSheetLayoutView="90" workbookViewId="0">
      <selection activeCell="O3" sqref="O3:R3"/>
    </sheetView>
  </sheetViews>
  <sheetFormatPr defaultRowHeight="12.75" x14ac:dyDescent="0.2"/>
  <cols>
    <col min="1" max="1" width="5" style="112" customWidth="1"/>
    <col min="2" max="2" width="43.7109375" style="95" customWidth="1"/>
    <col min="3" max="3" width="10.140625" style="23" customWidth="1"/>
    <col min="4" max="4" width="12.140625" style="23" customWidth="1"/>
    <col min="5" max="5" width="11.28515625" style="23" customWidth="1"/>
    <col min="6" max="6" width="11.28515625" style="94" customWidth="1"/>
    <col min="7" max="10" width="11.28515625" style="23" customWidth="1"/>
    <col min="11" max="11" width="10" style="23" customWidth="1"/>
    <col min="12" max="13" width="10.140625" style="23" customWidth="1"/>
    <col min="14" max="14" width="11.42578125" style="23" customWidth="1"/>
    <col min="15" max="15" width="29.85546875" style="117" customWidth="1"/>
    <col min="16" max="16" width="12.28515625" style="118" customWidth="1"/>
    <col min="17" max="17" width="27.7109375" style="119" customWidth="1"/>
    <col min="18" max="18" width="11.42578125" style="119" customWidth="1"/>
    <col min="19" max="19" width="15" style="24" customWidth="1"/>
    <col min="20" max="20" width="12.85546875" style="24" bestFit="1" customWidth="1"/>
    <col min="21" max="21" width="11.28515625" style="24" bestFit="1" customWidth="1"/>
    <col min="22" max="23" width="12.85546875" style="24" bestFit="1" customWidth="1"/>
    <col min="24" max="53" width="9.140625" style="24"/>
    <col min="54" max="16384" width="9.140625" style="23"/>
  </cols>
  <sheetData>
    <row r="1" spans="1:53" ht="12.75" customHeight="1" x14ac:dyDescent="0.25">
      <c r="F1" s="76"/>
      <c r="N1" s="95"/>
      <c r="O1" s="229" t="s">
        <v>81</v>
      </c>
      <c r="P1" s="229"/>
      <c r="Q1" s="229"/>
      <c r="R1" s="229"/>
    </row>
    <row r="2" spans="1:53" ht="16.5" customHeight="1" x14ac:dyDescent="0.25">
      <c r="F2" s="76"/>
      <c r="N2" s="95"/>
      <c r="O2" s="230" t="s">
        <v>302</v>
      </c>
      <c r="P2" s="230"/>
      <c r="Q2" s="230"/>
      <c r="R2" s="230"/>
    </row>
    <row r="3" spans="1:53" ht="43.5" customHeight="1" x14ac:dyDescent="0.25">
      <c r="A3" s="231"/>
      <c r="B3" s="231"/>
      <c r="E3" s="111" t="s">
        <v>152</v>
      </c>
      <c r="F3" s="113"/>
      <c r="G3" s="114"/>
      <c r="H3" s="114"/>
      <c r="I3" s="24"/>
      <c r="J3" s="24"/>
      <c r="K3" s="24"/>
      <c r="L3" s="115"/>
      <c r="M3" s="24"/>
      <c r="N3" s="24"/>
      <c r="O3" s="230" t="s">
        <v>303</v>
      </c>
      <c r="P3" s="230"/>
      <c r="Q3" s="230"/>
      <c r="R3" s="230"/>
    </row>
    <row r="4" spans="1:53" ht="12.75" customHeight="1" x14ac:dyDescent="0.25">
      <c r="A4" s="232" t="s">
        <v>0</v>
      </c>
      <c r="B4" s="234" t="s">
        <v>1</v>
      </c>
      <c r="C4" s="234" t="s">
        <v>83</v>
      </c>
      <c r="D4" s="235" t="s">
        <v>235</v>
      </c>
      <c r="E4" s="237">
        <v>2015</v>
      </c>
      <c r="F4" s="238"/>
      <c r="G4" s="238"/>
      <c r="H4" s="238"/>
      <c r="I4" s="238"/>
      <c r="J4" s="239"/>
      <c r="K4" s="240">
        <v>2016</v>
      </c>
      <c r="L4" s="238">
        <v>2017</v>
      </c>
      <c r="M4" s="234" t="s">
        <v>197</v>
      </c>
      <c r="N4" s="234" t="s">
        <v>2</v>
      </c>
      <c r="O4" s="243" t="s">
        <v>64</v>
      </c>
      <c r="P4" s="245" t="s">
        <v>11</v>
      </c>
      <c r="Q4" s="247" t="s">
        <v>20</v>
      </c>
      <c r="R4" s="225" t="s">
        <v>84</v>
      </c>
    </row>
    <row r="5" spans="1:53" ht="12.75" customHeight="1" x14ac:dyDescent="0.25">
      <c r="A5" s="233"/>
      <c r="B5" s="227"/>
      <c r="C5" s="227"/>
      <c r="D5" s="236"/>
      <c r="E5" s="226" t="s">
        <v>3</v>
      </c>
      <c r="F5" s="227"/>
      <c r="G5" s="227"/>
      <c r="H5" s="227"/>
      <c r="I5" s="227"/>
      <c r="J5" s="215"/>
      <c r="K5" s="241"/>
      <c r="L5" s="242"/>
      <c r="M5" s="227"/>
      <c r="N5" s="227"/>
      <c r="O5" s="244"/>
      <c r="P5" s="246"/>
      <c r="Q5" s="248"/>
      <c r="R5" s="195"/>
    </row>
    <row r="6" spans="1:53" ht="15" customHeight="1" x14ac:dyDescent="0.25">
      <c r="A6" s="233"/>
      <c r="B6" s="227"/>
      <c r="C6" s="227"/>
      <c r="D6" s="236"/>
      <c r="E6" s="228" t="s">
        <v>156</v>
      </c>
      <c r="F6" s="216" t="s">
        <v>234</v>
      </c>
      <c r="G6" s="179" t="s">
        <v>153</v>
      </c>
      <c r="H6" s="179" t="s">
        <v>4</v>
      </c>
      <c r="I6" s="179" t="s">
        <v>5</v>
      </c>
      <c r="J6" s="215" t="s">
        <v>6</v>
      </c>
      <c r="K6" s="241"/>
      <c r="L6" s="242"/>
      <c r="M6" s="227"/>
      <c r="N6" s="227"/>
      <c r="O6" s="244"/>
      <c r="P6" s="246"/>
      <c r="Q6" s="248"/>
      <c r="R6" s="195"/>
    </row>
    <row r="7" spans="1:53" ht="82.5" customHeight="1" x14ac:dyDescent="0.25">
      <c r="A7" s="233"/>
      <c r="B7" s="227"/>
      <c r="C7" s="227"/>
      <c r="D7" s="236"/>
      <c r="E7" s="228"/>
      <c r="F7" s="216"/>
      <c r="G7" s="179"/>
      <c r="H7" s="179"/>
      <c r="I7" s="179"/>
      <c r="J7" s="215"/>
      <c r="K7" s="241"/>
      <c r="L7" s="242"/>
      <c r="M7" s="227"/>
      <c r="N7" s="227"/>
      <c r="O7" s="244"/>
      <c r="P7" s="246"/>
      <c r="Q7" s="248"/>
      <c r="R7" s="195"/>
    </row>
    <row r="8" spans="1:53" s="116" customFormat="1" ht="26.25" customHeight="1" x14ac:dyDescent="0.25">
      <c r="A8" s="151"/>
      <c r="B8" s="25" t="s">
        <v>157</v>
      </c>
      <c r="C8" s="26"/>
      <c r="D8" s="81"/>
      <c r="E8" s="139">
        <f>E9</f>
        <v>4532.3279999999995</v>
      </c>
      <c r="F8" s="27"/>
      <c r="G8" s="27"/>
      <c r="H8" s="27"/>
      <c r="I8" s="27"/>
      <c r="J8" s="132"/>
      <c r="K8" s="28"/>
      <c r="L8" s="26"/>
      <c r="M8" s="26"/>
      <c r="N8" s="29"/>
      <c r="O8" s="244"/>
      <c r="P8" s="246"/>
      <c r="Q8" s="248"/>
      <c r="R8" s="19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</row>
    <row r="9" spans="1:53" s="61" customFormat="1" ht="16.5" customHeight="1" x14ac:dyDescent="0.25">
      <c r="A9" s="152"/>
      <c r="B9" s="27" t="s">
        <v>7</v>
      </c>
      <c r="C9" s="22"/>
      <c r="D9" s="82">
        <f t="shared" ref="D9:I9" si="0">D10+D62+D150</f>
        <v>43105.218999999997</v>
      </c>
      <c r="E9" s="140">
        <f t="shared" si="0"/>
        <v>4532.3279999999995</v>
      </c>
      <c r="F9" s="22">
        <f t="shared" si="0"/>
        <v>27673.18</v>
      </c>
      <c r="G9" s="22">
        <f t="shared" si="0"/>
        <v>12759.4</v>
      </c>
      <c r="H9" s="22">
        <f t="shared" si="0"/>
        <v>119.6</v>
      </c>
      <c r="I9" s="22">
        <f t="shared" si="0"/>
        <v>5954.28</v>
      </c>
      <c r="J9" s="133">
        <f>E9+F9+G9+H9+I9</f>
        <v>51038.788</v>
      </c>
      <c r="K9" s="30">
        <f>K10+K62+K150</f>
        <v>54663.797999999995</v>
      </c>
      <c r="L9" s="22">
        <f>L10+L62+L150</f>
        <v>54974.002000000008</v>
      </c>
      <c r="M9" s="22">
        <f>M10+M62+M150</f>
        <v>60892.892000000007</v>
      </c>
      <c r="N9" s="22">
        <f>C9+J9+K9+L9+M9</f>
        <v>221569.47999999998</v>
      </c>
      <c r="O9" s="244"/>
      <c r="P9" s="246"/>
      <c r="Q9" s="248"/>
      <c r="R9" s="19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s="61" customFormat="1" ht="38.25" customHeight="1" x14ac:dyDescent="0.25">
      <c r="A10" s="210" t="s">
        <v>68</v>
      </c>
      <c r="B10" s="211"/>
      <c r="C10" s="2"/>
      <c r="D10" s="83">
        <f>SUM(D13,D15,D17,D57,D19,D21,D23,D25,D28,D30,D32,D34,D36,D39,D41,D43,D45,D47,D49,D51,D53,D55,D60)</f>
        <v>10527.3</v>
      </c>
      <c r="E10" s="141">
        <f>SUM(E13,E15,E17,E57,E19,E21,E23,E25,E28,E30,E32,E34,E36,E39,E41,E43,E45,E47,E49,E51,E53,E55,E60)</f>
        <v>649.07000000000005</v>
      </c>
      <c r="F10" s="2">
        <f t="shared" ref="F10:I10" si="1">SUM(F13,F15,F17,F57,F19,F21,F23,F25,F28,F30,F32,F34,F36,F39,F41,F43,F45,F47,F49,F51,F53,F55,F60)</f>
        <v>4568.6000000000004</v>
      </c>
      <c r="G10" s="2">
        <f t="shared" si="1"/>
        <v>46.2</v>
      </c>
      <c r="H10" s="2">
        <f t="shared" si="1"/>
        <v>20</v>
      </c>
      <c r="I10" s="2">
        <f t="shared" si="1"/>
        <v>678</v>
      </c>
      <c r="J10" s="134">
        <f>E10+F10+G10+H10+I10</f>
        <v>5961.87</v>
      </c>
      <c r="K10" s="12">
        <f>SUM(K13,K15,K17,K19,K21,K23,K25,K28,K30,K32,K34,K36,K39,K57,K41,K43,K45,K47,K49,K51,K53,K55,,K60)</f>
        <v>10245.469999999999</v>
      </c>
      <c r="L10" s="2">
        <f t="shared" ref="L10:M10" si="2">SUM(L13,L15,L17,L19,L21,L23,L25,L28,L30,L32,L34,L36,L39,L57,L41,L43,L45,L47,L49,L51,L53,L55,,L60)</f>
        <v>8552.8799999999992</v>
      </c>
      <c r="M10" s="2">
        <f t="shared" si="2"/>
        <v>5985.86</v>
      </c>
      <c r="N10" s="2">
        <f>D10+J10+K10+L10+M10</f>
        <v>41273.379999999997</v>
      </c>
      <c r="O10" s="66"/>
      <c r="P10" s="71"/>
      <c r="Q10" s="31"/>
      <c r="R10" s="153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61" customFormat="1" ht="15" customHeight="1" x14ac:dyDescent="0.25">
      <c r="A11" s="212" t="s">
        <v>8</v>
      </c>
      <c r="B11" s="213"/>
      <c r="C11" s="3"/>
      <c r="D11" s="84">
        <f>(D10/D9)*100</f>
        <v>24.422332711034365</v>
      </c>
      <c r="E11" s="142">
        <f>(E10/E9)*100</f>
        <v>14.320896457626194</v>
      </c>
      <c r="F11" s="3">
        <f t="shared" ref="F11:I11" si="3">(F10/F9)*100</f>
        <v>16.509125442034492</v>
      </c>
      <c r="G11" s="3">
        <f t="shared" si="3"/>
        <v>0.36208599150430276</v>
      </c>
      <c r="H11" s="3">
        <f t="shared" si="3"/>
        <v>16.722408026755854</v>
      </c>
      <c r="I11" s="3">
        <f t="shared" si="3"/>
        <v>11.386767165803423</v>
      </c>
      <c r="J11" s="135">
        <f t="shared" ref="J11:N11" si="4">(J10/J9)*100</f>
        <v>11.681057159899643</v>
      </c>
      <c r="K11" s="13">
        <f t="shared" si="4"/>
        <v>18.742696949085026</v>
      </c>
      <c r="L11" s="3">
        <f t="shared" si="4"/>
        <v>15.558045055551892</v>
      </c>
      <c r="M11" s="3">
        <f t="shared" si="4"/>
        <v>9.8301456925383004</v>
      </c>
      <c r="N11" s="3">
        <f t="shared" si="4"/>
        <v>18.627736996990741</v>
      </c>
      <c r="O11" s="68"/>
      <c r="P11" s="73"/>
      <c r="Q11" s="57"/>
      <c r="R11" s="15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37" customFormat="1" ht="26.25" customHeight="1" x14ac:dyDescent="0.25">
      <c r="A12" s="155"/>
      <c r="B12" s="34" t="s">
        <v>164</v>
      </c>
      <c r="C12" s="6" t="s">
        <v>160</v>
      </c>
      <c r="D12" s="85"/>
      <c r="E12" s="143"/>
      <c r="F12" s="7"/>
      <c r="G12" s="7"/>
      <c r="H12" s="7"/>
      <c r="I12" s="7"/>
      <c r="J12" s="136"/>
      <c r="K12" s="9"/>
      <c r="L12" s="7"/>
      <c r="M12" s="7"/>
      <c r="N12" s="7"/>
      <c r="O12" s="67"/>
      <c r="P12" s="72"/>
      <c r="Q12" s="35"/>
      <c r="R12" s="15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</row>
    <row r="13" spans="1:53" s="39" customFormat="1" ht="83.25" customHeight="1" x14ac:dyDescent="0.2">
      <c r="A13" s="203">
        <v>1</v>
      </c>
      <c r="B13" s="44" t="s">
        <v>204</v>
      </c>
      <c r="C13" s="188" t="s">
        <v>88</v>
      </c>
      <c r="D13" s="86">
        <v>2</v>
      </c>
      <c r="E13" s="144">
        <v>51</v>
      </c>
      <c r="F13" s="108"/>
      <c r="G13" s="108">
        <v>32</v>
      </c>
      <c r="H13" s="108"/>
      <c r="I13" s="108"/>
      <c r="J13" s="137">
        <f>SUM(E13:I13)</f>
        <v>83</v>
      </c>
      <c r="K13" s="14"/>
      <c r="L13" s="107"/>
      <c r="M13" s="107"/>
      <c r="N13" s="110">
        <f t="shared" ref="N13:N26" si="5">D13+J13+K13+L13+M13</f>
        <v>85</v>
      </c>
      <c r="O13" s="189" t="s">
        <v>255</v>
      </c>
      <c r="P13" s="190" t="s">
        <v>14</v>
      </c>
      <c r="Q13" s="191" t="s">
        <v>116</v>
      </c>
      <c r="R13" s="196" t="s">
        <v>89</v>
      </c>
    </row>
    <row r="14" spans="1:53" s="46" customFormat="1" ht="18.75" customHeight="1" x14ac:dyDescent="0.25">
      <c r="A14" s="203"/>
      <c r="B14" s="45" t="s">
        <v>9</v>
      </c>
      <c r="C14" s="188"/>
      <c r="D14" s="86">
        <v>2</v>
      </c>
      <c r="E14" s="144"/>
      <c r="F14" s="108"/>
      <c r="G14" s="108"/>
      <c r="H14" s="108"/>
      <c r="I14" s="108"/>
      <c r="J14" s="137">
        <f>SUM(E14:I14)</f>
        <v>0</v>
      </c>
      <c r="K14" s="14"/>
      <c r="L14" s="107"/>
      <c r="M14" s="107"/>
      <c r="N14" s="110">
        <f t="shared" si="5"/>
        <v>2</v>
      </c>
      <c r="O14" s="189"/>
      <c r="P14" s="190"/>
      <c r="Q14" s="191"/>
      <c r="R14" s="19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</row>
    <row r="15" spans="1:53" s="46" customFormat="1" ht="66.75" customHeight="1" x14ac:dyDescent="0.25">
      <c r="A15" s="203">
        <v>2</v>
      </c>
      <c r="B15" s="44" t="s">
        <v>198</v>
      </c>
      <c r="C15" s="188" t="s">
        <v>88</v>
      </c>
      <c r="D15" s="86"/>
      <c r="E15" s="144">
        <v>43</v>
      </c>
      <c r="F15" s="108"/>
      <c r="G15" s="108"/>
      <c r="H15" s="108"/>
      <c r="I15" s="108"/>
      <c r="J15" s="137">
        <f t="shared" ref="J15:J58" si="6">SUM(E15:I15)</f>
        <v>43</v>
      </c>
      <c r="K15" s="14"/>
      <c r="L15" s="107"/>
      <c r="M15" s="107"/>
      <c r="N15" s="110">
        <f t="shared" si="5"/>
        <v>43</v>
      </c>
      <c r="O15" s="189" t="s">
        <v>298</v>
      </c>
      <c r="P15" s="197">
        <v>2015</v>
      </c>
      <c r="Q15" s="191" t="s">
        <v>116</v>
      </c>
      <c r="R15" s="196" t="s">
        <v>86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</row>
    <row r="16" spans="1:53" s="46" customFormat="1" ht="15.75" customHeight="1" x14ac:dyDescent="0.25">
      <c r="A16" s="203"/>
      <c r="B16" s="45" t="s">
        <v>9</v>
      </c>
      <c r="C16" s="188"/>
      <c r="D16" s="86"/>
      <c r="E16" s="144"/>
      <c r="F16" s="108"/>
      <c r="G16" s="108"/>
      <c r="H16" s="108"/>
      <c r="I16" s="108"/>
      <c r="J16" s="137">
        <f t="shared" si="6"/>
        <v>0</v>
      </c>
      <c r="K16" s="14"/>
      <c r="L16" s="107"/>
      <c r="M16" s="107"/>
      <c r="N16" s="110">
        <f t="shared" si="5"/>
        <v>0</v>
      </c>
      <c r="O16" s="189"/>
      <c r="P16" s="197"/>
      <c r="Q16" s="191"/>
      <c r="R16" s="19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</row>
    <row r="17" spans="1:94" s="46" customFormat="1" ht="120" customHeight="1" x14ac:dyDescent="0.25">
      <c r="A17" s="203">
        <v>3</v>
      </c>
      <c r="B17" s="44" t="s">
        <v>199</v>
      </c>
      <c r="C17" s="188" t="s">
        <v>88</v>
      </c>
      <c r="D17" s="86">
        <v>559</v>
      </c>
      <c r="E17" s="144"/>
      <c r="F17" s="108"/>
      <c r="G17" s="108"/>
      <c r="H17" s="108"/>
      <c r="I17" s="108">
        <v>345</v>
      </c>
      <c r="J17" s="137">
        <f t="shared" si="6"/>
        <v>345</v>
      </c>
      <c r="K17" s="14"/>
      <c r="L17" s="107"/>
      <c r="M17" s="107"/>
      <c r="N17" s="110">
        <f t="shared" si="5"/>
        <v>904</v>
      </c>
      <c r="O17" s="189" t="s">
        <v>256</v>
      </c>
      <c r="P17" s="190" t="s">
        <v>14</v>
      </c>
      <c r="Q17" s="191" t="s">
        <v>116</v>
      </c>
      <c r="R17" s="196" t="s">
        <v>89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1:94" s="46" customFormat="1" ht="15" hidden="1" customHeight="1" x14ac:dyDescent="0.25">
      <c r="A18" s="203"/>
      <c r="B18" s="45" t="s">
        <v>9</v>
      </c>
      <c r="C18" s="188"/>
      <c r="D18" s="86">
        <v>30</v>
      </c>
      <c r="E18" s="144"/>
      <c r="F18" s="108"/>
      <c r="G18" s="108"/>
      <c r="H18" s="108"/>
      <c r="I18" s="108"/>
      <c r="J18" s="137">
        <f t="shared" si="6"/>
        <v>0</v>
      </c>
      <c r="K18" s="14"/>
      <c r="L18" s="107"/>
      <c r="M18" s="107"/>
      <c r="N18" s="110">
        <f t="shared" si="5"/>
        <v>30</v>
      </c>
      <c r="O18" s="189"/>
      <c r="P18" s="190"/>
      <c r="Q18" s="191"/>
      <c r="R18" s="19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1:94" s="46" customFormat="1" ht="111" customHeight="1" x14ac:dyDescent="0.25">
      <c r="A19" s="203">
        <v>4</v>
      </c>
      <c r="B19" s="44" t="s">
        <v>200</v>
      </c>
      <c r="C19" s="188" t="s">
        <v>88</v>
      </c>
      <c r="D19" s="86"/>
      <c r="E19" s="144"/>
      <c r="F19" s="108"/>
      <c r="G19" s="108"/>
      <c r="H19" s="108"/>
      <c r="I19" s="108">
        <v>142</v>
      </c>
      <c r="J19" s="137">
        <f t="shared" si="6"/>
        <v>142</v>
      </c>
      <c r="K19" s="14"/>
      <c r="L19" s="107"/>
      <c r="M19" s="107"/>
      <c r="N19" s="110">
        <f t="shared" si="5"/>
        <v>142</v>
      </c>
      <c r="O19" s="189" t="s">
        <v>256</v>
      </c>
      <c r="P19" s="224">
        <v>2015</v>
      </c>
      <c r="Q19" s="191" t="s">
        <v>116</v>
      </c>
      <c r="R19" s="196" t="s">
        <v>89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</row>
    <row r="20" spans="1:94" s="46" customFormat="1" ht="18" hidden="1" customHeight="1" x14ac:dyDescent="0.25">
      <c r="A20" s="203"/>
      <c r="B20" s="45" t="s">
        <v>9</v>
      </c>
      <c r="C20" s="188"/>
      <c r="D20" s="86"/>
      <c r="E20" s="144"/>
      <c r="F20" s="108"/>
      <c r="G20" s="108"/>
      <c r="H20" s="108"/>
      <c r="I20" s="108"/>
      <c r="J20" s="137">
        <f t="shared" si="6"/>
        <v>0</v>
      </c>
      <c r="K20" s="14"/>
      <c r="L20" s="107"/>
      <c r="M20" s="107"/>
      <c r="N20" s="110">
        <f t="shared" si="5"/>
        <v>0</v>
      </c>
      <c r="O20" s="189"/>
      <c r="P20" s="224"/>
      <c r="Q20" s="191"/>
      <c r="R20" s="19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</row>
    <row r="21" spans="1:94" s="39" customFormat="1" ht="54" customHeight="1" x14ac:dyDescent="0.2">
      <c r="A21" s="203">
        <v>5</v>
      </c>
      <c r="B21" s="44" t="s">
        <v>201</v>
      </c>
      <c r="C21" s="188" t="s">
        <v>88</v>
      </c>
      <c r="D21" s="86">
        <v>3.3</v>
      </c>
      <c r="E21" s="144"/>
      <c r="F21" s="108"/>
      <c r="G21" s="108"/>
      <c r="H21" s="108"/>
      <c r="I21" s="108">
        <v>191</v>
      </c>
      <c r="J21" s="137">
        <f t="shared" si="6"/>
        <v>191</v>
      </c>
      <c r="K21" s="14"/>
      <c r="L21" s="107"/>
      <c r="M21" s="107"/>
      <c r="N21" s="110">
        <f t="shared" si="5"/>
        <v>194.3</v>
      </c>
      <c r="O21" s="189" t="s">
        <v>257</v>
      </c>
      <c r="P21" s="190" t="s">
        <v>14</v>
      </c>
      <c r="Q21" s="191" t="s">
        <v>116</v>
      </c>
      <c r="R21" s="196" t="s">
        <v>86</v>
      </c>
    </row>
    <row r="22" spans="1:94" s="39" customFormat="1" ht="15" hidden="1" customHeight="1" x14ac:dyDescent="0.2">
      <c r="A22" s="203"/>
      <c r="B22" s="45" t="s">
        <v>9</v>
      </c>
      <c r="C22" s="188"/>
      <c r="D22" s="86">
        <v>3.3</v>
      </c>
      <c r="E22" s="144"/>
      <c r="F22" s="108"/>
      <c r="G22" s="108"/>
      <c r="H22" s="108"/>
      <c r="I22" s="108"/>
      <c r="J22" s="137">
        <f t="shared" si="6"/>
        <v>0</v>
      </c>
      <c r="K22" s="14"/>
      <c r="L22" s="107"/>
      <c r="M22" s="107"/>
      <c r="N22" s="110">
        <f t="shared" si="5"/>
        <v>3.3</v>
      </c>
      <c r="O22" s="189"/>
      <c r="P22" s="190"/>
      <c r="Q22" s="191"/>
      <c r="R22" s="196"/>
    </row>
    <row r="23" spans="1:94" s="46" customFormat="1" ht="54.75" customHeight="1" x14ac:dyDescent="0.25">
      <c r="A23" s="203">
        <v>6</v>
      </c>
      <c r="B23" s="44" t="s">
        <v>202</v>
      </c>
      <c r="C23" s="188" t="s">
        <v>88</v>
      </c>
      <c r="D23" s="86"/>
      <c r="E23" s="144"/>
      <c r="F23" s="108"/>
      <c r="G23" s="108"/>
      <c r="H23" s="108"/>
      <c r="I23" s="108"/>
      <c r="J23" s="137">
        <f t="shared" si="6"/>
        <v>0</v>
      </c>
      <c r="K23" s="14">
        <v>3321</v>
      </c>
      <c r="L23" s="107"/>
      <c r="M23" s="107"/>
      <c r="N23" s="110">
        <f t="shared" si="5"/>
        <v>3321</v>
      </c>
      <c r="O23" s="189" t="s">
        <v>258</v>
      </c>
      <c r="P23" s="197">
        <v>2016</v>
      </c>
      <c r="Q23" s="191" t="s">
        <v>116</v>
      </c>
      <c r="R23" s="196" t="s">
        <v>89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</row>
    <row r="24" spans="1:94" s="46" customFormat="1" ht="15.75" customHeight="1" x14ac:dyDescent="0.25">
      <c r="A24" s="203"/>
      <c r="B24" s="45" t="s">
        <v>9</v>
      </c>
      <c r="C24" s="188"/>
      <c r="D24" s="86"/>
      <c r="E24" s="144"/>
      <c r="F24" s="108"/>
      <c r="G24" s="108"/>
      <c r="H24" s="108"/>
      <c r="I24" s="108"/>
      <c r="J24" s="137">
        <f t="shared" si="6"/>
        <v>0</v>
      </c>
      <c r="K24" s="14">
        <v>188</v>
      </c>
      <c r="L24" s="107"/>
      <c r="M24" s="107"/>
      <c r="N24" s="110">
        <f t="shared" si="5"/>
        <v>188</v>
      </c>
      <c r="O24" s="189"/>
      <c r="P24" s="197"/>
      <c r="Q24" s="191"/>
      <c r="R24" s="19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</row>
    <row r="25" spans="1:94" s="48" customFormat="1" ht="51" customHeight="1" x14ac:dyDescent="0.2">
      <c r="A25" s="203">
        <v>7</v>
      </c>
      <c r="B25" s="44" t="s">
        <v>203</v>
      </c>
      <c r="C25" s="188" t="s">
        <v>88</v>
      </c>
      <c r="D25" s="86"/>
      <c r="E25" s="144"/>
      <c r="F25" s="108"/>
      <c r="G25" s="108"/>
      <c r="H25" s="108"/>
      <c r="I25" s="108"/>
      <c r="J25" s="137">
        <f t="shared" si="6"/>
        <v>0</v>
      </c>
      <c r="K25" s="14">
        <v>269</v>
      </c>
      <c r="L25" s="107"/>
      <c r="M25" s="107"/>
      <c r="N25" s="110">
        <f t="shared" si="5"/>
        <v>269</v>
      </c>
      <c r="O25" s="189" t="s">
        <v>259</v>
      </c>
      <c r="P25" s="197">
        <v>2016</v>
      </c>
      <c r="Q25" s="191" t="s">
        <v>116</v>
      </c>
      <c r="R25" s="196" t="s">
        <v>89</v>
      </c>
      <c r="S25" s="2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94" s="48" customFormat="1" ht="15" customHeight="1" x14ac:dyDescent="0.2">
      <c r="A26" s="203"/>
      <c r="B26" s="45" t="s">
        <v>9</v>
      </c>
      <c r="C26" s="188"/>
      <c r="D26" s="86"/>
      <c r="E26" s="144"/>
      <c r="F26" s="108"/>
      <c r="G26" s="108"/>
      <c r="H26" s="108"/>
      <c r="I26" s="108"/>
      <c r="J26" s="137">
        <f t="shared" si="6"/>
        <v>0</v>
      </c>
      <c r="K26" s="14">
        <v>12</v>
      </c>
      <c r="L26" s="107"/>
      <c r="M26" s="107"/>
      <c r="N26" s="110">
        <f t="shared" si="5"/>
        <v>12</v>
      </c>
      <c r="O26" s="189"/>
      <c r="P26" s="197"/>
      <c r="Q26" s="191"/>
      <c r="R26" s="196"/>
      <c r="S26" s="2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94" s="37" customFormat="1" ht="26.25" customHeight="1" x14ac:dyDescent="0.25">
      <c r="A27" s="155"/>
      <c r="B27" s="34" t="s">
        <v>165</v>
      </c>
      <c r="C27" s="6" t="s">
        <v>161</v>
      </c>
      <c r="D27" s="85"/>
      <c r="E27" s="143"/>
      <c r="F27" s="7"/>
      <c r="G27" s="7"/>
      <c r="H27" s="7"/>
      <c r="I27" s="7"/>
      <c r="J27" s="136"/>
      <c r="K27" s="9"/>
      <c r="L27" s="7"/>
      <c r="M27" s="7"/>
      <c r="N27" s="7"/>
      <c r="O27" s="69"/>
      <c r="P27" s="74"/>
      <c r="Q27" s="63"/>
      <c r="R27" s="15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</row>
    <row r="28" spans="1:94" s="48" customFormat="1" ht="57" customHeight="1" x14ac:dyDescent="0.2">
      <c r="A28" s="203">
        <v>8</v>
      </c>
      <c r="B28" s="38" t="s">
        <v>31</v>
      </c>
      <c r="C28" s="204" t="s">
        <v>155</v>
      </c>
      <c r="D28" s="87">
        <v>14</v>
      </c>
      <c r="E28" s="145"/>
      <c r="F28" s="19"/>
      <c r="G28" s="19"/>
      <c r="H28" s="19"/>
      <c r="I28" s="19"/>
      <c r="J28" s="137"/>
      <c r="K28" s="10">
        <v>100</v>
      </c>
      <c r="L28" s="108">
        <v>100</v>
      </c>
      <c r="M28" s="108"/>
      <c r="N28" s="108">
        <f t="shared" ref="N28:N37" si="7">D28+J28+K28+L28+M28</f>
        <v>214</v>
      </c>
      <c r="O28" s="184" t="s">
        <v>260</v>
      </c>
      <c r="P28" s="185" t="s">
        <v>26</v>
      </c>
      <c r="Q28" s="179" t="s">
        <v>78</v>
      </c>
      <c r="R28" s="187" t="s">
        <v>89</v>
      </c>
      <c r="S28" s="2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94" s="48" customFormat="1" ht="19.5" customHeight="1" x14ac:dyDescent="0.2">
      <c r="A29" s="203"/>
      <c r="B29" s="41" t="s">
        <v>9</v>
      </c>
      <c r="C29" s="204"/>
      <c r="D29" s="87"/>
      <c r="E29" s="145"/>
      <c r="F29" s="19"/>
      <c r="G29" s="19"/>
      <c r="H29" s="19"/>
      <c r="I29" s="19"/>
      <c r="J29" s="137">
        <f t="shared" si="6"/>
        <v>0</v>
      </c>
      <c r="K29" s="18"/>
      <c r="L29" s="19"/>
      <c r="M29" s="19"/>
      <c r="N29" s="1">
        <f t="shared" si="7"/>
        <v>0</v>
      </c>
      <c r="O29" s="184"/>
      <c r="P29" s="185"/>
      <c r="Q29" s="179"/>
      <c r="R29" s="187"/>
      <c r="S29" s="2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94" s="46" customFormat="1" ht="56.25" customHeight="1" x14ac:dyDescent="0.25">
      <c r="A30" s="218">
        <v>9</v>
      </c>
      <c r="B30" s="96" t="s">
        <v>74</v>
      </c>
      <c r="C30" s="220" t="s">
        <v>155</v>
      </c>
      <c r="D30" s="97"/>
      <c r="E30" s="146"/>
      <c r="F30" s="98"/>
      <c r="G30" s="98"/>
      <c r="H30" s="98"/>
      <c r="I30" s="98"/>
      <c r="J30" s="138">
        <f t="shared" si="6"/>
        <v>0</v>
      </c>
      <c r="K30" s="99">
        <v>21.3</v>
      </c>
      <c r="L30" s="98"/>
      <c r="M30" s="98"/>
      <c r="N30" s="100">
        <f t="shared" si="7"/>
        <v>21.3</v>
      </c>
      <c r="O30" s="221" t="s">
        <v>82</v>
      </c>
      <c r="P30" s="222" t="s">
        <v>18</v>
      </c>
      <c r="Q30" s="217" t="s">
        <v>56</v>
      </c>
      <c r="R30" s="219" t="s">
        <v>86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</row>
    <row r="31" spans="1:94" s="46" customFormat="1" x14ac:dyDescent="0.25">
      <c r="A31" s="218"/>
      <c r="B31" s="101" t="s">
        <v>9</v>
      </c>
      <c r="C31" s="220"/>
      <c r="D31" s="97"/>
      <c r="E31" s="146"/>
      <c r="F31" s="98"/>
      <c r="G31" s="98"/>
      <c r="H31" s="98"/>
      <c r="I31" s="98"/>
      <c r="J31" s="138">
        <f t="shared" si="6"/>
        <v>0</v>
      </c>
      <c r="K31" s="99"/>
      <c r="L31" s="98"/>
      <c r="M31" s="98"/>
      <c r="N31" s="100">
        <f t="shared" si="7"/>
        <v>0</v>
      </c>
      <c r="O31" s="221"/>
      <c r="P31" s="222"/>
      <c r="Q31" s="217"/>
      <c r="R31" s="21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</row>
    <row r="32" spans="1:94" s="46" customFormat="1" ht="39" customHeight="1" x14ac:dyDescent="0.25">
      <c r="A32" s="203">
        <v>10</v>
      </c>
      <c r="B32" s="49" t="s">
        <v>145</v>
      </c>
      <c r="C32" s="188"/>
      <c r="D32" s="86"/>
      <c r="E32" s="144"/>
      <c r="F32" s="108"/>
      <c r="G32" s="108"/>
      <c r="H32" s="108"/>
      <c r="I32" s="108"/>
      <c r="J32" s="137">
        <f t="shared" si="6"/>
        <v>0</v>
      </c>
      <c r="K32" s="10">
        <v>35</v>
      </c>
      <c r="L32" s="107"/>
      <c r="M32" s="107"/>
      <c r="N32" s="110">
        <f t="shared" si="7"/>
        <v>35</v>
      </c>
      <c r="O32" s="206" t="s">
        <v>299</v>
      </c>
      <c r="P32" s="223">
        <v>2016</v>
      </c>
      <c r="Q32" s="191" t="s">
        <v>146</v>
      </c>
      <c r="R32" s="214" t="s">
        <v>89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</row>
    <row r="33" spans="1:53" s="46" customFormat="1" ht="15" customHeight="1" x14ac:dyDescent="0.25">
      <c r="A33" s="203"/>
      <c r="B33" s="50" t="s">
        <v>9</v>
      </c>
      <c r="C33" s="188"/>
      <c r="D33" s="86"/>
      <c r="E33" s="144"/>
      <c r="F33" s="108"/>
      <c r="G33" s="108"/>
      <c r="H33" s="108"/>
      <c r="I33" s="108"/>
      <c r="J33" s="137">
        <f t="shared" si="6"/>
        <v>0</v>
      </c>
      <c r="K33" s="10"/>
      <c r="L33" s="107"/>
      <c r="M33" s="107"/>
      <c r="N33" s="110">
        <f t="shared" si="7"/>
        <v>0</v>
      </c>
      <c r="O33" s="206"/>
      <c r="P33" s="223"/>
      <c r="Q33" s="191"/>
      <c r="R33" s="21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3" s="46" customFormat="1" ht="52.5" customHeight="1" x14ac:dyDescent="0.25">
      <c r="A34" s="218">
        <v>11</v>
      </c>
      <c r="B34" s="51" t="s">
        <v>206</v>
      </c>
      <c r="C34" s="186" t="s">
        <v>155</v>
      </c>
      <c r="D34" s="86"/>
      <c r="E34" s="144"/>
      <c r="F34" s="108"/>
      <c r="G34" s="108">
        <v>14.2</v>
      </c>
      <c r="H34" s="108"/>
      <c r="I34" s="4"/>
      <c r="J34" s="137">
        <f t="shared" si="6"/>
        <v>14.2</v>
      </c>
      <c r="K34" s="17">
        <v>100</v>
      </c>
      <c r="L34" s="8">
        <v>2000</v>
      </c>
      <c r="M34" s="8">
        <v>5059</v>
      </c>
      <c r="N34" s="4">
        <f t="shared" si="7"/>
        <v>7173.2</v>
      </c>
      <c r="O34" s="181" t="s">
        <v>261</v>
      </c>
      <c r="P34" s="192" t="s">
        <v>57</v>
      </c>
      <c r="Q34" s="186" t="s">
        <v>137</v>
      </c>
      <c r="R34" s="180" t="s">
        <v>89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3" s="46" customFormat="1" ht="12" customHeight="1" x14ac:dyDescent="0.25">
      <c r="A35" s="218"/>
      <c r="B35" s="43" t="s">
        <v>9</v>
      </c>
      <c r="C35" s="186"/>
      <c r="D35" s="86"/>
      <c r="E35" s="144"/>
      <c r="F35" s="108"/>
      <c r="G35" s="108"/>
      <c r="H35" s="108"/>
      <c r="I35" s="4"/>
      <c r="J35" s="137">
        <f t="shared" si="6"/>
        <v>0</v>
      </c>
      <c r="K35" s="17">
        <v>100</v>
      </c>
      <c r="L35" s="4"/>
      <c r="M35" s="4"/>
      <c r="N35" s="4">
        <f t="shared" si="7"/>
        <v>100</v>
      </c>
      <c r="O35" s="181"/>
      <c r="P35" s="192"/>
      <c r="Q35" s="186"/>
      <c r="R35" s="18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3" s="39" customFormat="1" ht="48.75" customHeight="1" x14ac:dyDescent="0.2">
      <c r="A36" s="203">
        <v>12</v>
      </c>
      <c r="B36" s="51" t="s">
        <v>143</v>
      </c>
      <c r="C36" s="186" t="s">
        <v>91</v>
      </c>
      <c r="D36" s="86">
        <v>74</v>
      </c>
      <c r="E36" s="144">
        <v>20</v>
      </c>
      <c r="F36" s="108"/>
      <c r="G36" s="108"/>
      <c r="H36" s="108"/>
      <c r="I36" s="108"/>
      <c r="J36" s="137">
        <f t="shared" si="6"/>
        <v>20</v>
      </c>
      <c r="K36" s="16">
        <v>3000</v>
      </c>
      <c r="L36" s="110">
        <v>5235.3</v>
      </c>
      <c r="M36" s="108"/>
      <c r="N36" s="108">
        <f t="shared" si="7"/>
        <v>8329.2999999999993</v>
      </c>
      <c r="O36" s="181" t="s">
        <v>262</v>
      </c>
      <c r="P36" s="192" t="s">
        <v>207</v>
      </c>
      <c r="Q36" s="186" t="s">
        <v>137</v>
      </c>
      <c r="R36" s="180" t="s">
        <v>89</v>
      </c>
    </row>
    <row r="37" spans="1:53" s="39" customFormat="1" x14ac:dyDescent="0.2">
      <c r="A37" s="203"/>
      <c r="B37" s="43" t="s">
        <v>9</v>
      </c>
      <c r="C37" s="186"/>
      <c r="D37" s="86">
        <v>57.9</v>
      </c>
      <c r="E37" s="144">
        <v>20</v>
      </c>
      <c r="F37" s="108"/>
      <c r="G37" s="108"/>
      <c r="H37" s="108"/>
      <c r="I37" s="108"/>
      <c r="J37" s="137">
        <f t="shared" si="6"/>
        <v>20</v>
      </c>
      <c r="K37" s="10"/>
      <c r="L37" s="108"/>
      <c r="M37" s="108"/>
      <c r="N37" s="108">
        <f t="shared" si="7"/>
        <v>77.900000000000006</v>
      </c>
      <c r="O37" s="181"/>
      <c r="P37" s="192"/>
      <c r="Q37" s="186"/>
      <c r="R37" s="180"/>
    </row>
    <row r="38" spans="1:53" s="37" customFormat="1" ht="26.25" customHeight="1" x14ac:dyDescent="0.25">
      <c r="A38" s="155"/>
      <c r="B38" s="34" t="s">
        <v>166</v>
      </c>
      <c r="C38" s="6" t="s">
        <v>162</v>
      </c>
      <c r="D38" s="85"/>
      <c r="E38" s="143"/>
      <c r="F38" s="7"/>
      <c r="G38" s="7"/>
      <c r="H38" s="7"/>
      <c r="I38" s="7"/>
      <c r="J38" s="136"/>
      <c r="K38" s="9"/>
      <c r="L38" s="7"/>
      <c r="M38" s="7"/>
      <c r="N38" s="7"/>
      <c r="O38" s="69"/>
      <c r="P38" s="74"/>
      <c r="Q38" s="63"/>
      <c r="R38" s="15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s="46" customFormat="1" ht="36.75" customHeight="1" x14ac:dyDescent="0.25">
      <c r="A39" s="182">
        <v>13</v>
      </c>
      <c r="B39" s="52" t="s">
        <v>126</v>
      </c>
      <c r="C39" s="106" t="s">
        <v>159</v>
      </c>
      <c r="D39" s="86">
        <v>8250.2000000000007</v>
      </c>
      <c r="E39" s="144">
        <v>244.6</v>
      </c>
      <c r="F39" s="108">
        <v>4568.6000000000004</v>
      </c>
      <c r="G39" s="108"/>
      <c r="H39" s="108"/>
      <c r="I39" s="108"/>
      <c r="J39" s="137">
        <f t="shared" si="6"/>
        <v>4813.2000000000007</v>
      </c>
      <c r="K39" s="10"/>
      <c r="L39" s="108"/>
      <c r="M39" s="108"/>
      <c r="N39" s="108">
        <f t="shared" ref="N39:N58" si="8">D39+J39+K39+L39+M39</f>
        <v>13063.400000000001</v>
      </c>
      <c r="O39" s="181" t="s">
        <v>127</v>
      </c>
      <c r="P39" s="192" t="s">
        <v>14</v>
      </c>
      <c r="Q39" s="186" t="s">
        <v>120</v>
      </c>
      <c r="R39" s="195" t="s">
        <v>89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3" s="46" customFormat="1" ht="15" customHeight="1" x14ac:dyDescent="0.25">
      <c r="A40" s="182"/>
      <c r="B40" s="41" t="s">
        <v>9</v>
      </c>
      <c r="C40" s="106"/>
      <c r="D40" s="86">
        <v>325.89999999999998</v>
      </c>
      <c r="E40" s="144"/>
      <c r="F40" s="108"/>
      <c r="G40" s="108"/>
      <c r="H40" s="108"/>
      <c r="I40" s="108"/>
      <c r="J40" s="137">
        <f t="shared" si="6"/>
        <v>0</v>
      </c>
      <c r="K40" s="10"/>
      <c r="L40" s="108"/>
      <c r="M40" s="108"/>
      <c r="N40" s="108">
        <f t="shared" si="8"/>
        <v>325.89999999999998</v>
      </c>
      <c r="O40" s="181"/>
      <c r="P40" s="192"/>
      <c r="Q40" s="186"/>
      <c r="R40" s="19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3" s="46" customFormat="1" ht="48" customHeight="1" x14ac:dyDescent="0.25">
      <c r="A41" s="182">
        <v>14</v>
      </c>
      <c r="B41" s="51" t="s">
        <v>140</v>
      </c>
      <c r="C41" s="186" t="s">
        <v>92</v>
      </c>
      <c r="D41" s="86"/>
      <c r="E41" s="144">
        <v>47</v>
      </c>
      <c r="F41" s="108"/>
      <c r="G41" s="108"/>
      <c r="H41" s="108"/>
      <c r="I41" s="108"/>
      <c r="J41" s="137">
        <f t="shared" si="6"/>
        <v>47</v>
      </c>
      <c r="K41" s="10"/>
      <c r="L41" s="108"/>
      <c r="M41" s="108"/>
      <c r="N41" s="108">
        <f t="shared" si="8"/>
        <v>47</v>
      </c>
      <c r="O41" s="181" t="s">
        <v>266</v>
      </c>
      <c r="P41" s="192" t="s">
        <v>209</v>
      </c>
      <c r="Q41" s="186" t="s">
        <v>141</v>
      </c>
      <c r="R41" s="180" t="s">
        <v>89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3" s="46" customFormat="1" ht="16.5" customHeight="1" x14ac:dyDescent="0.25">
      <c r="A42" s="182"/>
      <c r="B42" s="43" t="s">
        <v>9</v>
      </c>
      <c r="C42" s="186"/>
      <c r="D42" s="86"/>
      <c r="E42" s="144"/>
      <c r="F42" s="108"/>
      <c r="G42" s="108"/>
      <c r="H42" s="108"/>
      <c r="I42" s="108"/>
      <c r="J42" s="137">
        <f t="shared" si="6"/>
        <v>0</v>
      </c>
      <c r="K42" s="10"/>
      <c r="L42" s="108"/>
      <c r="M42" s="108"/>
      <c r="N42" s="108">
        <f t="shared" si="8"/>
        <v>0</v>
      </c>
      <c r="O42" s="181"/>
      <c r="P42" s="192"/>
      <c r="Q42" s="186"/>
      <c r="R42" s="18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3" s="46" customFormat="1" ht="51" customHeight="1" x14ac:dyDescent="0.25">
      <c r="A43" s="182">
        <v>15</v>
      </c>
      <c r="B43" s="51" t="s">
        <v>208</v>
      </c>
      <c r="C43" s="186" t="s">
        <v>92</v>
      </c>
      <c r="D43" s="86"/>
      <c r="E43" s="144">
        <v>24</v>
      </c>
      <c r="F43" s="108"/>
      <c r="G43" s="108"/>
      <c r="H43" s="108"/>
      <c r="I43" s="108"/>
      <c r="J43" s="137">
        <f t="shared" si="6"/>
        <v>24</v>
      </c>
      <c r="K43" s="10">
        <v>240</v>
      </c>
      <c r="L43" s="108">
        <v>135</v>
      </c>
      <c r="M43" s="108"/>
      <c r="N43" s="108">
        <f t="shared" si="8"/>
        <v>399</v>
      </c>
      <c r="O43" s="181" t="s">
        <v>263</v>
      </c>
      <c r="P43" s="192" t="s">
        <v>15</v>
      </c>
      <c r="Q43" s="186" t="s">
        <v>120</v>
      </c>
      <c r="R43" s="195" t="s">
        <v>89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3" s="46" customFormat="1" ht="17.25" customHeight="1" x14ac:dyDescent="0.25">
      <c r="A44" s="182"/>
      <c r="B44" s="43" t="s">
        <v>9</v>
      </c>
      <c r="C44" s="186"/>
      <c r="D44" s="86"/>
      <c r="E44" s="144">
        <v>24</v>
      </c>
      <c r="F44" s="108"/>
      <c r="G44" s="108"/>
      <c r="H44" s="108"/>
      <c r="I44" s="108"/>
      <c r="J44" s="137">
        <f t="shared" si="6"/>
        <v>24</v>
      </c>
      <c r="K44" s="10"/>
      <c r="L44" s="108"/>
      <c r="M44" s="108"/>
      <c r="N44" s="108">
        <f t="shared" si="8"/>
        <v>24</v>
      </c>
      <c r="O44" s="181"/>
      <c r="P44" s="192"/>
      <c r="Q44" s="186"/>
      <c r="R44" s="19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53" s="46" customFormat="1" ht="57.75" customHeight="1" x14ac:dyDescent="0.25">
      <c r="A45" s="182">
        <v>16</v>
      </c>
      <c r="B45" s="51" t="s">
        <v>22</v>
      </c>
      <c r="C45" s="186" t="s">
        <v>92</v>
      </c>
      <c r="D45" s="86">
        <v>16.5</v>
      </c>
      <c r="E45" s="144"/>
      <c r="F45" s="108"/>
      <c r="G45" s="108"/>
      <c r="H45" s="108"/>
      <c r="I45" s="108"/>
      <c r="J45" s="137">
        <f t="shared" si="6"/>
        <v>0</v>
      </c>
      <c r="K45" s="10">
        <v>42.7</v>
      </c>
      <c r="L45" s="108"/>
      <c r="M45" s="108"/>
      <c r="N45" s="108">
        <f t="shared" si="8"/>
        <v>59.2</v>
      </c>
      <c r="O45" s="181" t="s">
        <v>130</v>
      </c>
      <c r="P45" s="192" t="s">
        <v>26</v>
      </c>
      <c r="Q45" s="186" t="s">
        <v>120</v>
      </c>
      <c r="R45" s="195" t="s">
        <v>89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3" s="46" customFormat="1" ht="17.25" customHeight="1" x14ac:dyDescent="0.25">
      <c r="A46" s="182"/>
      <c r="B46" s="43" t="s">
        <v>9</v>
      </c>
      <c r="C46" s="186"/>
      <c r="D46" s="86"/>
      <c r="E46" s="144"/>
      <c r="F46" s="108"/>
      <c r="G46" s="108"/>
      <c r="H46" s="108"/>
      <c r="I46" s="108"/>
      <c r="J46" s="137">
        <f t="shared" si="6"/>
        <v>0</v>
      </c>
      <c r="K46" s="10"/>
      <c r="L46" s="108"/>
      <c r="M46" s="108"/>
      <c r="N46" s="108">
        <f t="shared" si="8"/>
        <v>0</v>
      </c>
      <c r="O46" s="181"/>
      <c r="P46" s="192"/>
      <c r="Q46" s="186"/>
      <c r="R46" s="19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3" s="46" customFormat="1" ht="57.75" customHeight="1" x14ac:dyDescent="0.25">
      <c r="A47" s="182">
        <v>17</v>
      </c>
      <c r="B47" s="51" t="s">
        <v>125</v>
      </c>
      <c r="C47" s="186" t="s">
        <v>92</v>
      </c>
      <c r="D47" s="86">
        <v>394.5</v>
      </c>
      <c r="E47" s="144">
        <v>12.07</v>
      </c>
      <c r="F47" s="108"/>
      <c r="G47" s="108"/>
      <c r="H47" s="108"/>
      <c r="I47" s="108"/>
      <c r="J47" s="137">
        <f t="shared" si="6"/>
        <v>12.07</v>
      </c>
      <c r="K47" s="10">
        <v>1660</v>
      </c>
      <c r="L47" s="108"/>
      <c r="M47" s="108"/>
      <c r="N47" s="108">
        <f t="shared" si="8"/>
        <v>2066.5700000000002</v>
      </c>
      <c r="O47" s="181" t="s">
        <v>264</v>
      </c>
      <c r="P47" s="192" t="s">
        <v>16</v>
      </c>
      <c r="Q47" s="186" t="s">
        <v>137</v>
      </c>
      <c r="R47" s="195" t="s">
        <v>89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1:53" s="46" customFormat="1" ht="15" customHeight="1" x14ac:dyDescent="0.25">
      <c r="A48" s="182"/>
      <c r="B48" s="43" t="s">
        <v>9</v>
      </c>
      <c r="C48" s="186"/>
      <c r="D48" s="86">
        <v>51.7</v>
      </c>
      <c r="E48" s="144">
        <v>12.07</v>
      </c>
      <c r="F48" s="108"/>
      <c r="G48" s="108"/>
      <c r="H48" s="108"/>
      <c r="I48" s="108"/>
      <c r="J48" s="137">
        <f t="shared" si="6"/>
        <v>12.07</v>
      </c>
      <c r="K48" s="10"/>
      <c r="L48" s="108"/>
      <c r="M48" s="108"/>
      <c r="N48" s="108">
        <f t="shared" si="8"/>
        <v>63.77</v>
      </c>
      <c r="O48" s="181"/>
      <c r="P48" s="192"/>
      <c r="Q48" s="186"/>
      <c r="R48" s="19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1:255" s="46" customFormat="1" ht="49.5" customHeight="1" x14ac:dyDescent="0.25">
      <c r="A49" s="182">
        <v>18</v>
      </c>
      <c r="B49" s="51" t="s">
        <v>33</v>
      </c>
      <c r="C49" s="186" t="s">
        <v>92</v>
      </c>
      <c r="D49" s="86">
        <v>1200.9000000000001</v>
      </c>
      <c r="E49" s="144"/>
      <c r="F49" s="108"/>
      <c r="G49" s="108"/>
      <c r="H49" s="108"/>
      <c r="I49" s="108"/>
      <c r="J49" s="137">
        <f t="shared" si="6"/>
        <v>0</v>
      </c>
      <c r="K49" s="10">
        <v>28.46</v>
      </c>
      <c r="L49" s="108">
        <v>284.57</v>
      </c>
      <c r="M49" s="108">
        <v>426.86</v>
      </c>
      <c r="N49" s="108">
        <f t="shared" si="8"/>
        <v>1940.79</v>
      </c>
      <c r="O49" s="181" t="s">
        <v>265</v>
      </c>
      <c r="P49" s="192" t="s">
        <v>99</v>
      </c>
      <c r="Q49" s="186" t="s">
        <v>120</v>
      </c>
      <c r="R49" s="195" t="s">
        <v>89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255" s="46" customFormat="1" ht="15.75" customHeight="1" x14ac:dyDescent="0.25">
      <c r="A50" s="182"/>
      <c r="B50" s="43" t="s">
        <v>9</v>
      </c>
      <c r="C50" s="186"/>
      <c r="D50" s="86">
        <v>61.2</v>
      </c>
      <c r="E50" s="144"/>
      <c r="F50" s="108"/>
      <c r="G50" s="108"/>
      <c r="H50" s="108"/>
      <c r="I50" s="108"/>
      <c r="J50" s="137">
        <f t="shared" si="6"/>
        <v>0</v>
      </c>
      <c r="K50" s="10"/>
      <c r="L50" s="108"/>
      <c r="M50" s="108"/>
      <c r="N50" s="108">
        <f t="shared" si="8"/>
        <v>61.2</v>
      </c>
      <c r="O50" s="181"/>
      <c r="P50" s="192"/>
      <c r="Q50" s="186"/>
      <c r="R50" s="195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</row>
    <row r="51" spans="1:255" s="39" customFormat="1" ht="57" customHeight="1" x14ac:dyDescent="0.2">
      <c r="A51" s="182">
        <v>19</v>
      </c>
      <c r="B51" s="51" t="s">
        <v>210</v>
      </c>
      <c r="C51" s="186" t="s">
        <v>159</v>
      </c>
      <c r="D51" s="86"/>
      <c r="E51" s="144"/>
      <c r="F51" s="108"/>
      <c r="G51" s="108"/>
      <c r="H51" s="108"/>
      <c r="I51" s="108"/>
      <c r="J51" s="137">
        <f t="shared" si="6"/>
        <v>0</v>
      </c>
      <c r="K51" s="10">
        <v>30</v>
      </c>
      <c r="L51" s="108">
        <v>300</v>
      </c>
      <c r="M51" s="108">
        <v>500</v>
      </c>
      <c r="N51" s="108">
        <f t="shared" si="8"/>
        <v>830</v>
      </c>
      <c r="O51" s="181" t="s">
        <v>266</v>
      </c>
      <c r="P51" s="192" t="s">
        <v>54</v>
      </c>
      <c r="Q51" s="186" t="s">
        <v>137</v>
      </c>
      <c r="R51" s="195" t="s">
        <v>89</v>
      </c>
      <c r="S51" s="55"/>
    </row>
    <row r="52" spans="1:255" s="39" customFormat="1" x14ac:dyDescent="0.2">
      <c r="A52" s="182"/>
      <c r="B52" s="43" t="s">
        <v>21</v>
      </c>
      <c r="C52" s="186"/>
      <c r="D52" s="86"/>
      <c r="E52" s="144"/>
      <c r="F52" s="108"/>
      <c r="G52" s="108"/>
      <c r="H52" s="108"/>
      <c r="I52" s="108"/>
      <c r="J52" s="137">
        <f t="shared" si="6"/>
        <v>0</v>
      </c>
      <c r="K52" s="10">
        <v>30</v>
      </c>
      <c r="L52" s="108"/>
      <c r="M52" s="108"/>
      <c r="N52" s="108">
        <f t="shared" si="8"/>
        <v>30</v>
      </c>
      <c r="O52" s="181"/>
      <c r="P52" s="192"/>
      <c r="Q52" s="186"/>
      <c r="R52" s="195"/>
      <c r="S52" s="55"/>
    </row>
    <row r="53" spans="1:255" s="39" customFormat="1" ht="48.75" customHeight="1" x14ac:dyDescent="0.2">
      <c r="A53" s="182">
        <v>20</v>
      </c>
      <c r="B53" s="56" t="s">
        <v>117</v>
      </c>
      <c r="C53" s="188"/>
      <c r="D53" s="86"/>
      <c r="E53" s="144">
        <v>190</v>
      </c>
      <c r="F53" s="108"/>
      <c r="G53" s="108"/>
      <c r="H53" s="108">
        <v>20</v>
      </c>
      <c r="I53" s="108"/>
      <c r="J53" s="137">
        <f t="shared" si="6"/>
        <v>210</v>
      </c>
      <c r="K53" s="16"/>
      <c r="L53" s="110"/>
      <c r="M53" s="110"/>
      <c r="N53" s="110">
        <f t="shared" si="8"/>
        <v>210</v>
      </c>
      <c r="O53" s="206" t="s">
        <v>267</v>
      </c>
      <c r="P53" s="197">
        <v>2015</v>
      </c>
      <c r="Q53" s="188" t="s">
        <v>118</v>
      </c>
      <c r="R53" s="209" t="s">
        <v>86</v>
      </c>
    </row>
    <row r="54" spans="1:255" s="39" customFormat="1" x14ac:dyDescent="0.2">
      <c r="A54" s="182"/>
      <c r="B54" s="45" t="s">
        <v>9</v>
      </c>
      <c r="C54" s="188"/>
      <c r="D54" s="86"/>
      <c r="E54" s="144"/>
      <c r="F54" s="108"/>
      <c r="G54" s="108"/>
      <c r="H54" s="108"/>
      <c r="I54" s="108"/>
      <c r="J54" s="137">
        <f t="shared" si="6"/>
        <v>0</v>
      </c>
      <c r="K54" s="16"/>
      <c r="L54" s="110"/>
      <c r="M54" s="110"/>
      <c r="N54" s="110">
        <f t="shared" si="8"/>
        <v>0</v>
      </c>
      <c r="O54" s="206"/>
      <c r="P54" s="197"/>
      <c r="Q54" s="188"/>
      <c r="R54" s="209"/>
    </row>
    <row r="55" spans="1:255" s="39" customFormat="1" ht="38.25" customHeight="1" x14ac:dyDescent="0.2">
      <c r="A55" s="182">
        <v>21</v>
      </c>
      <c r="B55" s="38" t="s">
        <v>211</v>
      </c>
      <c r="C55" s="204" t="s">
        <v>159</v>
      </c>
      <c r="D55" s="88">
        <v>12.9</v>
      </c>
      <c r="E55" s="147">
        <v>7.4</v>
      </c>
      <c r="F55" s="21"/>
      <c r="G55" s="21"/>
      <c r="H55" s="21"/>
      <c r="I55" s="21"/>
      <c r="J55" s="137">
        <f t="shared" si="6"/>
        <v>7.4</v>
      </c>
      <c r="K55" s="20">
        <v>498.01</v>
      </c>
      <c r="L55" s="21">
        <v>498.01</v>
      </c>
      <c r="M55" s="21"/>
      <c r="N55" s="110">
        <f t="shared" si="8"/>
        <v>1016.3199999999999</v>
      </c>
      <c r="O55" s="184" t="s">
        <v>212</v>
      </c>
      <c r="P55" s="185" t="s">
        <v>53</v>
      </c>
      <c r="Q55" s="179" t="s">
        <v>120</v>
      </c>
      <c r="R55" s="187" t="s">
        <v>89</v>
      </c>
    </row>
    <row r="56" spans="1:255" s="39" customFormat="1" ht="15" customHeight="1" x14ac:dyDescent="0.2">
      <c r="A56" s="182"/>
      <c r="B56" s="41" t="s">
        <v>9</v>
      </c>
      <c r="C56" s="204"/>
      <c r="D56" s="89">
        <v>7.7</v>
      </c>
      <c r="E56" s="147">
        <v>7.4</v>
      </c>
      <c r="F56" s="21"/>
      <c r="G56" s="21"/>
      <c r="H56" s="21"/>
      <c r="I56" s="21"/>
      <c r="J56" s="137">
        <f t="shared" si="6"/>
        <v>7.4</v>
      </c>
      <c r="K56" s="20"/>
      <c r="L56" s="21"/>
      <c r="M56" s="21"/>
      <c r="N56" s="110">
        <f t="shared" si="8"/>
        <v>15.100000000000001</v>
      </c>
      <c r="O56" s="184"/>
      <c r="P56" s="185"/>
      <c r="Q56" s="179"/>
      <c r="R56" s="187"/>
    </row>
    <row r="57" spans="1:255" s="39" customFormat="1" ht="38.25" customHeight="1" x14ac:dyDescent="0.2">
      <c r="A57" s="203">
        <v>22</v>
      </c>
      <c r="B57" s="38" t="s">
        <v>239</v>
      </c>
      <c r="C57" s="204" t="s">
        <v>159</v>
      </c>
      <c r="D57" s="88"/>
      <c r="E57" s="147">
        <v>10</v>
      </c>
      <c r="F57" s="21"/>
      <c r="G57" s="21"/>
      <c r="H57" s="21"/>
      <c r="I57" s="21"/>
      <c r="J57" s="137">
        <f t="shared" si="6"/>
        <v>10</v>
      </c>
      <c r="K57" s="20">
        <v>100</v>
      </c>
      <c r="L57" s="21"/>
      <c r="M57" s="21"/>
      <c r="N57" s="110">
        <f t="shared" si="8"/>
        <v>110</v>
      </c>
      <c r="O57" s="184" t="s">
        <v>240</v>
      </c>
      <c r="P57" s="185" t="s">
        <v>26</v>
      </c>
      <c r="Q57" s="179" t="s">
        <v>120</v>
      </c>
      <c r="R57" s="187" t="s">
        <v>86</v>
      </c>
    </row>
    <row r="58" spans="1:255" s="39" customFormat="1" ht="15" customHeight="1" x14ac:dyDescent="0.2">
      <c r="A58" s="203"/>
      <c r="B58" s="41" t="s">
        <v>9</v>
      </c>
      <c r="C58" s="204"/>
      <c r="D58" s="89"/>
      <c r="E58" s="147">
        <v>10</v>
      </c>
      <c r="F58" s="21"/>
      <c r="G58" s="21"/>
      <c r="H58" s="21"/>
      <c r="I58" s="21"/>
      <c r="J58" s="137">
        <f t="shared" si="6"/>
        <v>10</v>
      </c>
      <c r="K58" s="20"/>
      <c r="L58" s="21"/>
      <c r="M58" s="21"/>
      <c r="N58" s="110">
        <f t="shared" si="8"/>
        <v>10</v>
      </c>
      <c r="O58" s="184"/>
      <c r="P58" s="185"/>
      <c r="Q58" s="179"/>
      <c r="R58" s="187"/>
    </row>
    <row r="59" spans="1:255" s="37" customFormat="1" ht="26.25" customHeight="1" x14ac:dyDescent="0.25">
      <c r="A59" s="155"/>
      <c r="B59" s="34" t="s">
        <v>167</v>
      </c>
      <c r="C59" s="6" t="s">
        <v>163</v>
      </c>
      <c r="D59" s="85"/>
      <c r="E59" s="143"/>
      <c r="F59" s="7"/>
      <c r="G59" s="7"/>
      <c r="H59" s="7"/>
      <c r="I59" s="7"/>
      <c r="J59" s="136"/>
      <c r="K59" s="9"/>
      <c r="L59" s="7"/>
      <c r="M59" s="7"/>
      <c r="N59" s="7"/>
      <c r="O59" s="69"/>
      <c r="P59" s="74"/>
      <c r="Q59" s="63"/>
      <c r="R59" s="15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255" s="46" customFormat="1" ht="48" customHeight="1" x14ac:dyDescent="0.25">
      <c r="A60" s="208">
        <v>23</v>
      </c>
      <c r="B60" s="49" t="s">
        <v>142</v>
      </c>
      <c r="C60" s="188" t="s">
        <v>97</v>
      </c>
      <c r="D60" s="86"/>
      <c r="E60" s="144"/>
      <c r="F60" s="108"/>
      <c r="G60" s="108"/>
      <c r="H60" s="108"/>
      <c r="I60" s="4"/>
      <c r="J60" s="137">
        <f t="shared" ref="J60:J61" si="9">SUM(E60:I60)</f>
        <v>0</v>
      </c>
      <c r="K60" s="15">
        <v>800</v>
      </c>
      <c r="L60" s="5"/>
      <c r="M60" s="5"/>
      <c r="N60" s="8">
        <f>D60+J60+K60+L60+M60</f>
        <v>800</v>
      </c>
      <c r="O60" s="189" t="s">
        <v>268</v>
      </c>
      <c r="P60" s="189">
        <v>2016</v>
      </c>
      <c r="Q60" s="191" t="s">
        <v>137</v>
      </c>
      <c r="R60" s="214" t="s">
        <v>86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255" s="46" customFormat="1" ht="12" customHeight="1" x14ac:dyDescent="0.25">
      <c r="A61" s="208"/>
      <c r="B61" s="50" t="s">
        <v>9</v>
      </c>
      <c r="C61" s="188"/>
      <c r="D61" s="86"/>
      <c r="E61" s="161"/>
      <c r="F61" s="109"/>
      <c r="G61" s="109"/>
      <c r="H61" s="109"/>
      <c r="I61" s="175"/>
      <c r="J61" s="137">
        <f t="shared" si="9"/>
        <v>0</v>
      </c>
      <c r="K61" s="15">
        <v>60</v>
      </c>
      <c r="L61" s="5"/>
      <c r="M61" s="5"/>
      <c r="N61" s="8">
        <f>D61+J61+K61+L61+M61</f>
        <v>60</v>
      </c>
      <c r="O61" s="189"/>
      <c r="P61" s="189"/>
      <c r="Q61" s="191"/>
      <c r="R61" s="214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1:255" s="46" customFormat="1" ht="39" customHeight="1" x14ac:dyDescent="0.25">
      <c r="A62" s="210" t="s">
        <v>69</v>
      </c>
      <c r="B62" s="211"/>
      <c r="C62" s="2"/>
      <c r="D62" s="83">
        <f>SUM(D65,D69,D71,D73,D108,D140,D147,D75,D67,D77,D79,D81,D83,D85,D87,D89,D91,D93,D95,D97,D99,D101,D104,D106,D111,D113,D115,D117,D119,D121,D124,D126,D128,D130,D132,D134,D136,D138,D143,D145)</f>
        <v>26616.345999999998</v>
      </c>
      <c r="E62" s="141">
        <f>SUM(E65,E69,E71,E73,E108,E140,E147,E75,E67,E77,E79,E81,E83,E85,E87,E89,E91,E93,E95,E97,E99,E101,E104,E106,E111,E113,E115,E117,E119,E124,E126,E128,E130,E132,E134,E136,E138,E143,E145,E121)</f>
        <v>2578.1579999999999</v>
      </c>
      <c r="F62" s="2">
        <f t="shared" ref="F62:I62" si="10">SUM(F65,F69,F71,F73,F108,F140,F147,F75,F67,F77,F79,F81,F83,F85,F87,F89,F91,F93,F95,F97,F99,F101,F104,F106,F111,F113,F115,F117,F119,F124,F126,F128,F130,F132,F134,F136,F138,F143,F145,F121)</f>
        <v>14471.13</v>
      </c>
      <c r="G62" s="2">
        <f t="shared" si="10"/>
        <v>12504.9</v>
      </c>
      <c r="H62" s="2">
        <f t="shared" si="10"/>
        <v>99.6</v>
      </c>
      <c r="I62" s="2">
        <f t="shared" si="10"/>
        <v>5276.28</v>
      </c>
      <c r="J62" s="173">
        <f>E62+F62+G62+H62+I62</f>
        <v>34930.067999999999</v>
      </c>
      <c r="K62" s="12">
        <f>SUM(K65,K69,K71,K73,K108,K140,K147,K75,K67,K77,K79,K81,K83,K85,K87,K89,K91,K93,K95,K97,K99,K101,K104,K106,K111,K113,K115,K117,K119,K124,K126,K128,K130,K132,K134,K136,K138,K143,K145,K121)</f>
        <v>17676.7</v>
      </c>
      <c r="L62" s="12">
        <f t="shared" ref="L62:M62" si="11">SUM(L65,L69,L71,L73,L108,L140,L147,L75,L67,L77,L79,L81,L83,L85,L87,L89,L91,L93,L95,L97,L99,L101,L104,L106,L111,L113,L115,L117,L119,L124,L126,L128,L130,L132,L134,L136,L138,L143,L145,L121)</f>
        <v>16868.560000000001</v>
      </c>
      <c r="M62" s="12">
        <f t="shared" si="11"/>
        <v>36340.410000000003</v>
      </c>
      <c r="N62" s="2">
        <f>D62+J62+K62+L62+M62</f>
        <v>132432.084</v>
      </c>
      <c r="O62" s="66"/>
      <c r="P62" s="71"/>
      <c r="Q62" s="31"/>
      <c r="R62" s="15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255" s="39" customFormat="1" x14ac:dyDescent="0.2">
      <c r="A63" s="212" t="s">
        <v>8</v>
      </c>
      <c r="B63" s="213"/>
      <c r="C63" s="3"/>
      <c r="D63" s="178">
        <f t="shared" ref="D63:J63" si="12">(D62/D9)*100</f>
        <v>61.747386087981596</v>
      </c>
      <c r="E63" s="142">
        <f t="shared" si="12"/>
        <v>56.883747160399686</v>
      </c>
      <c r="F63" s="13">
        <f t="shared" si="12"/>
        <v>52.29297825548057</v>
      </c>
      <c r="G63" s="13">
        <f t="shared" si="12"/>
        <v>98.005392103076943</v>
      </c>
      <c r="H63" s="13">
        <f t="shared" si="12"/>
        <v>83.277591973244142</v>
      </c>
      <c r="I63" s="13">
        <f t="shared" si="12"/>
        <v>88.61323283419658</v>
      </c>
      <c r="J63" s="174">
        <f t="shared" si="12"/>
        <v>68.438278745960815</v>
      </c>
      <c r="K63" s="13">
        <f t="shared" ref="K63:N63" si="13">(K62/K9)*100</f>
        <v>32.337123739554293</v>
      </c>
      <c r="L63" s="3">
        <f t="shared" si="13"/>
        <v>30.684613428725815</v>
      </c>
      <c r="M63" s="3">
        <f t="shared" si="13"/>
        <v>59.679231526727293</v>
      </c>
      <c r="N63" s="3">
        <f t="shared" si="13"/>
        <v>59.770002619494356</v>
      </c>
      <c r="O63" s="68"/>
      <c r="P63" s="73"/>
      <c r="Q63" s="57"/>
      <c r="R63" s="154"/>
    </row>
    <row r="64" spans="1:255" s="37" customFormat="1" ht="37.5" customHeight="1" x14ac:dyDescent="0.25">
      <c r="A64" s="155"/>
      <c r="B64" s="34" t="s">
        <v>177</v>
      </c>
      <c r="C64" s="6" t="s">
        <v>171</v>
      </c>
      <c r="D64" s="85"/>
      <c r="E64" s="176"/>
      <c r="F64" s="177"/>
      <c r="G64" s="177"/>
      <c r="H64" s="177"/>
      <c r="I64" s="177"/>
      <c r="J64" s="136"/>
      <c r="K64" s="9"/>
      <c r="L64" s="7"/>
      <c r="M64" s="7"/>
      <c r="N64" s="7"/>
      <c r="O64" s="69"/>
      <c r="P64" s="74"/>
      <c r="Q64" s="63"/>
      <c r="R64" s="157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46" customFormat="1" ht="48.75" customHeight="1" x14ac:dyDescent="0.25">
      <c r="A65" s="182">
        <v>24</v>
      </c>
      <c r="B65" s="51" t="s">
        <v>63</v>
      </c>
      <c r="C65" s="186" t="s">
        <v>93</v>
      </c>
      <c r="D65" s="86">
        <v>244.1</v>
      </c>
      <c r="E65" s="144"/>
      <c r="F65" s="108">
        <v>3276.9</v>
      </c>
      <c r="G65" s="108">
        <v>2322.4</v>
      </c>
      <c r="H65" s="108">
        <v>99.6</v>
      </c>
      <c r="I65" s="108"/>
      <c r="J65" s="137">
        <f t="shared" ref="J65:J93" si="14">SUM(E65:I65)</f>
        <v>5698.9000000000005</v>
      </c>
      <c r="K65" s="10"/>
      <c r="L65" s="108"/>
      <c r="M65" s="108"/>
      <c r="N65" s="108">
        <f t="shared" ref="N65:N102" si="15">D65+J65+K65+L65+M65</f>
        <v>5943.0000000000009</v>
      </c>
      <c r="O65" s="181" t="s">
        <v>269</v>
      </c>
      <c r="P65" s="192" t="s">
        <v>294</v>
      </c>
      <c r="Q65" s="186" t="s">
        <v>137</v>
      </c>
      <c r="R65" s="180" t="s">
        <v>89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46" customFormat="1" ht="15" customHeight="1" x14ac:dyDescent="0.25">
      <c r="A66" s="182"/>
      <c r="B66" s="43" t="s">
        <v>9</v>
      </c>
      <c r="C66" s="186"/>
      <c r="D66" s="86">
        <v>32</v>
      </c>
      <c r="E66" s="144"/>
      <c r="F66" s="108"/>
      <c r="G66" s="108"/>
      <c r="H66" s="108"/>
      <c r="I66" s="108"/>
      <c r="J66" s="137">
        <f t="shared" si="14"/>
        <v>0</v>
      </c>
      <c r="K66" s="10"/>
      <c r="L66" s="108"/>
      <c r="M66" s="108"/>
      <c r="N66" s="108">
        <f t="shared" si="15"/>
        <v>32</v>
      </c>
      <c r="O66" s="181"/>
      <c r="P66" s="192"/>
      <c r="Q66" s="186"/>
      <c r="R66" s="18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46" customFormat="1" ht="48.75" customHeight="1" x14ac:dyDescent="0.25">
      <c r="A67" s="182">
        <v>25</v>
      </c>
      <c r="B67" s="51" t="s">
        <v>241</v>
      </c>
      <c r="C67" s="186" t="s">
        <v>93</v>
      </c>
      <c r="D67" s="86"/>
      <c r="E67" s="144">
        <v>70</v>
      </c>
      <c r="F67" s="108">
        <v>130</v>
      </c>
      <c r="G67" s="108"/>
      <c r="H67" s="108"/>
      <c r="I67" s="108"/>
      <c r="J67" s="137">
        <f t="shared" si="14"/>
        <v>200</v>
      </c>
      <c r="K67" s="10"/>
      <c r="L67" s="108"/>
      <c r="M67" s="108"/>
      <c r="N67" s="108">
        <f t="shared" si="15"/>
        <v>200</v>
      </c>
      <c r="O67" s="181" t="s">
        <v>242</v>
      </c>
      <c r="P67" s="181">
        <v>2015</v>
      </c>
      <c r="Q67" s="186" t="s">
        <v>137</v>
      </c>
      <c r="R67" s="180" t="s">
        <v>86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46" customFormat="1" ht="15" customHeight="1" x14ac:dyDescent="0.25">
      <c r="A68" s="182"/>
      <c r="B68" s="43" t="s">
        <v>9</v>
      </c>
      <c r="C68" s="186"/>
      <c r="D68" s="86"/>
      <c r="E68" s="144">
        <v>7</v>
      </c>
      <c r="F68" s="108"/>
      <c r="G68" s="108"/>
      <c r="H68" s="108"/>
      <c r="I68" s="108"/>
      <c r="J68" s="137">
        <f t="shared" si="14"/>
        <v>7</v>
      </c>
      <c r="K68" s="10"/>
      <c r="L68" s="108"/>
      <c r="M68" s="108"/>
      <c r="N68" s="108">
        <f t="shared" si="15"/>
        <v>7</v>
      </c>
      <c r="O68" s="181"/>
      <c r="P68" s="181"/>
      <c r="Q68" s="186"/>
      <c r="R68" s="18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39" customFormat="1" ht="36.75" customHeight="1" x14ac:dyDescent="0.2">
      <c r="A69" s="182">
        <v>26</v>
      </c>
      <c r="B69" s="51" t="s">
        <v>77</v>
      </c>
      <c r="C69" s="186" t="s">
        <v>93</v>
      </c>
      <c r="D69" s="86"/>
      <c r="E69" s="144"/>
      <c r="F69" s="108"/>
      <c r="G69" s="108"/>
      <c r="H69" s="108"/>
      <c r="I69" s="108"/>
      <c r="J69" s="137">
        <f t="shared" si="14"/>
        <v>0</v>
      </c>
      <c r="K69" s="10"/>
      <c r="L69" s="108">
        <v>2561.17</v>
      </c>
      <c r="M69" s="108">
        <v>3841.75</v>
      </c>
      <c r="N69" s="108">
        <f t="shared" si="15"/>
        <v>6402.92</v>
      </c>
      <c r="O69" s="181" t="s">
        <v>213</v>
      </c>
      <c r="P69" s="192" t="s">
        <v>87</v>
      </c>
      <c r="Q69" s="186" t="s">
        <v>120</v>
      </c>
      <c r="R69" s="195" t="s">
        <v>89</v>
      </c>
    </row>
    <row r="70" spans="1:53" s="39" customFormat="1" x14ac:dyDescent="0.2">
      <c r="A70" s="182"/>
      <c r="B70" s="43" t="s">
        <v>9</v>
      </c>
      <c r="C70" s="186"/>
      <c r="D70" s="86"/>
      <c r="E70" s="144"/>
      <c r="F70" s="108"/>
      <c r="G70" s="108"/>
      <c r="H70" s="108"/>
      <c r="I70" s="108"/>
      <c r="J70" s="137">
        <f t="shared" si="14"/>
        <v>0</v>
      </c>
      <c r="K70" s="10"/>
      <c r="L70" s="108">
        <v>284.57</v>
      </c>
      <c r="M70" s="108"/>
      <c r="N70" s="108">
        <f t="shared" si="15"/>
        <v>284.57</v>
      </c>
      <c r="O70" s="181"/>
      <c r="P70" s="192"/>
      <c r="Q70" s="186"/>
      <c r="R70" s="195"/>
    </row>
    <row r="71" spans="1:53" s="46" customFormat="1" ht="39.75" customHeight="1" x14ac:dyDescent="0.25">
      <c r="A71" s="182">
        <v>27</v>
      </c>
      <c r="B71" s="51" t="s">
        <v>95</v>
      </c>
      <c r="C71" s="186" t="s">
        <v>93</v>
      </c>
      <c r="D71" s="86"/>
      <c r="E71" s="144"/>
      <c r="F71" s="108"/>
      <c r="G71" s="108"/>
      <c r="H71" s="108"/>
      <c r="I71" s="108"/>
      <c r="J71" s="137">
        <f t="shared" si="14"/>
        <v>0</v>
      </c>
      <c r="K71" s="10"/>
      <c r="L71" s="108">
        <v>1280.58</v>
      </c>
      <c r="M71" s="108">
        <v>2134.31</v>
      </c>
      <c r="N71" s="108">
        <f t="shared" si="15"/>
        <v>3414.89</v>
      </c>
      <c r="O71" s="181" t="s">
        <v>213</v>
      </c>
      <c r="P71" s="192" t="s">
        <v>87</v>
      </c>
      <c r="Q71" s="186" t="s">
        <v>120</v>
      </c>
      <c r="R71" s="195" t="s">
        <v>89</v>
      </c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</row>
    <row r="72" spans="1:53" s="46" customFormat="1" x14ac:dyDescent="0.25">
      <c r="A72" s="182"/>
      <c r="B72" s="43" t="s">
        <v>9</v>
      </c>
      <c r="C72" s="186"/>
      <c r="D72" s="86"/>
      <c r="E72" s="144"/>
      <c r="F72" s="108"/>
      <c r="G72" s="108"/>
      <c r="H72" s="108"/>
      <c r="I72" s="108"/>
      <c r="J72" s="137">
        <f t="shared" si="14"/>
        <v>0</v>
      </c>
      <c r="K72" s="10"/>
      <c r="L72" s="108">
        <v>142.29</v>
      </c>
      <c r="M72" s="108"/>
      <c r="N72" s="108">
        <f t="shared" si="15"/>
        <v>142.29</v>
      </c>
      <c r="O72" s="181"/>
      <c r="P72" s="192"/>
      <c r="Q72" s="186"/>
      <c r="R72" s="19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s="39" customFormat="1" ht="57" customHeight="1" x14ac:dyDescent="0.2">
      <c r="A73" s="182">
        <v>28</v>
      </c>
      <c r="B73" s="51" t="s">
        <v>144</v>
      </c>
      <c r="C73" s="186" t="s">
        <v>93</v>
      </c>
      <c r="D73" s="86"/>
      <c r="E73" s="144"/>
      <c r="F73" s="108"/>
      <c r="G73" s="108"/>
      <c r="H73" s="108"/>
      <c r="I73" s="108"/>
      <c r="J73" s="137">
        <f t="shared" si="14"/>
        <v>0</v>
      </c>
      <c r="K73" s="16">
        <v>1000</v>
      </c>
      <c r="L73" s="110">
        <v>1352.9</v>
      </c>
      <c r="M73" s="108"/>
      <c r="N73" s="108">
        <f t="shared" si="15"/>
        <v>2352.9</v>
      </c>
      <c r="O73" s="181" t="s">
        <v>270</v>
      </c>
      <c r="P73" s="192" t="s">
        <v>54</v>
      </c>
      <c r="Q73" s="186" t="s">
        <v>137</v>
      </c>
      <c r="R73" s="180" t="s">
        <v>86</v>
      </c>
    </row>
    <row r="74" spans="1:53" s="39" customFormat="1" x14ac:dyDescent="0.2">
      <c r="A74" s="182"/>
      <c r="B74" s="43" t="s">
        <v>9</v>
      </c>
      <c r="C74" s="186"/>
      <c r="D74" s="86"/>
      <c r="E74" s="144"/>
      <c r="F74" s="108"/>
      <c r="G74" s="108"/>
      <c r="H74" s="108"/>
      <c r="I74" s="108"/>
      <c r="J74" s="137">
        <f t="shared" si="14"/>
        <v>0</v>
      </c>
      <c r="K74" s="10">
        <v>25</v>
      </c>
      <c r="L74" s="108"/>
      <c r="M74" s="108"/>
      <c r="N74" s="108">
        <f t="shared" si="15"/>
        <v>25</v>
      </c>
      <c r="O74" s="181"/>
      <c r="P74" s="192"/>
      <c r="Q74" s="186"/>
      <c r="R74" s="180"/>
    </row>
    <row r="75" spans="1:53" s="46" customFormat="1" ht="46.5" customHeight="1" x14ac:dyDescent="0.25">
      <c r="A75" s="182">
        <v>29</v>
      </c>
      <c r="B75" s="52" t="s">
        <v>254</v>
      </c>
      <c r="C75" s="183" t="s">
        <v>196</v>
      </c>
      <c r="D75" s="88">
        <f>858.98+864.893</f>
        <v>1723.873</v>
      </c>
      <c r="E75" s="148">
        <v>1000</v>
      </c>
      <c r="F75" s="1">
        <v>2333.33</v>
      </c>
      <c r="G75" s="1"/>
      <c r="H75" s="1"/>
      <c r="I75" s="1">
        <v>526.9</v>
      </c>
      <c r="J75" s="137">
        <f t="shared" si="14"/>
        <v>3860.23</v>
      </c>
      <c r="K75" s="11">
        <f>2100+444+1177.3</f>
        <v>3721.3</v>
      </c>
      <c r="L75" s="1">
        <f>563+492.45</f>
        <v>1055.45</v>
      </c>
      <c r="M75" s="1">
        <f>59+691.95</f>
        <v>750.95</v>
      </c>
      <c r="N75" s="108">
        <f t="shared" si="15"/>
        <v>11111.803000000002</v>
      </c>
      <c r="O75" s="184" t="s">
        <v>271</v>
      </c>
      <c r="P75" s="185" t="s">
        <v>53</v>
      </c>
      <c r="Q75" s="186" t="s">
        <v>120</v>
      </c>
      <c r="R75" s="187" t="s">
        <v>183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3" s="46" customFormat="1" ht="15" customHeight="1" x14ac:dyDescent="0.25">
      <c r="A76" s="182"/>
      <c r="B76" s="41" t="s">
        <v>9</v>
      </c>
      <c r="C76" s="183"/>
      <c r="D76" s="88"/>
      <c r="E76" s="148"/>
      <c r="F76" s="1"/>
      <c r="G76" s="1"/>
      <c r="H76" s="1"/>
      <c r="I76" s="1"/>
      <c r="J76" s="137">
        <f t="shared" si="14"/>
        <v>0</v>
      </c>
      <c r="K76" s="11"/>
      <c r="L76" s="1"/>
      <c r="M76" s="1"/>
      <c r="N76" s="108">
        <f t="shared" si="15"/>
        <v>0</v>
      </c>
      <c r="O76" s="184"/>
      <c r="P76" s="185"/>
      <c r="Q76" s="186"/>
      <c r="R76" s="18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3" s="46" customFormat="1" ht="42" customHeight="1" x14ac:dyDescent="0.25">
      <c r="A77" s="182">
        <v>30</v>
      </c>
      <c r="B77" s="52" t="s">
        <v>245</v>
      </c>
      <c r="C77" s="183" t="s">
        <v>196</v>
      </c>
      <c r="D77" s="88"/>
      <c r="E77" s="148">
        <v>120</v>
      </c>
      <c r="F77" s="1"/>
      <c r="G77" s="1"/>
      <c r="H77" s="1"/>
      <c r="I77" s="1"/>
      <c r="J77" s="137">
        <f t="shared" ref="J77:J78" si="16">SUM(E77:I77)</f>
        <v>120</v>
      </c>
      <c r="K77" s="11"/>
      <c r="L77" s="1"/>
      <c r="M77" s="1"/>
      <c r="N77" s="108">
        <f t="shared" ref="N77:N78" si="17">D77+J77+K77+L77+M77</f>
        <v>120</v>
      </c>
      <c r="O77" s="184" t="s">
        <v>272</v>
      </c>
      <c r="P77" s="184">
        <v>2015</v>
      </c>
      <c r="Q77" s="186" t="s">
        <v>120</v>
      </c>
      <c r="R77" s="187" t="s">
        <v>86</v>
      </c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</row>
    <row r="78" spans="1:53" s="46" customFormat="1" ht="15" customHeight="1" x14ac:dyDescent="0.25">
      <c r="A78" s="182"/>
      <c r="B78" s="41" t="s">
        <v>9</v>
      </c>
      <c r="C78" s="183"/>
      <c r="D78" s="88"/>
      <c r="E78" s="148"/>
      <c r="F78" s="1"/>
      <c r="G78" s="1"/>
      <c r="H78" s="1"/>
      <c r="I78" s="1"/>
      <c r="J78" s="137">
        <f t="shared" si="16"/>
        <v>0</v>
      </c>
      <c r="K78" s="11"/>
      <c r="L78" s="1"/>
      <c r="M78" s="1"/>
      <c r="N78" s="108">
        <f t="shared" si="17"/>
        <v>0</v>
      </c>
      <c r="O78" s="184"/>
      <c r="P78" s="184"/>
      <c r="Q78" s="186"/>
      <c r="R78" s="18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</row>
    <row r="79" spans="1:53" s="37" customFormat="1" ht="65.25" customHeight="1" x14ac:dyDescent="0.25">
      <c r="A79" s="182">
        <v>31</v>
      </c>
      <c r="B79" s="51" t="s">
        <v>236</v>
      </c>
      <c r="C79" s="186" t="s">
        <v>93</v>
      </c>
      <c r="D79" s="86"/>
      <c r="E79" s="144">
        <v>0</v>
      </c>
      <c r="F79" s="108"/>
      <c r="G79" s="108"/>
      <c r="H79" s="108"/>
      <c r="I79" s="108"/>
      <c r="J79" s="137">
        <f t="shared" si="14"/>
        <v>0</v>
      </c>
      <c r="K79" s="10">
        <v>1050</v>
      </c>
      <c r="L79" s="108"/>
      <c r="M79" s="108"/>
      <c r="N79" s="108">
        <f t="shared" si="15"/>
        <v>1050</v>
      </c>
      <c r="O79" s="189" t="s">
        <v>273</v>
      </c>
      <c r="P79" s="184">
        <v>2016</v>
      </c>
      <c r="Q79" s="191" t="s">
        <v>120</v>
      </c>
      <c r="R79" s="196" t="s">
        <v>86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</row>
    <row r="80" spans="1:53" s="37" customFormat="1" ht="12.75" customHeight="1" x14ac:dyDescent="0.25">
      <c r="A80" s="182"/>
      <c r="B80" s="43" t="s">
        <v>9</v>
      </c>
      <c r="C80" s="186"/>
      <c r="D80" s="86"/>
      <c r="E80" s="144">
        <v>0</v>
      </c>
      <c r="F80" s="108"/>
      <c r="G80" s="108"/>
      <c r="H80" s="108"/>
      <c r="I80" s="108"/>
      <c r="J80" s="137">
        <f t="shared" si="14"/>
        <v>0</v>
      </c>
      <c r="K80" s="10">
        <v>50</v>
      </c>
      <c r="L80" s="108"/>
      <c r="M80" s="108"/>
      <c r="N80" s="108">
        <f t="shared" si="15"/>
        <v>50</v>
      </c>
      <c r="O80" s="189"/>
      <c r="P80" s="184"/>
      <c r="Q80" s="191"/>
      <c r="R80" s="19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3" s="39" customFormat="1" ht="28.5" customHeight="1" x14ac:dyDescent="0.2">
      <c r="A81" s="182">
        <v>32</v>
      </c>
      <c r="B81" s="51" t="s">
        <v>42</v>
      </c>
      <c r="C81" s="186" t="s">
        <v>93</v>
      </c>
      <c r="D81" s="86">
        <v>14.7</v>
      </c>
      <c r="E81" s="144">
        <v>20</v>
      </c>
      <c r="F81" s="108"/>
      <c r="G81" s="108"/>
      <c r="H81" s="108"/>
      <c r="I81" s="108"/>
      <c r="J81" s="137">
        <f t="shared" si="14"/>
        <v>20</v>
      </c>
      <c r="K81" s="10"/>
      <c r="L81" s="108"/>
      <c r="M81" s="108"/>
      <c r="N81" s="108">
        <f t="shared" si="15"/>
        <v>34.700000000000003</v>
      </c>
      <c r="O81" s="189" t="s">
        <v>243</v>
      </c>
      <c r="P81" s="190" t="s">
        <v>14</v>
      </c>
      <c r="Q81" s="191" t="s">
        <v>120</v>
      </c>
      <c r="R81" s="196" t="s">
        <v>89</v>
      </c>
    </row>
    <row r="82" spans="1:53" s="39" customFormat="1" x14ac:dyDescent="0.2">
      <c r="A82" s="182"/>
      <c r="B82" s="43" t="s">
        <v>9</v>
      </c>
      <c r="C82" s="186"/>
      <c r="D82" s="86">
        <v>8.2639999999999993</v>
      </c>
      <c r="E82" s="144"/>
      <c r="F82" s="108"/>
      <c r="G82" s="108"/>
      <c r="H82" s="108"/>
      <c r="I82" s="108"/>
      <c r="J82" s="137">
        <f t="shared" si="14"/>
        <v>0</v>
      </c>
      <c r="K82" s="10"/>
      <c r="L82" s="108"/>
      <c r="M82" s="108"/>
      <c r="N82" s="108">
        <f t="shared" si="15"/>
        <v>8.2639999999999993</v>
      </c>
      <c r="O82" s="189"/>
      <c r="P82" s="190"/>
      <c r="Q82" s="191"/>
      <c r="R82" s="196"/>
    </row>
    <row r="83" spans="1:53" s="46" customFormat="1" ht="27" customHeight="1" x14ac:dyDescent="0.25">
      <c r="A83" s="182">
        <v>33</v>
      </c>
      <c r="B83" s="51" t="s">
        <v>43</v>
      </c>
      <c r="C83" s="186" t="s">
        <v>93</v>
      </c>
      <c r="D83" s="86">
        <v>44.7</v>
      </c>
      <c r="E83" s="144"/>
      <c r="F83" s="108"/>
      <c r="G83" s="108"/>
      <c r="H83" s="108"/>
      <c r="I83" s="108"/>
      <c r="J83" s="137">
        <f t="shared" si="14"/>
        <v>0</v>
      </c>
      <c r="K83" s="10"/>
      <c r="L83" s="108">
        <v>711.44</v>
      </c>
      <c r="M83" s="108"/>
      <c r="N83" s="108">
        <f t="shared" si="15"/>
        <v>756.1400000000001</v>
      </c>
      <c r="O83" s="181" t="s">
        <v>72</v>
      </c>
      <c r="P83" s="193">
        <v>2017</v>
      </c>
      <c r="Q83" s="186" t="s">
        <v>120</v>
      </c>
      <c r="R83" s="195" t="s">
        <v>89</v>
      </c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53" s="39" customFormat="1" ht="15.75" customHeight="1" x14ac:dyDescent="0.2">
      <c r="A84" s="182"/>
      <c r="B84" s="43" t="s">
        <v>9</v>
      </c>
      <c r="C84" s="186"/>
      <c r="D84" s="86">
        <v>44.7</v>
      </c>
      <c r="E84" s="144"/>
      <c r="F84" s="108"/>
      <c r="G84" s="108"/>
      <c r="H84" s="108"/>
      <c r="I84" s="108"/>
      <c r="J84" s="137">
        <f t="shared" si="14"/>
        <v>0</v>
      </c>
      <c r="K84" s="10"/>
      <c r="L84" s="108"/>
      <c r="M84" s="108"/>
      <c r="N84" s="108">
        <f t="shared" si="15"/>
        <v>44.7</v>
      </c>
      <c r="O84" s="181"/>
      <c r="P84" s="193"/>
      <c r="Q84" s="186"/>
      <c r="R84" s="195"/>
    </row>
    <row r="85" spans="1:53" s="59" customFormat="1" ht="22.5" customHeight="1" x14ac:dyDescent="0.25">
      <c r="A85" s="182">
        <v>34</v>
      </c>
      <c r="B85" s="51" t="s">
        <v>44</v>
      </c>
      <c r="C85" s="186" t="s">
        <v>93</v>
      </c>
      <c r="D85" s="86">
        <v>159.1</v>
      </c>
      <c r="E85" s="144"/>
      <c r="F85" s="108"/>
      <c r="G85" s="108"/>
      <c r="H85" s="108"/>
      <c r="I85" s="108"/>
      <c r="J85" s="137">
        <f t="shared" si="14"/>
        <v>0</v>
      </c>
      <c r="K85" s="10">
        <v>1838.35</v>
      </c>
      <c r="L85" s="108">
        <v>1824.12</v>
      </c>
      <c r="M85" s="108"/>
      <c r="N85" s="108">
        <f t="shared" si="15"/>
        <v>3821.5699999999997</v>
      </c>
      <c r="O85" s="181" t="s">
        <v>132</v>
      </c>
      <c r="P85" s="193">
        <v>2016</v>
      </c>
      <c r="Q85" s="186" t="s">
        <v>120</v>
      </c>
      <c r="R85" s="195" t="s">
        <v>89</v>
      </c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</row>
    <row r="86" spans="1:53" s="46" customFormat="1" ht="15" customHeight="1" x14ac:dyDescent="0.25">
      <c r="A86" s="182"/>
      <c r="B86" s="43" t="s">
        <v>9</v>
      </c>
      <c r="C86" s="186"/>
      <c r="D86" s="86">
        <v>159.1</v>
      </c>
      <c r="E86" s="144"/>
      <c r="F86" s="108"/>
      <c r="G86" s="108"/>
      <c r="H86" s="108"/>
      <c r="I86" s="108"/>
      <c r="J86" s="137">
        <f t="shared" si="14"/>
        <v>0</v>
      </c>
      <c r="K86" s="10"/>
      <c r="L86" s="108"/>
      <c r="M86" s="108"/>
      <c r="N86" s="108">
        <f t="shared" si="15"/>
        <v>159.1</v>
      </c>
      <c r="O86" s="181"/>
      <c r="P86" s="193"/>
      <c r="Q86" s="186"/>
      <c r="R86" s="19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3" s="46" customFormat="1" ht="27" customHeight="1" x14ac:dyDescent="0.25">
      <c r="A87" s="182">
        <v>35</v>
      </c>
      <c r="B87" s="51" t="s">
        <v>45</v>
      </c>
      <c r="C87" s="186" t="s">
        <v>93</v>
      </c>
      <c r="D87" s="86">
        <v>72.3</v>
      </c>
      <c r="E87" s="144"/>
      <c r="F87" s="108"/>
      <c r="G87" s="108"/>
      <c r="H87" s="108"/>
      <c r="I87" s="108"/>
      <c r="J87" s="137">
        <f t="shared" si="14"/>
        <v>0</v>
      </c>
      <c r="K87" s="10">
        <v>1081.3800000000001</v>
      </c>
      <c r="L87" s="108">
        <v>1067.1500000000001</v>
      </c>
      <c r="M87" s="108"/>
      <c r="N87" s="108">
        <f t="shared" si="15"/>
        <v>2220.83</v>
      </c>
      <c r="O87" s="181" t="s">
        <v>133</v>
      </c>
      <c r="P87" s="193">
        <v>2016</v>
      </c>
      <c r="Q87" s="186" t="s">
        <v>120</v>
      </c>
      <c r="R87" s="195" t="s">
        <v>89</v>
      </c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3" ht="15" customHeight="1" x14ac:dyDescent="0.25">
      <c r="A88" s="182"/>
      <c r="B88" s="43" t="s">
        <v>9</v>
      </c>
      <c r="C88" s="186"/>
      <c r="D88" s="86">
        <v>72.3</v>
      </c>
      <c r="E88" s="144"/>
      <c r="F88" s="108"/>
      <c r="G88" s="108"/>
      <c r="H88" s="108"/>
      <c r="I88" s="108"/>
      <c r="J88" s="137">
        <f t="shared" si="14"/>
        <v>0</v>
      </c>
      <c r="K88" s="10"/>
      <c r="L88" s="108"/>
      <c r="M88" s="108"/>
      <c r="N88" s="108">
        <f t="shared" si="15"/>
        <v>72.3</v>
      </c>
      <c r="O88" s="181"/>
      <c r="P88" s="193"/>
      <c r="Q88" s="186"/>
      <c r="R88" s="195"/>
    </row>
    <row r="89" spans="1:53" s="46" customFormat="1" ht="43.5" customHeight="1" x14ac:dyDescent="0.25">
      <c r="A89" s="182">
        <v>36</v>
      </c>
      <c r="B89" s="51" t="s">
        <v>46</v>
      </c>
      <c r="C89" s="186" t="s">
        <v>93</v>
      </c>
      <c r="D89" s="86">
        <v>99.46</v>
      </c>
      <c r="E89" s="144"/>
      <c r="F89" s="108"/>
      <c r="G89" s="108"/>
      <c r="H89" s="108"/>
      <c r="I89" s="108"/>
      <c r="J89" s="137">
        <f t="shared" si="14"/>
        <v>0</v>
      </c>
      <c r="K89" s="10">
        <v>2575.38</v>
      </c>
      <c r="L89" s="108">
        <v>1707.45</v>
      </c>
      <c r="M89" s="108"/>
      <c r="N89" s="108">
        <f t="shared" si="15"/>
        <v>4382.29</v>
      </c>
      <c r="O89" s="181" t="s">
        <v>73</v>
      </c>
      <c r="P89" s="193">
        <v>2016</v>
      </c>
      <c r="Q89" s="186" t="s">
        <v>120</v>
      </c>
      <c r="R89" s="195" t="s">
        <v>89</v>
      </c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3" s="46" customFormat="1" ht="15" customHeight="1" x14ac:dyDescent="0.25">
      <c r="A90" s="182"/>
      <c r="B90" s="43" t="s">
        <v>134</v>
      </c>
      <c r="C90" s="186"/>
      <c r="D90" s="86">
        <v>99.46</v>
      </c>
      <c r="E90" s="144"/>
      <c r="F90" s="108"/>
      <c r="G90" s="108"/>
      <c r="H90" s="108"/>
      <c r="I90" s="108"/>
      <c r="J90" s="137">
        <f t="shared" si="14"/>
        <v>0</v>
      </c>
      <c r="K90" s="10"/>
      <c r="L90" s="108"/>
      <c r="M90" s="108"/>
      <c r="N90" s="108">
        <f t="shared" si="15"/>
        <v>99.46</v>
      </c>
      <c r="O90" s="181"/>
      <c r="P90" s="193"/>
      <c r="Q90" s="186"/>
      <c r="R90" s="19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</row>
    <row r="91" spans="1:53" s="46" customFormat="1" ht="45.75" customHeight="1" x14ac:dyDescent="0.25">
      <c r="A91" s="182">
        <v>37</v>
      </c>
      <c r="B91" s="52" t="s">
        <v>40</v>
      </c>
      <c r="C91" s="186" t="s">
        <v>93</v>
      </c>
      <c r="D91" s="88">
        <v>291.32900000000001</v>
      </c>
      <c r="E91" s="148"/>
      <c r="F91" s="1"/>
      <c r="G91" s="1"/>
      <c r="H91" s="1"/>
      <c r="I91" s="1"/>
      <c r="J91" s="137">
        <f t="shared" si="14"/>
        <v>0</v>
      </c>
      <c r="K91" s="11">
        <v>30</v>
      </c>
      <c r="L91" s="1"/>
      <c r="M91" s="1">
        <v>187</v>
      </c>
      <c r="N91" s="1">
        <f t="shared" si="15"/>
        <v>508.32900000000001</v>
      </c>
      <c r="O91" s="184" t="s">
        <v>214</v>
      </c>
      <c r="P91" s="185" t="s">
        <v>99</v>
      </c>
      <c r="Q91" s="191" t="s">
        <v>120</v>
      </c>
      <c r="R91" s="196" t="s">
        <v>89</v>
      </c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1:53" s="46" customFormat="1" ht="12.75" customHeight="1" x14ac:dyDescent="0.25">
      <c r="A92" s="182"/>
      <c r="B92" s="41" t="s">
        <v>9</v>
      </c>
      <c r="C92" s="186"/>
      <c r="D92" s="88"/>
      <c r="E92" s="148"/>
      <c r="F92" s="1"/>
      <c r="G92" s="1"/>
      <c r="H92" s="1"/>
      <c r="I92" s="1"/>
      <c r="J92" s="137">
        <f t="shared" si="14"/>
        <v>0</v>
      </c>
      <c r="K92" s="11">
        <v>30</v>
      </c>
      <c r="L92" s="1"/>
      <c r="M92" s="1">
        <v>17</v>
      </c>
      <c r="N92" s="1">
        <f t="shared" si="15"/>
        <v>47</v>
      </c>
      <c r="O92" s="184"/>
      <c r="P92" s="185"/>
      <c r="Q92" s="191"/>
      <c r="R92" s="19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1:53" s="39" customFormat="1" ht="40.5" customHeight="1" x14ac:dyDescent="0.2">
      <c r="A93" s="182">
        <v>38</v>
      </c>
      <c r="B93" s="52" t="s">
        <v>41</v>
      </c>
      <c r="C93" s="186" t="s">
        <v>93</v>
      </c>
      <c r="D93" s="88">
        <v>46.052999999999997</v>
      </c>
      <c r="E93" s="148">
        <v>60</v>
      </c>
      <c r="F93" s="1"/>
      <c r="G93" s="1"/>
      <c r="H93" s="1"/>
      <c r="I93" s="1"/>
      <c r="J93" s="137">
        <f t="shared" si="14"/>
        <v>60</v>
      </c>
      <c r="K93" s="11">
        <v>43</v>
      </c>
      <c r="L93" s="1"/>
      <c r="M93" s="1"/>
      <c r="N93" s="1">
        <f t="shared" si="15"/>
        <v>149.053</v>
      </c>
      <c r="O93" s="184" t="s">
        <v>215</v>
      </c>
      <c r="P93" s="185" t="s">
        <v>16</v>
      </c>
      <c r="Q93" s="191" t="s">
        <v>120</v>
      </c>
      <c r="R93" s="196" t="s">
        <v>89</v>
      </c>
    </row>
    <row r="94" spans="1:53" s="39" customFormat="1" x14ac:dyDescent="0.2">
      <c r="A94" s="182"/>
      <c r="B94" s="41" t="s">
        <v>9</v>
      </c>
      <c r="C94" s="186"/>
      <c r="D94" s="89"/>
      <c r="E94" s="148"/>
      <c r="F94" s="1"/>
      <c r="G94" s="1"/>
      <c r="H94" s="1"/>
      <c r="I94" s="1"/>
      <c r="J94" s="137"/>
      <c r="K94" s="11"/>
      <c r="L94" s="1"/>
      <c r="M94" s="1"/>
      <c r="N94" s="1">
        <f t="shared" si="15"/>
        <v>0</v>
      </c>
      <c r="O94" s="184"/>
      <c r="P94" s="185"/>
      <c r="Q94" s="191"/>
      <c r="R94" s="196"/>
    </row>
    <row r="95" spans="1:53" s="46" customFormat="1" ht="41.25" customHeight="1" x14ac:dyDescent="0.25">
      <c r="A95" s="182">
        <v>39</v>
      </c>
      <c r="B95" s="38" t="s">
        <v>66</v>
      </c>
      <c r="C95" s="186" t="s">
        <v>93</v>
      </c>
      <c r="D95" s="88">
        <v>280.49</v>
      </c>
      <c r="E95" s="148">
        <v>130</v>
      </c>
      <c r="F95" s="1"/>
      <c r="G95" s="1"/>
      <c r="H95" s="1"/>
      <c r="I95" s="1"/>
      <c r="J95" s="137">
        <f>SUM(E95:I95)</f>
        <v>130</v>
      </c>
      <c r="K95" s="11">
        <v>433.4</v>
      </c>
      <c r="L95" s="1">
        <v>153</v>
      </c>
      <c r="M95" s="1">
        <v>123</v>
      </c>
      <c r="N95" s="1">
        <f t="shared" si="15"/>
        <v>1119.8899999999999</v>
      </c>
      <c r="O95" s="184" t="s">
        <v>246</v>
      </c>
      <c r="P95" s="185" t="s">
        <v>99</v>
      </c>
      <c r="Q95" s="191" t="s">
        <v>120</v>
      </c>
      <c r="R95" s="196" t="s">
        <v>89</v>
      </c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1:53" s="46" customFormat="1" ht="15" customHeight="1" x14ac:dyDescent="0.25">
      <c r="A96" s="182"/>
      <c r="B96" s="41" t="s">
        <v>9</v>
      </c>
      <c r="C96" s="186"/>
      <c r="D96" s="89"/>
      <c r="E96" s="148"/>
      <c r="F96" s="1"/>
      <c r="G96" s="1"/>
      <c r="H96" s="1"/>
      <c r="I96" s="1"/>
      <c r="J96" s="137">
        <f>SUM(E96:I96)</f>
        <v>0</v>
      </c>
      <c r="K96" s="11">
        <v>2.4</v>
      </c>
      <c r="L96" s="1"/>
      <c r="M96" s="1"/>
      <c r="N96" s="1">
        <f t="shared" si="15"/>
        <v>2.4</v>
      </c>
      <c r="O96" s="184"/>
      <c r="P96" s="185"/>
      <c r="Q96" s="191"/>
      <c r="R96" s="19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1:53" s="39" customFormat="1" ht="45.75" customHeight="1" x14ac:dyDescent="0.2">
      <c r="A97" s="182">
        <v>40</v>
      </c>
      <c r="B97" s="38" t="s">
        <v>216</v>
      </c>
      <c r="C97" s="186" t="s">
        <v>93</v>
      </c>
      <c r="D97" s="88"/>
      <c r="E97" s="148">
        <v>390</v>
      </c>
      <c r="F97" s="1"/>
      <c r="G97" s="1"/>
      <c r="H97" s="1"/>
      <c r="I97" s="1"/>
      <c r="J97" s="137">
        <f>SUM(E97:I97)</f>
        <v>390</v>
      </c>
      <c r="K97" s="11">
        <f>160+21</f>
        <v>181</v>
      </c>
      <c r="L97" s="1">
        <v>170</v>
      </c>
      <c r="M97" s="1">
        <v>75</v>
      </c>
      <c r="N97" s="1">
        <f t="shared" si="15"/>
        <v>816</v>
      </c>
      <c r="O97" s="184" t="s">
        <v>274</v>
      </c>
      <c r="P97" s="185" t="s">
        <v>90</v>
      </c>
      <c r="Q97" s="191" t="s">
        <v>120</v>
      </c>
      <c r="R97" s="196" t="s">
        <v>89</v>
      </c>
    </row>
    <row r="98" spans="1:53" s="39" customFormat="1" x14ac:dyDescent="0.2">
      <c r="A98" s="182"/>
      <c r="B98" s="41" t="s">
        <v>9</v>
      </c>
      <c r="C98" s="186"/>
      <c r="D98" s="89"/>
      <c r="E98" s="148"/>
      <c r="F98" s="1"/>
      <c r="G98" s="1"/>
      <c r="H98" s="1"/>
      <c r="I98" s="1"/>
      <c r="J98" s="137">
        <f>SUM(E98:I98)</f>
        <v>0</v>
      </c>
      <c r="K98" s="11"/>
      <c r="L98" s="1"/>
      <c r="M98" s="1"/>
      <c r="N98" s="1">
        <f t="shared" si="15"/>
        <v>0</v>
      </c>
      <c r="O98" s="184"/>
      <c r="P98" s="185"/>
      <c r="Q98" s="191"/>
      <c r="R98" s="196"/>
    </row>
    <row r="99" spans="1:53" s="46" customFormat="1" ht="36" customHeight="1" x14ac:dyDescent="0.25">
      <c r="A99" s="182">
        <v>41</v>
      </c>
      <c r="B99" s="51" t="s">
        <v>186</v>
      </c>
      <c r="C99" s="186" t="s">
        <v>93</v>
      </c>
      <c r="D99" s="86"/>
      <c r="E99" s="144">
        <v>20</v>
      </c>
      <c r="F99" s="108"/>
      <c r="G99" s="108"/>
      <c r="H99" s="108"/>
      <c r="I99" s="108"/>
      <c r="J99" s="137">
        <f>SUM(E99:I99)</f>
        <v>20</v>
      </c>
      <c r="K99" s="10">
        <v>71.099999999999994</v>
      </c>
      <c r="L99" s="108">
        <v>69.2</v>
      </c>
      <c r="M99" s="108">
        <v>98.2</v>
      </c>
      <c r="N99" s="108">
        <f t="shared" si="15"/>
        <v>258.5</v>
      </c>
      <c r="O99" s="181" t="s">
        <v>217</v>
      </c>
      <c r="P99" s="192" t="s">
        <v>90</v>
      </c>
      <c r="Q99" s="186" t="s">
        <v>56</v>
      </c>
      <c r="R99" s="195" t="s">
        <v>89</v>
      </c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1:53" s="46" customFormat="1" ht="12.75" customHeight="1" x14ac:dyDescent="0.25">
      <c r="A100" s="182"/>
      <c r="B100" s="43" t="s">
        <v>9</v>
      </c>
      <c r="C100" s="186"/>
      <c r="D100" s="86"/>
      <c r="E100" s="144"/>
      <c r="F100" s="108"/>
      <c r="G100" s="108"/>
      <c r="H100" s="108"/>
      <c r="I100" s="108"/>
      <c r="J100" s="137"/>
      <c r="K100" s="10"/>
      <c r="L100" s="108"/>
      <c r="M100" s="108"/>
      <c r="N100" s="108">
        <f t="shared" si="15"/>
        <v>0</v>
      </c>
      <c r="O100" s="181"/>
      <c r="P100" s="192"/>
      <c r="Q100" s="186"/>
      <c r="R100" s="19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1" spans="1:53" s="46" customFormat="1" ht="43.5" customHeight="1" x14ac:dyDescent="0.25">
      <c r="A101" s="182">
        <v>42</v>
      </c>
      <c r="B101" s="38" t="s">
        <v>29</v>
      </c>
      <c r="C101" s="186" t="s">
        <v>93</v>
      </c>
      <c r="D101" s="87"/>
      <c r="E101" s="148"/>
      <c r="F101" s="1"/>
      <c r="G101" s="1"/>
      <c r="H101" s="1"/>
      <c r="I101" s="1"/>
      <c r="J101" s="137">
        <f>SUM(E101:I101)</f>
        <v>0</v>
      </c>
      <c r="K101" s="11">
        <v>1209.44</v>
      </c>
      <c r="L101" s="1">
        <v>1422.87</v>
      </c>
      <c r="M101" s="1"/>
      <c r="N101" s="1">
        <f t="shared" si="15"/>
        <v>2632.31</v>
      </c>
      <c r="O101" s="184" t="s">
        <v>30</v>
      </c>
      <c r="P101" s="185" t="s">
        <v>54</v>
      </c>
      <c r="Q101" s="179" t="s">
        <v>120</v>
      </c>
      <c r="R101" s="187" t="s">
        <v>89</v>
      </c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</row>
    <row r="102" spans="1:53" s="37" customFormat="1" x14ac:dyDescent="0.25">
      <c r="A102" s="182"/>
      <c r="B102" s="40" t="s">
        <v>21</v>
      </c>
      <c r="C102" s="186"/>
      <c r="D102" s="87"/>
      <c r="E102" s="148"/>
      <c r="F102" s="1"/>
      <c r="G102" s="1"/>
      <c r="H102" s="1"/>
      <c r="I102" s="1"/>
      <c r="J102" s="137">
        <f>SUM(E102:I102)</f>
        <v>0</v>
      </c>
      <c r="K102" s="11"/>
      <c r="L102" s="1"/>
      <c r="M102" s="1"/>
      <c r="N102" s="1">
        <f t="shared" si="15"/>
        <v>0</v>
      </c>
      <c r="O102" s="184"/>
      <c r="P102" s="185"/>
      <c r="Q102" s="179"/>
      <c r="R102" s="187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</row>
    <row r="103" spans="1:53" s="37" customFormat="1" ht="26.25" customHeight="1" x14ac:dyDescent="0.25">
      <c r="A103" s="155"/>
      <c r="B103" s="34" t="s">
        <v>178</v>
      </c>
      <c r="C103" s="6" t="s">
        <v>172</v>
      </c>
      <c r="D103" s="85"/>
      <c r="E103" s="143"/>
      <c r="F103" s="7"/>
      <c r="G103" s="7"/>
      <c r="H103" s="7"/>
      <c r="I103" s="7"/>
      <c r="J103" s="136"/>
      <c r="K103" s="9"/>
      <c r="L103" s="7"/>
      <c r="M103" s="7"/>
      <c r="N103" s="7"/>
      <c r="O103" s="69"/>
      <c r="P103" s="74"/>
      <c r="Q103" s="63"/>
      <c r="R103" s="157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</row>
    <row r="104" spans="1:53" s="46" customFormat="1" ht="51" customHeight="1" x14ac:dyDescent="0.25">
      <c r="A104" s="203">
        <v>43</v>
      </c>
      <c r="B104" s="42" t="s">
        <v>219</v>
      </c>
      <c r="C104" s="186" t="s">
        <v>185</v>
      </c>
      <c r="D104" s="86"/>
      <c r="E104" s="144">
        <v>84</v>
      </c>
      <c r="F104" s="108"/>
      <c r="G104" s="108"/>
      <c r="H104" s="108"/>
      <c r="I104" s="108"/>
      <c r="J104" s="137">
        <f t="shared" ref="J104:J139" si="18">SUM(E104:I104)</f>
        <v>84</v>
      </c>
      <c r="K104" s="10">
        <v>320</v>
      </c>
      <c r="L104" s="108">
        <v>0</v>
      </c>
      <c r="M104" s="108"/>
      <c r="N104" s="108">
        <f>D104+J104+K104+L104+M104</f>
        <v>404</v>
      </c>
      <c r="O104" s="181" t="s">
        <v>276</v>
      </c>
      <c r="P104" s="192" t="s">
        <v>26</v>
      </c>
      <c r="Q104" s="186" t="s">
        <v>220</v>
      </c>
      <c r="R104" s="195" t="s">
        <v>89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1:53" s="46" customFormat="1" ht="15" customHeight="1" x14ac:dyDescent="0.25">
      <c r="A105" s="203"/>
      <c r="B105" s="43" t="s">
        <v>9</v>
      </c>
      <c r="C105" s="186"/>
      <c r="D105" s="86"/>
      <c r="E105" s="144"/>
      <c r="F105" s="108"/>
      <c r="G105" s="108"/>
      <c r="H105" s="108"/>
      <c r="I105" s="108"/>
      <c r="J105" s="137">
        <f t="shared" si="18"/>
        <v>0</v>
      </c>
      <c r="K105" s="10">
        <v>20</v>
      </c>
      <c r="L105" s="108"/>
      <c r="M105" s="108"/>
      <c r="N105" s="108">
        <f>D105+J105+K105+L105+M105</f>
        <v>20</v>
      </c>
      <c r="O105" s="181"/>
      <c r="P105" s="192"/>
      <c r="Q105" s="186"/>
      <c r="R105" s="19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1:53" s="48" customFormat="1" ht="47.25" customHeight="1" x14ac:dyDescent="0.2">
      <c r="A106" s="203">
        <v>44</v>
      </c>
      <c r="B106" s="51" t="s">
        <v>218</v>
      </c>
      <c r="C106" s="188" t="s">
        <v>94</v>
      </c>
      <c r="D106" s="86"/>
      <c r="E106" s="144">
        <v>78.408000000000001</v>
      </c>
      <c r="F106" s="108"/>
      <c r="G106" s="108"/>
      <c r="H106" s="108"/>
      <c r="I106" s="108"/>
      <c r="J106" s="137">
        <f t="shared" si="18"/>
        <v>78.408000000000001</v>
      </c>
      <c r="K106" s="10">
        <v>140</v>
      </c>
      <c r="L106" s="110">
        <v>220</v>
      </c>
      <c r="M106" s="108">
        <v>28000</v>
      </c>
      <c r="N106" s="110">
        <f>D106+J106+K106+L106+M106</f>
        <v>28438.407999999999</v>
      </c>
      <c r="O106" s="189" t="s">
        <v>275</v>
      </c>
      <c r="P106" s="190" t="s">
        <v>57</v>
      </c>
      <c r="Q106" s="191" t="s">
        <v>34</v>
      </c>
      <c r="R106" s="209" t="s">
        <v>89</v>
      </c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s="48" customFormat="1" ht="15" customHeight="1" x14ac:dyDescent="0.2">
      <c r="A107" s="203"/>
      <c r="B107" s="45" t="s">
        <v>9</v>
      </c>
      <c r="C107" s="188"/>
      <c r="D107" s="86"/>
      <c r="E107" s="144"/>
      <c r="F107" s="108"/>
      <c r="G107" s="108"/>
      <c r="H107" s="108"/>
      <c r="I107" s="108"/>
      <c r="J107" s="137">
        <f t="shared" si="18"/>
        <v>0</v>
      </c>
      <c r="K107" s="10">
        <v>140</v>
      </c>
      <c r="L107" s="108"/>
      <c r="M107" s="108"/>
      <c r="N107" s="110">
        <f>D107+J107+K107+L107+M107</f>
        <v>140</v>
      </c>
      <c r="O107" s="189"/>
      <c r="P107" s="190"/>
      <c r="Q107" s="191"/>
      <c r="R107" s="209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s="46" customFormat="1" ht="54" customHeight="1" x14ac:dyDescent="0.25">
      <c r="A108" s="203">
        <v>45</v>
      </c>
      <c r="B108" s="42" t="s">
        <v>247</v>
      </c>
      <c r="C108" s="186" t="s">
        <v>185</v>
      </c>
      <c r="D108" s="86"/>
      <c r="E108" s="144">
        <v>30</v>
      </c>
      <c r="F108" s="108"/>
      <c r="G108" s="108"/>
      <c r="H108" s="108"/>
      <c r="I108" s="108"/>
      <c r="J108" s="137">
        <f t="shared" ref="J108:J109" si="19">SUM(E108:I108)</f>
        <v>30</v>
      </c>
      <c r="K108" s="10">
        <v>250</v>
      </c>
      <c r="L108" s="108">
        <v>250</v>
      </c>
      <c r="M108" s="108"/>
      <c r="N108" s="108">
        <f>D108+J108+K108+L108+M108</f>
        <v>530</v>
      </c>
      <c r="O108" s="181" t="s">
        <v>277</v>
      </c>
      <c r="P108" s="192" t="s">
        <v>15</v>
      </c>
      <c r="Q108" s="186" t="s">
        <v>238</v>
      </c>
      <c r="R108" s="195" t="s">
        <v>86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</row>
    <row r="109" spans="1:53" s="46" customFormat="1" ht="15" customHeight="1" x14ac:dyDescent="0.25">
      <c r="A109" s="203"/>
      <c r="B109" s="43" t="s">
        <v>9</v>
      </c>
      <c r="C109" s="186"/>
      <c r="D109" s="86"/>
      <c r="E109" s="144">
        <v>30</v>
      </c>
      <c r="F109" s="108"/>
      <c r="G109" s="108"/>
      <c r="H109" s="108"/>
      <c r="I109" s="108"/>
      <c r="J109" s="137">
        <f t="shared" si="19"/>
        <v>30</v>
      </c>
      <c r="K109" s="10"/>
      <c r="L109" s="108"/>
      <c r="M109" s="108"/>
      <c r="N109" s="108"/>
      <c r="O109" s="181"/>
      <c r="P109" s="192"/>
      <c r="Q109" s="186"/>
      <c r="R109" s="19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</row>
    <row r="110" spans="1:53" s="37" customFormat="1" ht="26.25" customHeight="1" x14ac:dyDescent="0.25">
      <c r="A110" s="155"/>
      <c r="B110" s="34" t="s">
        <v>179</v>
      </c>
      <c r="C110" s="6" t="s">
        <v>173</v>
      </c>
      <c r="D110" s="85"/>
      <c r="E110" s="143"/>
      <c r="F110" s="7"/>
      <c r="G110" s="7"/>
      <c r="H110" s="7"/>
      <c r="I110" s="7"/>
      <c r="J110" s="136"/>
      <c r="K110" s="9"/>
      <c r="L110" s="7"/>
      <c r="M110" s="7"/>
      <c r="N110" s="7"/>
      <c r="O110" s="69"/>
      <c r="P110" s="74"/>
      <c r="Q110" s="63"/>
      <c r="R110" s="157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1:53" s="46" customFormat="1" ht="71.25" customHeight="1" x14ac:dyDescent="0.25">
      <c r="A111" s="203">
        <v>46</v>
      </c>
      <c r="B111" s="51" t="s">
        <v>113</v>
      </c>
      <c r="C111" s="186" t="s">
        <v>96</v>
      </c>
      <c r="D111" s="86">
        <v>50</v>
      </c>
      <c r="E111" s="144"/>
      <c r="F111" s="108"/>
      <c r="G111" s="108"/>
      <c r="H111" s="108"/>
      <c r="I111" s="108">
        <v>2312</v>
      </c>
      <c r="J111" s="137">
        <f t="shared" si="18"/>
        <v>2312</v>
      </c>
      <c r="K111" s="10"/>
      <c r="L111" s="108"/>
      <c r="M111" s="108"/>
      <c r="N111" s="108">
        <f t="shared" ref="N111:N122" si="20">D111+J111+K111+L111+M111</f>
        <v>2362</v>
      </c>
      <c r="O111" s="181" t="s">
        <v>37</v>
      </c>
      <c r="P111" s="193">
        <v>2015</v>
      </c>
      <c r="Q111" s="186" t="s">
        <v>36</v>
      </c>
      <c r="R111" s="180" t="s">
        <v>89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1:53" s="46" customFormat="1" ht="15" customHeight="1" x14ac:dyDescent="0.25">
      <c r="A112" s="203"/>
      <c r="B112" s="43" t="s">
        <v>9</v>
      </c>
      <c r="C112" s="186"/>
      <c r="D112" s="86">
        <v>50</v>
      </c>
      <c r="E112" s="144"/>
      <c r="F112" s="108"/>
      <c r="G112" s="108"/>
      <c r="H112" s="108"/>
      <c r="I112" s="108"/>
      <c r="J112" s="137">
        <f t="shared" si="18"/>
        <v>0</v>
      </c>
      <c r="K112" s="10"/>
      <c r="L112" s="108"/>
      <c r="M112" s="108"/>
      <c r="N112" s="108">
        <f t="shared" si="20"/>
        <v>50</v>
      </c>
      <c r="O112" s="181"/>
      <c r="P112" s="193"/>
      <c r="Q112" s="186"/>
      <c r="R112" s="180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</row>
    <row r="113" spans="1:53" s="46" customFormat="1" ht="79.5" customHeight="1" x14ac:dyDescent="0.25">
      <c r="A113" s="203">
        <v>47</v>
      </c>
      <c r="B113" s="51" t="s">
        <v>110</v>
      </c>
      <c r="C113" s="186" t="s">
        <v>96</v>
      </c>
      <c r="D113" s="86">
        <v>18711</v>
      </c>
      <c r="E113" s="149">
        <v>0</v>
      </c>
      <c r="F113" s="108">
        <v>2320.9</v>
      </c>
      <c r="G113" s="108">
        <v>1718</v>
      </c>
      <c r="H113" s="108"/>
      <c r="I113" s="108"/>
      <c r="J113" s="137">
        <f t="shared" si="18"/>
        <v>4038.9</v>
      </c>
      <c r="K113" s="10"/>
      <c r="L113" s="108"/>
      <c r="M113" s="108"/>
      <c r="N113" s="108">
        <f t="shared" si="20"/>
        <v>22749.9</v>
      </c>
      <c r="O113" s="181" t="s">
        <v>278</v>
      </c>
      <c r="P113" s="192" t="s">
        <v>35</v>
      </c>
      <c r="Q113" s="186" t="s">
        <v>36</v>
      </c>
      <c r="R113" s="180" t="s">
        <v>89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spans="1:53" s="46" customFormat="1" ht="15" customHeight="1" x14ac:dyDescent="0.25">
      <c r="A114" s="203"/>
      <c r="B114" s="43" t="s">
        <v>9</v>
      </c>
      <c r="C114" s="186"/>
      <c r="D114" s="86">
        <v>749</v>
      </c>
      <c r="E114" s="144"/>
      <c r="F114" s="108"/>
      <c r="G114" s="108"/>
      <c r="H114" s="108"/>
      <c r="I114" s="108"/>
      <c r="J114" s="137">
        <f t="shared" si="18"/>
        <v>0</v>
      </c>
      <c r="K114" s="10"/>
      <c r="L114" s="108"/>
      <c r="M114" s="108"/>
      <c r="N114" s="108">
        <f t="shared" si="20"/>
        <v>749</v>
      </c>
      <c r="O114" s="181"/>
      <c r="P114" s="192"/>
      <c r="Q114" s="186"/>
      <c r="R114" s="180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</row>
    <row r="115" spans="1:53" s="46" customFormat="1" ht="69.75" customHeight="1" x14ac:dyDescent="0.25">
      <c r="A115" s="203">
        <v>48</v>
      </c>
      <c r="B115" s="51" t="s">
        <v>111</v>
      </c>
      <c r="C115" s="186" t="s">
        <v>96</v>
      </c>
      <c r="D115" s="86">
        <v>2265</v>
      </c>
      <c r="E115" s="144">
        <v>0</v>
      </c>
      <c r="F115" s="102">
        <v>6410</v>
      </c>
      <c r="G115" s="102">
        <v>6306</v>
      </c>
      <c r="H115" s="108"/>
      <c r="I115" s="108"/>
      <c r="J115" s="137">
        <f t="shared" si="18"/>
        <v>12716</v>
      </c>
      <c r="K115" s="10"/>
      <c r="L115" s="108"/>
      <c r="M115" s="108"/>
      <c r="N115" s="108">
        <f t="shared" si="20"/>
        <v>14981</v>
      </c>
      <c r="O115" s="181" t="s">
        <v>278</v>
      </c>
      <c r="P115" s="192" t="s">
        <v>112</v>
      </c>
      <c r="Q115" s="186" t="s">
        <v>36</v>
      </c>
      <c r="R115" s="180" t="s">
        <v>89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</row>
    <row r="116" spans="1:53" s="46" customFormat="1" ht="15" customHeight="1" x14ac:dyDescent="0.25">
      <c r="A116" s="203"/>
      <c r="B116" s="43" t="s">
        <v>9</v>
      </c>
      <c r="C116" s="186"/>
      <c r="D116" s="86">
        <v>477</v>
      </c>
      <c r="E116" s="144"/>
      <c r="F116" s="108"/>
      <c r="G116" s="108"/>
      <c r="H116" s="108"/>
      <c r="I116" s="108"/>
      <c r="J116" s="137">
        <f t="shared" si="18"/>
        <v>0</v>
      </c>
      <c r="K116" s="10"/>
      <c r="L116" s="108"/>
      <c r="M116" s="108"/>
      <c r="N116" s="108">
        <f t="shared" si="20"/>
        <v>477</v>
      </c>
      <c r="O116" s="181"/>
      <c r="P116" s="192"/>
      <c r="Q116" s="186"/>
      <c r="R116" s="180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1:53" s="37" customFormat="1" ht="63.75" customHeight="1" x14ac:dyDescent="0.25">
      <c r="A117" s="203">
        <v>49</v>
      </c>
      <c r="B117" s="51" t="s">
        <v>38</v>
      </c>
      <c r="C117" s="186" t="s">
        <v>96</v>
      </c>
      <c r="D117" s="86">
        <v>1224</v>
      </c>
      <c r="E117" s="144">
        <v>24</v>
      </c>
      <c r="F117" s="108"/>
      <c r="G117" s="108"/>
      <c r="H117" s="108"/>
      <c r="I117" s="108"/>
      <c r="J117" s="137">
        <f t="shared" si="18"/>
        <v>24</v>
      </c>
      <c r="K117" s="10">
        <v>50</v>
      </c>
      <c r="L117" s="108"/>
      <c r="M117" s="108"/>
      <c r="N117" s="108">
        <f t="shared" si="20"/>
        <v>1298</v>
      </c>
      <c r="O117" s="181" t="s">
        <v>114</v>
      </c>
      <c r="P117" s="192" t="s">
        <v>115</v>
      </c>
      <c r="Q117" s="186" t="s">
        <v>36</v>
      </c>
      <c r="R117" s="180" t="s">
        <v>89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1:53" s="37" customFormat="1" ht="15" customHeight="1" x14ac:dyDescent="0.25">
      <c r="A118" s="203"/>
      <c r="B118" s="43" t="s">
        <v>9</v>
      </c>
      <c r="C118" s="186"/>
      <c r="D118" s="86"/>
      <c r="E118" s="144"/>
      <c r="F118" s="108"/>
      <c r="G118" s="108"/>
      <c r="H118" s="108"/>
      <c r="I118" s="108"/>
      <c r="J118" s="137">
        <f t="shared" si="18"/>
        <v>0</v>
      </c>
      <c r="K118" s="10"/>
      <c r="L118" s="108"/>
      <c r="M118" s="108"/>
      <c r="N118" s="108">
        <f t="shared" si="20"/>
        <v>0</v>
      </c>
      <c r="O118" s="181"/>
      <c r="P118" s="192"/>
      <c r="Q118" s="186"/>
      <c r="R118" s="180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</row>
    <row r="119" spans="1:53" s="46" customFormat="1" ht="53.25" customHeight="1" x14ac:dyDescent="0.25">
      <c r="A119" s="203">
        <v>50</v>
      </c>
      <c r="B119" s="51" t="s">
        <v>244</v>
      </c>
      <c r="C119" s="186" t="s">
        <v>96</v>
      </c>
      <c r="D119" s="86"/>
      <c r="E119" s="144">
        <v>40</v>
      </c>
      <c r="F119" s="108"/>
      <c r="G119" s="108"/>
      <c r="H119" s="108"/>
      <c r="I119" s="108"/>
      <c r="J119" s="137">
        <f t="shared" si="18"/>
        <v>40</v>
      </c>
      <c r="K119" s="10"/>
      <c r="L119" s="108"/>
      <c r="M119" s="108"/>
      <c r="N119" s="108">
        <f t="shared" si="20"/>
        <v>40</v>
      </c>
      <c r="O119" s="181" t="s">
        <v>248</v>
      </c>
      <c r="P119" s="193">
        <v>2015</v>
      </c>
      <c r="Q119" s="186" t="s">
        <v>36</v>
      </c>
      <c r="R119" s="180" t="s">
        <v>89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</row>
    <row r="120" spans="1:53" s="46" customFormat="1" ht="15" customHeight="1" x14ac:dyDescent="0.25">
      <c r="A120" s="203"/>
      <c r="B120" s="43" t="s">
        <v>9</v>
      </c>
      <c r="C120" s="186"/>
      <c r="D120" s="86"/>
      <c r="E120" s="144">
        <v>10</v>
      </c>
      <c r="F120" s="108"/>
      <c r="G120" s="108"/>
      <c r="H120" s="108"/>
      <c r="I120" s="108"/>
      <c r="J120" s="137">
        <f t="shared" si="18"/>
        <v>10</v>
      </c>
      <c r="K120" s="10"/>
      <c r="L120" s="108"/>
      <c r="M120" s="108"/>
      <c r="N120" s="108">
        <f t="shared" si="20"/>
        <v>10</v>
      </c>
      <c r="O120" s="181"/>
      <c r="P120" s="193"/>
      <c r="Q120" s="186"/>
      <c r="R120" s="180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</row>
    <row r="121" spans="1:53" s="46" customFormat="1" ht="52.5" customHeight="1" x14ac:dyDescent="0.25">
      <c r="A121" s="203">
        <v>51</v>
      </c>
      <c r="B121" s="42" t="s">
        <v>300</v>
      </c>
      <c r="C121" s="186" t="s">
        <v>96</v>
      </c>
      <c r="D121" s="86">
        <v>2</v>
      </c>
      <c r="E121" s="144">
        <v>159.25</v>
      </c>
      <c r="F121" s="108"/>
      <c r="G121" s="108"/>
      <c r="H121" s="108"/>
      <c r="I121" s="108"/>
      <c r="J121" s="137">
        <f t="shared" si="18"/>
        <v>159.25</v>
      </c>
      <c r="K121" s="10">
        <v>200.75</v>
      </c>
      <c r="L121" s="108"/>
      <c r="M121" s="108"/>
      <c r="N121" s="108">
        <f t="shared" si="20"/>
        <v>362</v>
      </c>
      <c r="O121" s="181" t="s">
        <v>301</v>
      </c>
      <c r="P121" s="193" t="s">
        <v>26</v>
      </c>
      <c r="Q121" s="186" t="s">
        <v>36</v>
      </c>
      <c r="R121" s="180" t="s">
        <v>86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</row>
    <row r="122" spans="1:53" s="46" customFormat="1" ht="15" customHeight="1" x14ac:dyDescent="0.25">
      <c r="A122" s="203"/>
      <c r="B122" s="43" t="s">
        <v>9</v>
      </c>
      <c r="C122" s="186"/>
      <c r="D122" s="86">
        <v>2</v>
      </c>
      <c r="E122" s="144"/>
      <c r="F122" s="108"/>
      <c r="G122" s="108"/>
      <c r="H122" s="108"/>
      <c r="I122" s="108"/>
      <c r="J122" s="137"/>
      <c r="K122" s="10"/>
      <c r="L122" s="108"/>
      <c r="M122" s="108"/>
      <c r="N122" s="108">
        <f t="shared" si="20"/>
        <v>2</v>
      </c>
      <c r="O122" s="181"/>
      <c r="P122" s="193"/>
      <c r="Q122" s="186"/>
      <c r="R122" s="180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</row>
    <row r="123" spans="1:53" s="37" customFormat="1" ht="26.25" customHeight="1" x14ac:dyDescent="0.25">
      <c r="A123" s="155"/>
      <c r="B123" s="34" t="s">
        <v>180</v>
      </c>
      <c r="C123" s="6" t="s">
        <v>174</v>
      </c>
      <c r="D123" s="85"/>
      <c r="E123" s="143"/>
      <c r="F123" s="7"/>
      <c r="G123" s="7"/>
      <c r="H123" s="7"/>
      <c r="I123" s="7"/>
      <c r="J123" s="136"/>
      <c r="K123" s="9"/>
      <c r="L123" s="7"/>
      <c r="M123" s="7"/>
      <c r="N123" s="7"/>
      <c r="O123" s="69"/>
      <c r="P123" s="74"/>
      <c r="Q123" s="63"/>
      <c r="R123" s="157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</row>
    <row r="124" spans="1:53" s="36" customFormat="1" ht="40.5" customHeight="1" x14ac:dyDescent="0.25">
      <c r="A124" s="203">
        <v>52</v>
      </c>
      <c r="B124" s="52" t="s">
        <v>23</v>
      </c>
      <c r="C124" s="183" t="s">
        <v>232</v>
      </c>
      <c r="D124" s="87">
        <v>28.46</v>
      </c>
      <c r="E124" s="148"/>
      <c r="F124" s="1"/>
      <c r="G124" s="1">
        <v>1316.16</v>
      </c>
      <c r="H124" s="1"/>
      <c r="I124" s="1">
        <v>1316.16</v>
      </c>
      <c r="J124" s="137">
        <f t="shared" si="18"/>
        <v>2632.32</v>
      </c>
      <c r="K124" s="11">
        <v>184.97</v>
      </c>
      <c r="L124" s="1"/>
      <c r="M124" s="1"/>
      <c r="N124" s="1">
        <f t="shared" ref="N124:N139" si="21">D124+J124+K124+L124+M124</f>
        <v>2845.75</v>
      </c>
      <c r="O124" s="184" t="s">
        <v>279</v>
      </c>
      <c r="P124" s="185" t="s">
        <v>13</v>
      </c>
      <c r="Q124" s="179" t="s">
        <v>79</v>
      </c>
      <c r="R124" s="180" t="s">
        <v>89</v>
      </c>
    </row>
    <row r="125" spans="1:53" s="36" customFormat="1" x14ac:dyDescent="0.25">
      <c r="A125" s="203"/>
      <c r="B125" s="41" t="s">
        <v>9</v>
      </c>
      <c r="C125" s="183"/>
      <c r="D125" s="87"/>
      <c r="E125" s="148"/>
      <c r="F125" s="1"/>
      <c r="G125" s="1"/>
      <c r="H125" s="1"/>
      <c r="I125" s="1"/>
      <c r="J125" s="137">
        <f t="shared" si="18"/>
        <v>0</v>
      </c>
      <c r="K125" s="11"/>
      <c r="L125" s="1"/>
      <c r="M125" s="1"/>
      <c r="N125" s="1">
        <f t="shared" si="21"/>
        <v>0</v>
      </c>
      <c r="O125" s="184"/>
      <c r="P125" s="185"/>
      <c r="Q125" s="179"/>
      <c r="R125" s="180"/>
    </row>
    <row r="126" spans="1:53" s="60" customFormat="1" ht="39.75" customHeight="1" x14ac:dyDescent="0.2">
      <c r="A126" s="203">
        <v>53</v>
      </c>
      <c r="B126" s="52" t="s">
        <v>24</v>
      </c>
      <c r="C126" s="183" t="s">
        <v>232</v>
      </c>
      <c r="D126" s="87">
        <v>28.46</v>
      </c>
      <c r="E126" s="148"/>
      <c r="F126" s="1"/>
      <c r="G126" s="1">
        <v>557.77</v>
      </c>
      <c r="H126" s="1"/>
      <c r="I126" s="1">
        <v>836.65</v>
      </c>
      <c r="J126" s="137">
        <f t="shared" si="18"/>
        <v>1394.42</v>
      </c>
      <c r="K126" s="11"/>
      <c r="L126" s="1"/>
      <c r="M126" s="1"/>
      <c r="N126" s="1">
        <f t="shared" si="21"/>
        <v>1422.88</v>
      </c>
      <c r="O126" s="184" t="s">
        <v>279</v>
      </c>
      <c r="P126" s="185" t="s">
        <v>12</v>
      </c>
      <c r="Q126" s="179" t="s">
        <v>79</v>
      </c>
      <c r="R126" s="180" t="s">
        <v>89</v>
      </c>
    </row>
    <row r="127" spans="1:53" s="60" customFormat="1" x14ac:dyDescent="0.2">
      <c r="A127" s="203"/>
      <c r="B127" s="41" t="s">
        <v>9</v>
      </c>
      <c r="C127" s="183"/>
      <c r="D127" s="87"/>
      <c r="E127" s="148"/>
      <c r="F127" s="1"/>
      <c r="G127" s="1"/>
      <c r="H127" s="1"/>
      <c r="I127" s="1"/>
      <c r="J127" s="137">
        <f t="shared" si="18"/>
        <v>0</v>
      </c>
      <c r="K127" s="11"/>
      <c r="L127" s="1"/>
      <c r="M127" s="1"/>
      <c r="N127" s="1">
        <f t="shared" si="21"/>
        <v>0</v>
      </c>
      <c r="O127" s="184"/>
      <c r="P127" s="185"/>
      <c r="Q127" s="179"/>
      <c r="R127" s="180"/>
    </row>
    <row r="128" spans="1:53" s="36" customFormat="1" ht="46.5" customHeight="1" x14ac:dyDescent="0.25">
      <c r="A128" s="203">
        <v>54</v>
      </c>
      <c r="B128" s="52" t="s">
        <v>25</v>
      </c>
      <c r="C128" s="183" t="s">
        <v>232</v>
      </c>
      <c r="D128" s="87"/>
      <c r="E128" s="148"/>
      <c r="F128" s="1"/>
      <c r="G128" s="1">
        <v>284.57</v>
      </c>
      <c r="H128" s="1"/>
      <c r="I128" s="1">
        <v>284.57</v>
      </c>
      <c r="J128" s="137">
        <f t="shared" si="18"/>
        <v>569.14</v>
      </c>
      <c r="K128" s="11">
        <v>1138.3</v>
      </c>
      <c r="L128" s="1">
        <v>1138.3</v>
      </c>
      <c r="M128" s="1"/>
      <c r="N128" s="1">
        <f t="shared" si="21"/>
        <v>2845.74</v>
      </c>
      <c r="O128" s="184" t="s">
        <v>279</v>
      </c>
      <c r="P128" s="185" t="s">
        <v>16</v>
      </c>
      <c r="Q128" s="179" t="s">
        <v>79</v>
      </c>
      <c r="R128" s="180" t="s">
        <v>89</v>
      </c>
    </row>
    <row r="129" spans="1:53" s="36" customFormat="1" x14ac:dyDescent="0.25">
      <c r="A129" s="203"/>
      <c r="B129" s="41" t="s">
        <v>9</v>
      </c>
      <c r="C129" s="183"/>
      <c r="D129" s="87"/>
      <c r="E129" s="148"/>
      <c r="F129" s="1"/>
      <c r="G129" s="1"/>
      <c r="H129" s="1"/>
      <c r="I129" s="1"/>
      <c r="J129" s="137">
        <f t="shared" si="18"/>
        <v>0</v>
      </c>
      <c r="K129" s="11"/>
      <c r="L129" s="1"/>
      <c r="M129" s="1"/>
      <c r="N129" s="1">
        <f t="shared" si="21"/>
        <v>0</v>
      </c>
      <c r="O129" s="184"/>
      <c r="P129" s="185"/>
      <c r="Q129" s="179"/>
      <c r="R129" s="180"/>
    </row>
    <row r="130" spans="1:53" s="36" customFormat="1" ht="50.25" customHeight="1" x14ac:dyDescent="0.25">
      <c r="A130" s="203">
        <v>55</v>
      </c>
      <c r="B130" s="52" t="s">
        <v>58</v>
      </c>
      <c r="C130" s="183" t="s">
        <v>232</v>
      </c>
      <c r="D130" s="87"/>
      <c r="E130" s="148"/>
      <c r="F130" s="1"/>
      <c r="G130" s="1"/>
      <c r="H130" s="1"/>
      <c r="I130" s="1"/>
      <c r="J130" s="137">
        <f t="shared" si="18"/>
        <v>0</v>
      </c>
      <c r="K130" s="11">
        <v>640.29</v>
      </c>
      <c r="L130" s="1">
        <v>640.29</v>
      </c>
      <c r="M130" s="1"/>
      <c r="N130" s="1">
        <f t="shared" si="21"/>
        <v>1280.58</v>
      </c>
      <c r="O130" s="184" t="s">
        <v>279</v>
      </c>
      <c r="P130" s="185" t="s">
        <v>26</v>
      </c>
      <c r="Q130" s="179" t="s">
        <v>79</v>
      </c>
      <c r="R130" s="180" t="s">
        <v>89</v>
      </c>
    </row>
    <row r="131" spans="1:53" s="36" customFormat="1" x14ac:dyDescent="0.25">
      <c r="A131" s="203"/>
      <c r="B131" s="41" t="s">
        <v>9</v>
      </c>
      <c r="C131" s="183"/>
      <c r="D131" s="87"/>
      <c r="E131" s="148"/>
      <c r="F131" s="1"/>
      <c r="G131" s="1"/>
      <c r="H131" s="1"/>
      <c r="I131" s="1"/>
      <c r="J131" s="137">
        <f t="shared" si="18"/>
        <v>0</v>
      </c>
      <c r="K131" s="11"/>
      <c r="L131" s="1"/>
      <c r="M131" s="1"/>
      <c r="N131" s="1">
        <f t="shared" si="21"/>
        <v>0</v>
      </c>
      <c r="O131" s="184"/>
      <c r="P131" s="185"/>
      <c r="Q131" s="179"/>
      <c r="R131" s="180"/>
    </row>
    <row r="132" spans="1:53" s="61" customFormat="1" ht="41.25" customHeight="1" x14ac:dyDescent="0.25">
      <c r="A132" s="203">
        <v>56</v>
      </c>
      <c r="B132" s="51" t="s">
        <v>187</v>
      </c>
      <c r="C132" s="183" t="s">
        <v>232</v>
      </c>
      <c r="D132" s="86">
        <v>74.400000000000006</v>
      </c>
      <c r="E132" s="144"/>
      <c r="F132" s="108"/>
      <c r="G132" s="108"/>
      <c r="H132" s="108"/>
      <c r="I132" s="108"/>
      <c r="J132" s="137">
        <f t="shared" si="18"/>
        <v>0</v>
      </c>
      <c r="K132" s="10">
        <v>312.10000000000002</v>
      </c>
      <c r="L132" s="108">
        <v>238.4</v>
      </c>
      <c r="M132" s="108">
        <v>609.4</v>
      </c>
      <c r="N132" s="108">
        <f t="shared" si="21"/>
        <v>1234.3</v>
      </c>
      <c r="O132" s="181" t="s">
        <v>65</v>
      </c>
      <c r="P132" s="192" t="s">
        <v>99</v>
      </c>
      <c r="Q132" s="186" t="s">
        <v>56</v>
      </c>
      <c r="R132" s="180" t="s">
        <v>89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1:53" s="61" customFormat="1" ht="15" customHeight="1" x14ac:dyDescent="0.25">
      <c r="A133" s="203"/>
      <c r="B133" s="43" t="s">
        <v>9</v>
      </c>
      <c r="C133" s="183"/>
      <c r="D133" s="86">
        <v>8.5</v>
      </c>
      <c r="E133" s="144"/>
      <c r="F133" s="108"/>
      <c r="G133" s="108"/>
      <c r="H133" s="108"/>
      <c r="I133" s="108"/>
      <c r="J133" s="137">
        <f t="shared" si="18"/>
        <v>0</v>
      </c>
      <c r="K133" s="10">
        <v>18.2</v>
      </c>
      <c r="L133" s="108">
        <v>3.4</v>
      </c>
      <c r="M133" s="108">
        <v>40.299999999999997</v>
      </c>
      <c r="N133" s="108">
        <f t="shared" si="21"/>
        <v>70.399999999999991</v>
      </c>
      <c r="O133" s="181"/>
      <c r="P133" s="192"/>
      <c r="Q133" s="186"/>
      <c r="R133" s="180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1:53" s="46" customFormat="1" ht="56.25" customHeight="1" x14ac:dyDescent="0.25">
      <c r="A134" s="203">
        <v>57</v>
      </c>
      <c r="B134" s="51" t="s">
        <v>100</v>
      </c>
      <c r="C134" s="183" t="s">
        <v>232</v>
      </c>
      <c r="D134" s="86">
        <v>109</v>
      </c>
      <c r="E134" s="144">
        <v>35</v>
      </c>
      <c r="F134" s="108"/>
      <c r="G134" s="108"/>
      <c r="H134" s="108"/>
      <c r="I134" s="108"/>
      <c r="J134" s="137">
        <f t="shared" si="18"/>
        <v>35</v>
      </c>
      <c r="K134" s="10">
        <v>347.6</v>
      </c>
      <c r="L134" s="108">
        <v>174.8</v>
      </c>
      <c r="M134" s="108">
        <v>520.79999999999995</v>
      </c>
      <c r="N134" s="108">
        <f t="shared" si="21"/>
        <v>1187.2</v>
      </c>
      <c r="O134" s="181" t="s">
        <v>61</v>
      </c>
      <c r="P134" s="192" t="s">
        <v>99</v>
      </c>
      <c r="Q134" s="186" t="s">
        <v>56</v>
      </c>
      <c r="R134" s="180" t="s">
        <v>89</v>
      </c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</row>
    <row r="135" spans="1:53" s="46" customFormat="1" ht="15" customHeight="1" x14ac:dyDescent="0.25">
      <c r="A135" s="203"/>
      <c r="B135" s="43" t="s">
        <v>9</v>
      </c>
      <c r="C135" s="183"/>
      <c r="D135" s="86">
        <v>5.0999999999999996</v>
      </c>
      <c r="E135" s="144">
        <v>22.7</v>
      </c>
      <c r="F135" s="108"/>
      <c r="G135" s="108"/>
      <c r="H135" s="108"/>
      <c r="I135" s="108"/>
      <c r="J135" s="137">
        <f t="shared" si="18"/>
        <v>22.7</v>
      </c>
      <c r="K135" s="10">
        <v>17.8</v>
      </c>
      <c r="L135" s="108">
        <v>10.5</v>
      </c>
      <c r="M135" s="108">
        <v>42.5</v>
      </c>
      <c r="N135" s="108">
        <f t="shared" si="21"/>
        <v>98.6</v>
      </c>
      <c r="O135" s="181"/>
      <c r="P135" s="192"/>
      <c r="Q135" s="186"/>
      <c r="R135" s="180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</row>
    <row r="136" spans="1:53" s="46" customFormat="1" ht="63" customHeight="1" x14ac:dyDescent="0.25">
      <c r="A136" s="203">
        <v>58</v>
      </c>
      <c r="B136" s="51" t="s">
        <v>188</v>
      </c>
      <c r="C136" s="183" t="s">
        <v>232</v>
      </c>
      <c r="D136" s="86">
        <v>4</v>
      </c>
      <c r="E136" s="144">
        <v>52.3</v>
      </c>
      <c r="F136" s="108"/>
      <c r="G136" s="108"/>
      <c r="H136" s="108"/>
      <c r="I136" s="108"/>
      <c r="J136" s="137">
        <f t="shared" si="18"/>
        <v>52.3</v>
      </c>
      <c r="K136" s="10"/>
      <c r="L136" s="108"/>
      <c r="M136" s="108"/>
      <c r="N136" s="108">
        <f t="shared" si="21"/>
        <v>56.3</v>
      </c>
      <c r="O136" s="181" t="s">
        <v>60</v>
      </c>
      <c r="P136" s="181">
        <v>2015</v>
      </c>
      <c r="Q136" s="186" t="s">
        <v>56</v>
      </c>
      <c r="R136" s="180" t="s">
        <v>89</v>
      </c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</row>
    <row r="137" spans="1:53" s="46" customFormat="1" ht="15" customHeight="1" x14ac:dyDescent="0.25">
      <c r="A137" s="203"/>
      <c r="B137" s="43" t="s">
        <v>9</v>
      </c>
      <c r="C137" s="183"/>
      <c r="D137" s="86">
        <v>4</v>
      </c>
      <c r="E137" s="144">
        <v>5.0999999999999996</v>
      </c>
      <c r="F137" s="108"/>
      <c r="G137" s="108"/>
      <c r="H137" s="108"/>
      <c r="I137" s="108"/>
      <c r="J137" s="137">
        <f t="shared" si="18"/>
        <v>5.0999999999999996</v>
      </c>
      <c r="K137" s="10"/>
      <c r="L137" s="108"/>
      <c r="M137" s="108"/>
      <c r="N137" s="108">
        <f t="shared" si="21"/>
        <v>9.1</v>
      </c>
      <c r="O137" s="181"/>
      <c r="P137" s="181"/>
      <c r="Q137" s="186"/>
      <c r="R137" s="180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</row>
    <row r="138" spans="1:53" s="48" customFormat="1" ht="39.75" customHeight="1" x14ac:dyDescent="0.2">
      <c r="A138" s="203">
        <v>59</v>
      </c>
      <c r="B138" s="51" t="s">
        <v>59</v>
      </c>
      <c r="C138" s="183" t="s">
        <v>232</v>
      </c>
      <c r="D138" s="86"/>
      <c r="E138" s="144">
        <v>12.2</v>
      </c>
      <c r="F138" s="108"/>
      <c r="G138" s="108"/>
      <c r="H138" s="108"/>
      <c r="I138" s="108"/>
      <c r="J138" s="137">
        <f t="shared" si="18"/>
        <v>12.2</v>
      </c>
      <c r="K138" s="10"/>
      <c r="L138" s="108"/>
      <c r="M138" s="108"/>
      <c r="N138" s="108">
        <f t="shared" si="21"/>
        <v>12.2</v>
      </c>
      <c r="O138" s="181" t="s">
        <v>62</v>
      </c>
      <c r="P138" s="181">
        <v>2015</v>
      </c>
      <c r="Q138" s="186" t="s">
        <v>56</v>
      </c>
      <c r="R138" s="180" t="s">
        <v>89</v>
      </c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1:53" s="48" customFormat="1" ht="15" customHeight="1" x14ac:dyDescent="0.2">
      <c r="A139" s="203"/>
      <c r="B139" s="43" t="s">
        <v>9</v>
      </c>
      <c r="C139" s="183"/>
      <c r="D139" s="86"/>
      <c r="E139" s="144"/>
      <c r="F139" s="108"/>
      <c r="G139" s="108"/>
      <c r="H139" s="108"/>
      <c r="I139" s="108"/>
      <c r="J139" s="137">
        <f t="shared" si="18"/>
        <v>0</v>
      </c>
      <c r="K139" s="10"/>
      <c r="L139" s="108"/>
      <c r="M139" s="108"/>
      <c r="N139" s="108">
        <f t="shared" si="21"/>
        <v>0</v>
      </c>
      <c r="O139" s="181"/>
      <c r="P139" s="181"/>
      <c r="Q139" s="186"/>
      <c r="R139" s="180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1:53" s="46" customFormat="1" ht="45.75" customHeight="1" x14ac:dyDescent="0.25">
      <c r="A140" s="203">
        <v>60</v>
      </c>
      <c r="B140" s="51" t="s">
        <v>249</v>
      </c>
      <c r="C140" s="183" t="s">
        <v>232</v>
      </c>
      <c r="D140" s="86"/>
      <c r="E140" s="144">
        <v>65</v>
      </c>
      <c r="F140" s="108"/>
      <c r="G140" s="108"/>
      <c r="H140" s="108"/>
      <c r="I140" s="108"/>
      <c r="J140" s="137">
        <f t="shared" ref="J140:J141" si="22">SUM(E140:I140)</f>
        <v>65</v>
      </c>
      <c r="K140" s="10"/>
      <c r="L140" s="108"/>
      <c r="M140" s="108"/>
      <c r="N140" s="108">
        <f t="shared" ref="N140:N141" si="23">D140+J140+K140+L140+M140</f>
        <v>65</v>
      </c>
      <c r="O140" s="181" t="s">
        <v>253</v>
      </c>
      <c r="P140" s="181">
        <v>2015</v>
      </c>
      <c r="Q140" s="186" t="s">
        <v>56</v>
      </c>
      <c r="R140" s="180" t="s">
        <v>86</v>
      </c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</row>
    <row r="141" spans="1:53" s="46" customFormat="1" ht="15" customHeight="1" x14ac:dyDescent="0.25">
      <c r="A141" s="203"/>
      <c r="B141" s="43" t="s">
        <v>9</v>
      </c>
      <c r="C141" s="183"/>
      <c r="D141" s="86"/>
      <c r="E141" s="144"/>
      <c r="F141" s="108"/>
      <c r="G141" s="108"/>
      <c r="H141" s="108"/>
      <c r="I141" s="108"/>
      <c r="J141" s="137">
        <f t="shared" si="22"/>
        <v>0</v>
      </c>
      <c r="K141" s="10"/>
      <c r="L141" s="108"/>
      <c r="M141" s="108"/>
      <c r="N141" s="108">
        <f t="shared" si="23"/>
        <v>0</v>
      </c>
      <c r="O141" s="181"/>
      <c r="P141" s="181"/>
      <c r="Q141" s="186"/>
      <c r="R141" s="180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</row>
    <row r="142" spans="1:53" s="37" customFormat="1" ht="26.25" customHeight="1" x14ac:dyDescent="0.25">
      <c r="A142" s="155"/>
      <c r="B142" s="34" t="s">
        <v>181</v>
      </c>
      <c r="C142" s="6" t="s">
        <v>175</v>
      </c>
      <c r="D142" s="85"/>
      <c r="E142" s="143"/>
      <c r="F142" s="7"/>
      <c r="G142" s="7"/>
      <c r="H142" s="7"/>
      <c r="I142" s="7"/>
      <c r="J142" s="136"/>
      <c r="K142" s="9"/>
      <c r="L142" s="7"/>
      <c r="M142" s="7"/>
      <c r="N142" s="7"/>
      <c r="O142" s="69"/>
      <c r="P142" s="74"/>
      <c r="Q142" s="63"/>
      <c r="R142" s="157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</row>
    <row r="143" spans="1:53" s="48" customFormat="1" ht="52.5" customHeight="1" x14ac:dyDescent="0.2">
      <c r="A143" s="182">
        <v>61</v>
      </c>
      <c r="B143" s="51" t="s">
        <v>75</v>
      </c>
      <c r="C143" s="186" t="s">
        <v>184</v>
      </c>
      <c r="D143" s="86">
        <v>1.121</v>
      </c>
      <c r="E143" s="144">
        <v>30</v>
      </c>
      <c r="F143" s="108"/>
      <c r="G143" s="108"/>
      <c r="H143" s="108"/>
      <c r="I143" s="108"/>
      <c r="J143" s="137">
        <f t="shared" ref="J143:J146" si="24">SUM(E143:I143)</f>
        <v>30</v>
      </c>
      <c r="K143" s="10">
        <f>711.44+26.9</f>
        <v>738.34</v>
      </c>
      <c r="L143" s="108">
        <v>711.44</v>
      </c>
      <c r="M143" s="108"/>
      <c r="N143" s="108">
        <f t="shared" ref="N143:N148" si="25">D143+J143+K143+L143+M143</f>
        <v>1480.9010000000001</v>
      </c>
      <c r="O143" s="181" t="s">
        <v>280</v>
      </c>
      <c r="P143" s="192" t="s">
        <v>14</v>
      </c>
      <c r="Q143" s="186" t="s">
        <v>120</v>
      </c>
      <c r="R143" s="195" t="s">
        <v>89</v>
      </c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1:53" s="48" customFormat="1" x14ac:dyDescent="0.2">
      <c r="A144" s="182"/>
      <c r="B144" s="43" t="s">
        <v>9</v>
      </c>
      <c r="C144" s="186"/>
      <c r="D144" s="86">
        <v>1.121</v>
      </c>
      <c r="E144" s="144">
        <v>30</v>
      </c>
      <c r="F144" s="108"/>
      <c r="G144" s="108"/>
      <c r="H144" s="108"/>
      <c r="I144" s="108"/>
      <c r="J144" s="137">
        <f t="shared" si="24"/>
        <v>30</v>
      </c>
      <c r="K144" s="10">
        <v>26.9</v>
      </c>
      <c r="L144" s="108"/>
      <c r="M144" s="108"/>
      <c r="N144" s="108">
        <f t="shared" si="25"/>
        <v>58.021000000000001</v>
      </c>
      <c r="O144" s="181"/>
      <c r="P144" s="192"/>
      <c r="Q144" s="186"/>
      <c r="R144" s="195" t="s">
        <v>89</v>
      </c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1:53" s="46" customFormat="1" ht="31.5" customHeight="1" x14ac:dyDescent="0.25">
      <c r="A145" s="182">
        <v>62</v>
      </c>
      <c r="B145" s="51" t="s">
        <v>17</v>
      </c>
      <c r="C145" s="186" t="s">
        <v>101</v>
      </c>
      <c r="D145" s="86">
        <v>1142.8</v>
      </c>
      <c r="E145" s="144">
        <v>138</v>
      </c>
      <c r="F145" s="108"/>
      <c r="G145" s="108"/>
      <c r="H145" s="108"/>
      <c r="I145" s="108"/>
      <c r="J145" s="137">
        <f t="shared" si="24"/>
        <v>138</v>
      </c>
      <c r="K145" s="10">
        <v>120</v>
      </c>
      <c r="L145" s="108">
        <v>120</v>
      </c>
      <c r="M145" s="108"/>
      <c r="N145" s="108">
        <f t="shared" si="25"/>
        <v>1520.8</v>
      </c>
      <c r="O145" s="181" t="s">
        <v>281</v>
      </c>
      <c r="P145" s="181">
        <v>2015</v>
      </c>
      <c r="Q145" s="186" t="s">
        <v>120</v>
      </c>
      <c r="R145" s="195" t="s">
        <v>89</v>
      </c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</row>
    <row r="146" spans="1:53" s="46" customFormat="1" x14ac:dyDescent="0.25">
      <c r="A146" s="182"/>
      <c r="B146" s="43" t="s">
        <v>9</v>
      </c>
      <c r="C146" s="186"/>
      <c r="D146" s="86">
        <v>26.6</v>
      </c>
      <c r="E146" s="144">
        <v>3.8</v>
      </c>
      <c r="F146" s="108"/>
      <c r="G146" s="108"/>
      <c r="H146" s="108"/>
      <c r="I146" s="108"/>
      <c r="J146" s="137">
        <f t="shared" si="24"/>
        <v>3.8</v>
      </c>
      <c r="K146" s="10">
        <v>120</v>
      </c>
      <c r="L146" s="108"/>
      <c r="M146" s="108"/>
      <c r="N146" s="108">
        <f t="shared" si="25"/>
        <v>150.4</v>
      </c>
      <c r="O146" s="181"/>
      <c r="P146" s="181"/>
      <c r="Q146" s="186"/>
      <c r="R146" s="19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</row>
    <row r="147" spans="1:53" s="46" customFormat="1" ht="31.5" customHeight="1" x14ac:dyDescent="0.25">
      <c r="A147" s="182">
        <v>63</v>
      </c>
      <c r="B147" s="51" t="s">
        <v>252</v>
      </c>
      <c r="C147" s="186" t="s">
        <v>101</v>
      </c>
      <c r="D147" s="86"/>
      <c r="E147" s="144">
        <v>20</v>
      </c>
      <c r="F147" s="108"/>
      <c r="G147" s="108"/>
      <c r="H147" s="108"/>
      <c r="I147" s="108"/>
      <c r="J147" s="137">
        <f t="shared" ref="J147:J148" si="26">SUM(E147:I147)</f>
        <v>20</v>
      </c>
      <c r="K147" s="10"/>
      <c r="L147" s="108"/>
      <c r="M147" s="108"/>
      <c r="N147" s="108">
        <f t="shared" si="25"/>
        <v>20</v>
      </c>
      <c r="O147" s="181" t="s">
        <v>252</v>
      </c>
      <c r="P147" s="181">
        <v>2015</v>
      </c>
      <c r="Q147" s="186" t="s">
        <v>120</v>
      </c>
      <c r="R147" s="195" t="s">
        <v>86</v>
      </c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</row>
    <row r="148" spans="1:53" s="46" customFormat="1" x14ac:dyDescent="0.25">
      <c r="A148" s="182"/>
      <c r="B148" s="43" t="s">
        <v>9</v>
      </c>
      <c r="C148" s="186"/>
      <c r="D148" s="86"/>
      <c r="E148" s="144"/>
      <c r="F148" s="108"/>
      <c r="G148" s="108"/>
      <c r="H148" s="108"/>
      <c r="I148" s="108"/>
      <c r="J148" s="137">
        <f t="shared" si="26"/>
        <v>0</v>
      </c>
      <c r="K148" s="10"/>
      <c r="L148" s="108"/>
      <c r="M148" s="108"/>
      <c r="N148" s="108">
        <f t="shared" si="25"/>
        <v>0</v>
      </c>
      <c r="O148" s="181"/>
      <c r="P148" s="181"/>
      <c r="Q148" s="186"/>
      <c r="R148" s="19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</row>
    <row r="149" spans="1:53" s="37" customFormat="1" ht="26.25" customHeight="1" x14ac:dyDescent="0.25">
      <c r="A149" s="155"/>
      <c r="B149" s="34" t="s">
        <v>182</v>
      </c>
      <c r="C149" s="6" t="s">
        <v>176</v>
      </c>
      <c r="D149" s="85"/>
      <c r="E149" s="143"/>
      <c r="F149" s="7"/>
      <c r="G149" s="7"/>
      <c r="H149" s="7"/>
      <c r="I149" s="7"/>
      <c r="J149" s="136"/>
      <c r="K149" s="9"/>
      <c r="L149" s="7"/>
      <c r="M149" s="7"/>
      <c r="N149" s="7"/>
      <c r="O149" s="69"/>
      <c r="P149" s="74"/>
      <c r="Q149" s="63"/>
      <c r="R149" s="157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</row>
    <row r="150" spans="1:53" s="39" customFormat="1" ht="49.5" customHeight="1" x14ac:dyDescent="0.2">
      <c r="A150" s="210" t="s">
        <v>70</v>
      </c>
      <c r="B150" s="211"/>
      <c r="C150" s="2"/>
      <c r="D150" s="83">
        <f>SUM(D153,D155,D157,D159,D161,D164,D166,D168,D170,D172,D174,D176,D178,D180,D182,D184,D186,D188,D190,D193,D195,D197,D199,D201,D204,D207,D209,D212)</f>
        <v>5961.5730000000003</v>
      </c>
      <c r="E150" s="141">
        <f t="shared" ref="E150:I150" si="27">SUM(E153,E155,E157,E159,E161,E164,E166,E168,E170,E172,E174,E176,E178,E180,E182,E184,E186,E188,E190,E193,E195,E197,E199,E201,E204,E207,E209,E212)</f>
        <v>1305.0999999999999</v>
      </c>
      <c r="F150" s="2">
        <f t="shared" si="27"/>
        <v>8633.4500000000007</v>
      </c>
      <c r="G150" s="2">
        <f t="shared" si="27"/>
        <v>208.3</v>
      </c>
      <c r="H150" s="2">
        <f t="shared" si="27"/>
        <v>0</v>
      </c>
      <c r="I150" s="2">
        <f t="shared" si="27"/>
        <v>0</v>
      </c>
      <c r="J150" s="134">
        <f>E150+F150+G150+H150+I150</f>
        <v>10146.85</v>
      </c>
      <c r="K150" s="12">
        <f>SUM(K153,K155,K157,K159,K161,K164,K166,K168,K170,K172,K174,K176,K178,K180,K182,K184,K186,K188,K190,K193,K195,K197,K199,K201,K204,K207,K209,K212)</f>
        <v>26741.627999999997</v>
      </c>
      <c r="L150" s="2">
        <f>SUM(L153,L155,L157,L159,L161,L164,L166,L168,L170,L172,L174,L176,L178,L180,L182,L184,L186,L188,L190,L193,L195,L197,L199,L201,L204,L207,L209,L212)</f>
        <v>29552.562000000002</v>
      </c>
      <c r="M150" s="2">
        <f>SUM(M153,M155,M157,M159,M161,M164,M166,M168,M170,M172,M174,M176,M178,M180,M182,M184,M186,M188,M190,M193,M195,M197,M199,M201,M204,M207,M209,M212)</f>
        <v>18566.622000000003</v>
      </c>
      <c r="N150" s="2">
        <f>D150+J150+K150+L150+M150</f>
        <v>90969.235000000001</v>
      </c>
      <c r="O150" s="66"/>
      <c r="P150" s="71"/>
      <c r="Q150" s="31"/>
      <c r="R150" s="153"/>
    </row>
    <row r="151" spans="1:53" s="39" customFormat="1" x14ac:dyDescent="0.2">
      <c r="A151" s="212" t="s">
        <v>8</v>
      </c>
      <c r="B151" s="213"/>
      <c r="C151" s="3"/>
      <c r="D151" s="84">
        <f>(D150/D9)*100</f>
        <v>13.830281200984039</v>
      </c>
      <c r="E151" s="142">
        <f>(E150/E9)*100</f>
        <v>28.79535638197412</v>
      </c>
      <c r="F151" s="3">
        <f>(F150/F9)*100</f>
        <v>31.197896302484935</v>
      </c>
      <c r="G151" s="3">
        <f>(G150/G9)*100</f>
        <v>1.6325219054187503</v>
      </c>
      <c r="H151" s="3">
        <f t="shared" ref="H151:I151" si="28">(H150/H9)*100</f>
        <v>0</v>
      </c>
      <c r="I151" s="3">
        <f t="shared" si="28"/>
        <v>0</v>
      </c>
      <c r="J151" s="135">
        <f>(J150/J9)*100</f>
        <v>19.88066409413954</v>
      </c>
      <c r="K151" s="13">
        <f>(K150/K9)*100</f>
        <v>48.920179311360691</v>
      </c>
      <c r="L151" s="3">
        <f>(L150/L9)*100</f>
        <v>53.757341515722281</v>
      </c>
      <c r="M151" s="3">
        <f>(M150/M9)*100</f>
        <v>30.490622780734412</v>
      </c>
      <c r="N151" s="3">
        <f>(N150/N9)*100</f>
        <v>41.056753394014379</v>
      </c>
      <c r="O151" s="68"/>
      <c r="P151" s="73"/>
      <c r="Q151" s="57"/>
      <c r="R151" s="154"/>
    </row>
    <row r="152" spans="1:53" s="46" customFormat="1" ht="27.75" customHeight="1" x14ac:dyDescent="0.25">
      <c r="A152" s="158"/>
      <c r="B152" s="62" t="s">
        <v>192</v>
      </c>
      <c r="C152" s="33" t="s">
        <v>154</v>
      </c>
      <c r="D152" s="85"/>
      <c r="E152" s="143"/>
      <c r="F152" s="7"/>
      <c r="G152" s="7"/>
      <c r="H152" s="7"/>
      <c r="I152" s="7"/>
      <c r="J152" s="136"/>
      <c r="K152" s="9"/>
      <c r="L152" s="7"/>
      <c r="M152" s="7"/>
      <c r="N152" s="7"/>
      <c r="O152" s="69"/>
      <c r="P152" s="74"/>
      <c r="Q152" s="63"/>
      <c r="R152" s="157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</row>
    <row r="153" spans="1:53" s="39" customFormat="1" ht="38.25" customHeight="1" x14ac:dyDescent="0.2">
      <c r="A153" s="208">
        <v>64</v>
      </c>
      <c r="B153" s="44" t="s">
        <v>104</v>
      </c>
      <c r="C153" s="188" t="s">
        <v>102</v>
      </c>
      <c r="D153" s="90"/>
      <c r="E153" s="150">
        <v>47.5</v>
      </c>
      <c r="F153" s="110"/>
      <c r="G153" s="110"/>
      <c r="H153" s="110"/>
      <c r="I153" s="110"/>
      <c r="J153" s="137">
        <f t="shared" ref="J153:J210" si="29">SUM(E153:I153)</f>
        <v>47.5</v>
      </c>
      <c r="K153" s="14">
        <v>100</v>
      </c>
      <c r="L153" s="107">
        <v>100</v>
      </c>
      <c r="M153" s="107"/>
      <c r="N153" s="110">
        <f t="shared" ref="N153:N162" si="30">D153+J153+K153+L153+M153</f>
        <v>247.5</v>
      </c>
      <c r="O153" s="181" t="s">
        <v>250</v>
      </c>
      <c r="P153" s="190" t="s">
        <v>15</v>
      </c>
      <c r="Q153" s="191" t="s">
        <v>105</v>
      </c>
      <c r="R153" s="196" t="s">
        <v>89</v>
      </c>
    </row>
    <row r="154" spans="1:53" s="39" customFormat="1" x14ac:dyDescent="0.2">
      <c r="A154" s="208"/>
      <c r="B154" s="45" t="s">
        <v>9</v>
      </c>
      <c r="C154" s="188"/>
      <c r="D154" s="90"/>
      <c r="E154" s="150">
        <v>40</v>
      </c>
      <c r="F154" s="110"/>
      <c r="G154" s="110"/>
      <c r="H154" s="110"/>
      <c r="I154" s="110"/>
      <c r="J154" s="137">
        <f t="shared" si="29"/>
        <v>40</v>
      </c>
      <c r="K154" s="14"/>
      <c r="L154" s="107"/>
      <c r="M154" s="107"/>
      <c r="N154" s="110">
        <f t="shared" si="30"/>
        <v>40</v>
      </c>
      <c r="O154" s="181"/>
      <c r="P154" s="190"/>
      <c r="Q154" s="191"/>
      <c r="R154" s="196"/>
    </row>
    <row r="155" spans="1:53" s="39" customFormat="1" ht="58.5" customHeight="1" x14ac:dyDescent="0.2">
      <c r="A155" s="182">
        <v>65</v>
      </c>
      <c r="B155" s="51" t="s">
        <v>221</v>
      </c>
      <c r="C155" s="186" t="s">
        <v>102</v>
      </c>
      <c r="D155" s="86">
        <v>10.1</v>
      </c>
      <c r="E155" s="144">
        <v>458.1</v>
      </c>
      <c r="F155" s="108"/>
      <c r="G155" s="108"/>
      <c r="H155" s="108"/>
      <c r="I155" s="108"/>
      <c r="J155" s="137">
        <f t="shared" si="29"/>
        <v>458.1</v>
      </c>
      <c r="K155" s="10"/>
      <c r="L155" s="108"/>
      <c r="M155" s="108"/>
      <c r="N155" s="108">
        <f t="shared" si="30"/>
        <v>468.20000000000005</v>
      </c>
      <c r="O155" s="181" t="s">
        <v>119</v>
      </c>
      <c r="P155" s="192" t="s">
        <v>14</v>
      </c>
      <c r="Q155" s="186" t="s">
        <v>120</v>
      </c>
      <c r="R155" s="195" t="s">
        <v>89</v>
      </c>
    </row>
    <row r="156" spans="1:53" s="39" customFormat="1" x14ac:dyDescent="0.2">
      <c r="A156" s="182"/>
      <c r="B156" s="43" t="s">
        <v>9</v>
      </c>
      <c r="C156" s="186"/>
      <c r="D156" s="86">
        <v>10.1</v>
      </c>
      <c r="E156" s="144">
        <v>3.6</v>
      </c>
      <c r="F156" s="108"/>
      <c r="G156" s="108"/>
      <c r="H156" s="108"/>
      <c r="I156" s="108"/>
      <c r="J156" s="137">
        <f t="shared" si="29"/>
        <v>3.6</v>
      </c>
      <c r="K156" s="10"/>
      <c r="L156" s="108"/>
      <c r="M156" s="108"/>
      <c r="N156" s="108">
        <f t="shared" si="30"/>
        <v>13.7</v>
      </c>
      <c r="O156" s="181"/>
      <c r="P156" s="192"/>
      <c r="Q156" s="186"/>
      <c r="R156" s="195"/>
    </row>
    <row r="157" spans="1:53" s="46" customFormat="1" ht="50.25" customHeight="1" x14ac:dyDescent="0.25">
      <c r="A157" s="182">
        <v>66</v>
      </c>
      <c r="B157" s="51" t="s">
        <v>39</v>
      </c>
      <c r="C157" s="186" t="s">
        <v>154</v>
      </c>
      <c r="D157" s="86">
        <v>118.53</v>
      </c>
      <c r="E157" s="144"/>
      <c r="F157" s="108"/>
      <c r="G157" s="108"/>
      <c r="H157" s="108"/>
      <c r="I157" s="108"/>
      <c r="J157" s="137">
        <f t="shared" si="29"/>
        <v>0</v>
      </c>
      <c r="K157" s="10">
        <v>14.23</v>
      </c>
      <c r="L157" s="108">
        <v>758.39</v>
      </c>
      <c r="M157" s="108"/>
      <c r="N157" s="108">
        <f t="shared" si="30"/>
        <v>891.15</v>
      </c>
      <c r="O157" s="181" t="s">
        <v>297</v>
      </c>
      <c r="P157" s="192" t="s">
        <v>54</v>
      </c>
      <c r="Q157" s="186" t="s">
        <v>120</v>
      </c>
      <c r="R157" s="195" t="s">
        <v>89</v>
      </c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</row>
    <row r="158" spans="1:53" s="46" customFormat="1" ht="15" customHeight="1" x14ac:dyDescent="0.25">
      <c r="A158" s="182"/>
      <c r="B158" s="43" t="s">
        <v>9</v>
      </c>
      <c r="C158" s="186"/>
      <c r="D158" s="86">
        <v>118.53</v>
      </c>
      <c r="E158" s="144"/>
      <c r="F158" s="108"/>
      <c r="G158" s="108"/>
      <c r="H158" s="108"/>
      <c r="I158" s="108"/>
      <c r="J158" s="137">
        <f t="shared" si="29"/>
        <v>0</v>
      </c>
      <c r="K158" s="10">
        <v>14.23</v>
      </c>
      <c r="L158" s="108"/>
      <c r="M158" s="108"/>
      <c r="N158" s="108">
        <f t="shared" si="30"/>
        <v>132.76</v>
      </c>
      <c r="O158" s="181"/>
      <c r="P158" s="192"/>
      <c r="Q158" s="186"/>
      <c r="R158" s="19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</row>
    <row r="159" spans="1:53" ht="40.5" customHeight="1" x14ac:dyDescent="0.25">
      <c r="A159" s="208">
        <v>67</v>
      </c>
      <c r="B159" s="51" t="s">
        <v>251</v>
      </c>
      <c r="C159" s="186" t="s">
        <v>154</v>
      </c>
      <c r="D159" s="91"/>
      <c r="E159" s="149">
        <v>1.3</v>
      </c>
      <c r="F159" s="108"/>
      <c r="G159" s="108"/>
      <c r="H159" s="108"/>
      <c r="I159" s="108"/>
      <c r="J159" s="137">
        <f t="shared" si="29"/>
        <v>1.3</v>
      </c>
      <c r="K159" s="10">
        <v>50</v>
      </c>
      <c r="L159" s="108">
        <v>50</v>
      </c>
      <c r="M159" s="108"/>
      <c r="N159" s="108">
        <f t="shared" si="30"/>
        <v>101.3</v>
      </c>
      <c r="O159" s="181" t="s">
        <v>282</v>
      </c>
      <c r="P159" s="192" t="s">
        <v>90</v>
      </c>
      <c r="Q159" s="186" t="s">
        <v>120</v>
      </c>
      <c r="R159" s="195" t="s">
        <v>86</v>
      </c>
    </row>
    <row r="160" spans="1:53" ht="15" customHeight="1" x14ac:dyDescent="0.25">
      <c r="A160" s="208"/>
      <c r="B160" s="43" t="s">
        <v>9</v>
      </c>
      <c r="C160" s="186"/>
      <c r="D160" s="91"/>
      <c r="E160" s="144"/>
      <c r="F160" s="108"/>
      <c r="G160" s="108"/>
      <c r="H160" s="108"/>
      <c r="I160" s="108"/>
      <c r="J160" s="137">
        <f t="shared" si="29"/>
        <v>0</v>
      </c>
      <c r="K160" s="10">
        <v>50</v>
      </c>
      <c r="L160" s="108"/>
      <c r="M160" s="108"/>
      <c r="N160" s="108">
        <f t="shared" si="30"/>
        <v>50</v>
      </c>
      <c r="O160" s="181"/>
      <c r="P160" s="192"/>
      <c r="Q160" s="186"/>
      <c r="R160" s="195"/>
    </row>
    <row r="161" spans="1:53" ht="29.25" customHeight="1" x14ac:dyDescent="0.25">
      <c r="A161" s="182">
        <v>68</v>
      </c>
      <c r="B161" s="51" t="s">
        <v>67</v>
      </c>
      <c r="C161" s="186" t="s">
        <v>102</v>
      </c>
      <c r="D161" s="86">
        <v>126.49</v>
      </c>
      <c r="E161" s="144">
        <v>14.2</v>
      </c>
      <c r="F161" s="108"/>
      <c r="G161" s="108"/>
      <c r="H161" s="108"/>
      <c r="I161" s="108"/>
      <c r="J161" s="137">
        <f t="shared" si="29"/>
        <v>14.2</v>
      </c>
      <c r="K161" s="10"/>
      <c r="L161" s="108">
        <v>143.29</v>
      </c>
      <c r="M161" s="108"/>
      <c r="N161" s="108">
        <f t="shared" si="30"/>
        <v>283.98</v>
      </c>
      <c r="O161" s="181" t="s">
        <v>136</v>
      </c>
      <c r="P161" s="193">
        <v>2017</v>
      </c>
      <c r="Q161" s="186" t="s">
        <v>120</v>
      </c>
      <c r="R161" s="195" t="s">
        <v>89</v>
      </c>
    </row>
    <row r="162" spans="1:53" x14ac:dyDescent="0.25">
      <c r="A162" s="182"/>
      <c r="B162" s="43" t="s">
        <v>9</v>
      </c>
      <c r="C162" s="186"/>
      <c r="D162" s="86"/>
      <c r="E162" s="144">
        <v>14.2</v>
      </c>
      <c r="F162" s="108"/>
      <c r="G162" s="108"/>
      <c r="H162" s="108"/>
      <c r="I162" s="108"/>
      <c r="J162" s="137">
        <f t="shared" si="29"/>
        <v>14.2</v>
      </c>
      <c r="K162" s="10"/>
      <c r="L162" s="108"/>
      <c r="M162" s="108"/>
      <c r="N162" s="108">
        <f t="shared" si="30"/>
        <v>14.2</v>
      </c>
      <c r="O162" s="181"/>
      <c r="P162" s="193"/>
      <c r="Q162" s="186"/>
      <c r="R162" s="195"/>
    </row>
    <row r="163" spans="1:53" s="46" customFormat="1" ht="27.75" customHeight="1" x14ac:dyDescent="0.25">
      <c r="A163" s="158"/>
      <c r="B163" s="62" t="s">
        <v>170</v>
      </c>
      <c r="C163" s="33" t="s">
        <v>169</v>
      </c>
      <c r="D163" s="85"/>
      <c r="E163" s="143"/>
      <c r="F163" s="7"/>
      <c r="G163" s="7"/>
      <c r="H163" s="7"/>
      <c r="I163" s="7"/>
      <c r="J163" s="136"/>
      <c r="K163" s="9"/>
      <c r="L163" s="7"/>
      <c r="M163" s="7"/>
      <c r="N163" s="7"/>
      <c r="O163" s="69"/>
      <c r="P163" s="74"/>
      <c r="Q163" s="63"/>
      <c r="R163" s="157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</row>
    <row r="164" spans="1:53" s="39" customFormat="1" ht="69" customHeight="1" x14ac:dyDescent="0.2">
      <c r="A164" s="182">
        <v>69</v>
      </c>
      <c r="B164" s="51" t="s">
        <v>222</v>
      </c>
      <c r="C164" s="186" t="s">
        <v>85</v>
      </c>
      <c r="D164" s="86">
        <v>17.2</v>
      </c>
      <c r="E164" s="144">
        <v>7.3</v>
      </c>
      <c r="F164" s="108"/>
      <c r="G164" s="108"/>
      <c r="H164" s="108"/>
      <c r="I164" s="108"/>
      <c r="J164" s="137">
        <f t="shared" si="29"/>
        <v>7.3</v>
      </c>
      <c r="K164" s="10">
        <v>80</v>
      </c>
      <c r="L164" s="108">
        <v>3000</v>
      </c>
      <c r="M164" s="108">
        <v>7000</v>
      </c>
      <c r="N164" s="108">
        <f t="shared" ref="N164:N191" si="31">D164+J164+K164+L164+M164</f>
        <v>10104.5</v>
      </c>
      <c r="O164" s="181" t="s">
        <v>283</v>
      </c>
      <c r="P164" s="192" t="s">
        <v>295</v>
      </c>
      <c r="Q164" s="186" t="s">
        <v>233</v>
      </c>
      <c r="R164" s="180" t="s">
        <v>86</v>
      </c>
    </row>
    <row r="165" spans="1:53" s="48" customFormat="1" ht="18" customHeight="1" x14ac:dyDescent="0.2">
      <c r="A165" s="182"/>
      <c r="B165" s="43" t="s">
        <v>9</v>
      </c>
      <c r="C165" s="186"/>
      <c r="D165" s="86"/>
      <c r="E165" s="144">
        <v>7.3</v>
      </c>
      <c r="F165" s="108"/>
      <c r="G165" s="108"/>
      <c r="H165" s="108"/>
      <c r="I165" s="108"/>
      <c r="J165" s="137">
        <f t="shared" si="29"/>
        <v>7.3</v>
      </c>
      <c r="K165" s="10">
        <v>80</v>
      </c>
      <c r="L165" s="108"/>
      <c r="M165" s="108"/>
      <c r="N165" s="108">
        <f t="shared" si="31"/>
        <v>87.3</v>
      </c>
      <c r="O165" s="181"/>
      <c r="P165" s="192"/>
      <c r="Q165" s="186"/>
      <c r="R165" s="180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</row>
    <row r="166" spans="1:53" s="46" customFormat="1" ht="86.25" customHeight="1" x14ac:dyDescent="0.2">
      <c r="A166" s="203">
        <v>70</v>
      </c>
      <c r="B166" s="52" t="s">
        <v>47</v>
      </c>
      <c r="C166" s="204" t="s">
        <v>169</v>
      </c>
      <c r="D166" s="87">
        <v>427.91</v>
      </c>
      <c r="E166" s="148">
        <v>70</v>
      </c>
      <c r="F166" s="1"/>
      <c r="G166" s="1"/>
      <c r="H166" s="1"/>
      <c r="I166" s="1"/>
      <c r="J166" s="137">
        <f t="shared" si="29"/>
        <v>70</v>
      </c>
      <c r="K166" s="11">
        <v>497.57</v>
      </c>
      <c r="L166" s="1">
        <v>426.57</v>
      </c>
      <c r="M166" s="1">
        <v>426.57</v>
      </c>
      <c r="N166" s="108">
        <f t="shared" si="31"/>
        <v>1848.62</v>
      </c>
      <c r="O166" s="184" t="s">
        <v>284</v>
      </c>
      <c r="P166" s="185" t="s">
        <v>53</v>
      </c>
      <c r="Q166" s="179" t="s">
        <v>55</v>
      </c>
      <c r="R166" s="187" t="s">
        <v>89</v>
      </c>
      <c r="S166" s="194"/>
      <c r="T166" s="194"/>
      <c r="U166" s="194"/>
      <c r="V166" s="194"/>
      <c r="W166" s="194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</row>
    <row r="167" spans="1:53" s="46" customFormat="1" x14ac:dyDescent="0.25">
      <c r="A167" s="203"/>
      <c r="B167" s="40" t="s">
        <v>21</v>
      </c>
      <c r="C167" s="204"/>
      <c r="D167" s="87"/>
      <c r="E167" s="148"/>
      <c r="F167" s="1"/>
      <c r="G167" s="1"/>
      <c r="H167" s="1"/>
      <c r="I167" s="1"/>
      <c r="J167" s="137">
        <f t="shared" si="29"/>
        <v>0</v>
      </c>
      <c r="K167" s="11"/>
      <c r="L167" s="1"/>
      <c r="M167" s="1"/>
      <c r="N167" s="108">
        <f t="shared" si="31"/>
        <v>0</v>
      </c>
      <c r="O167" s="184"/>
      <c r="P167" s="185"/>
      <c r="Q167" s="179"/>
      <c r="R167" s="187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</row>
    <row r="168" spans="1:53" s="61" customFormat="1" ht="57.75" customHeight="1" x14ac:dyDescent="0.25">
      <c r="A168" s="203">
        <v>71</v>
      </c>
      <c r="B168" s="52" t="s">
        <v>32</v>
      </c>
      <c r="C168" s="186" t="s">
        <v>85</v>
      </c>
      <c r="D168" s="92">
        <v>384.18</v>
      </c>
      <c r="E168" s="148">
        <v>200</v>
      </c>
      <c r="F168" s="1"/>
      <c r="G168" s="1"/>
      <c r="H168" s="1"/>
      <c r="I168" s="1"/>
      <c r="J168" s="137">
        <f t="shared" si="29"/>
        <v>200</v>
      </c>
      <c r="K168" s="11">
        <v>284.57</v>
      </c>
      <c r="L168" s="1">
        <v>284.57</v>
      </c>
      <c r="M168" s="1">
        <v>284.57</v>
      </c>
      <c r="N168" s="1">
        <f t="shared" si="31"/>
        <v>1437.8899999999999</v>
      </c>
      <c r="O168" s="184" t="s">
        <v>285</v>
      </c>
      <c r="P168" s="185" t="s">
        <v>53</v>
      </c>
      <c r="Q168" s="179" t="s">
        <v>55</v>
      </c>
      <c r="R168" s="187" t="s">
        <v>89</v>
      </c>
      <c r="S168" s="36"/>
      <c r="T168" s="36"/>
      <c r="U168" s="36"/>
      <c r="V168" s="36"/>
      <c r="W168" s="77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1:53" s="61" customFormat="1" ht="15" customHeight="1" x14ac:dyDescent="0.25">
      <c r="A169" s="203"/>
      <c r="B169" s="41" t="s">
        <v>9</v>
      </c>
      <c r="C169" s="186"/>
      <c r="D169" s="92"/>
      <c r="E169" s="148"/>
      <c r="F169" s="1"/>
      <c r="G169" s="1"/>
      <c r="H169" s="1"/>
      <c r="I169" s="1"/>
      <c r="J169" s="137">
        <f t="shared" si="29"/>
        <v>0</v>
      </c>
      <c r="K169" s="11"/>
      <c r="L169" s="1"/>
      <c r="M169" s="1"/>
      <c r="N169" s="1">
        <f t="shared" si="31"/>
        <v>0</v>
      </c>
      <c r="O169" s="184"/>
      <c r="P169" s="185"/>
      <c r="Q169" s="179"/>
      <c r="R169" s="187"/>
      <c r="S169" s="36"/>
      <c r="T169" s="36"/>
      <c r="U169" s="36"/>
      <c r="V169" s="36"/>
      <c r="W169" s="77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1:53" s="46" customFormat="1" ht="56.25" customHeight="1" x14ac:dyDescent="0.25">
      <c r="A170" s="182">
        <v>72</v>
      </c>
      <c r="B170" s="51" t="s">
        <v>223</v>
      </c>
      <c r="C170" s="186" t="s">
        <v>85</v>
      </c>
      <c r="D170" s="86"/>
      <c r="E170" s="144">
        <v>56</v>
      </c>
      <c r="F170" s="108"/>
      <c r="G170" s="108"/>
      <c r="H170" s="108"/>
      <c r="I170" s="108"/>
      <c r="J170" s="137">
        <f t="shared" si="29"/>
        <v>56</v>
      </c>
      <c r="K170" s="10">
        <v>70</v>
      </c>
      <c r="L170" s="108">
        <v>70</v>
      </c>
      <c r="M170" s="108"/>
      <c r="N170" s="108">
        <f t="shared" si="31"/>
        <v>196</v>
      </c>
      <c r="O170" s="181" t="s">
        <v>224</v>
      </c>
      <c r="P170" s="192" t="s">
        <v>15</v>
      </c>
      <c r="Q170" s="186" t="s">
        <v>103</v>
      </c>
      <c r="R170" s="195" t="s">
        <v>89</v>
      </c>
      <c r="S170" s="7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</row>
    <row r="171" spans="1:53" s="46" customFormat="1" ht="15" customHeight="1" x14ac:dyDescent="0.25">
      <c r="A171" s="182"/>
      <c r="B171" s="43" t="s">
        <v>9</v>
      </c>
      <c r="C171" s="186"/>
      <c r="D171" s="86"/>
      <c r="E171" s="144"/>
      <c r="F171" s="108"/>
      <c r="G171" s="108"/>
      <c r="H171" s="108"/>
      <c r="I171" s="108"/>
      <c r="J171" s="137">
        <f t="shared" si="29"/>
        <v>0</v>
      </c>
      <c r="K171" s="10"/>
      <c r="L171" s="108"/>
      <c r="M171" s="108"/>
      <c r="N171" s="108">
        <f t="shared" si="31"/>
        <v>0</v>
      </c>
      <c r="O171" s="181"/>
      <c r="P171" s="192"/>
      <c r="Q171" s="186"/>
      <c r="R171" s="195"/>
      <c r="S171" s="7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</row>
    <row r="172" spans="1:53" s="46" customFormat="1" ht="57" customHeight="1" x14ac:dyDescent="0.25">
      <c r="A172" s="203">
        <v>73</v>
      </c>
      <c r="B172" s="51" t="s">
        <v>225</v>
      </c>
      <c r="C172" s="186" t="s">
        <v>85</v>
      </c>
      <c r="D172" s="86"/>
      <c r="E172" s="144">
        <v>30</v>
      </c>
      <c r="F172" s="108"/>
      <c r="G172" s="108"/>
      <c r="H172" s="108"/>
      <c r="I172" s="108"/>
      <c r="J172" s="137">
        <f t="shared" si="29"/>
        <v>30</v>
      </c>
      <c r="K172" s="10">
        <v>600</v>
      </c>
      <c r="L172" s="108"/>
      <c r="M172" s="108"/>
      <c r="N172" s="108">
        <f t="shared" si="31"/>
        <v>630</v>
      </c>
      <c r="O172" s="181" t="s">
        <v>286</v>
      </c>
      <c r="P172" s="192" t="s">
        <v>26</v>
      </c>
      <c r="Q172" s="186" t="s">
        <v>120</v>
      </c>
      <c r="R172" s="195" t="s">
        <v>86</v>
      </c>
      <c r="S172" s="7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</row>
    <row r="173" spans="1:53" s="46" customFormat="1" x14ac:dyDescent="0.25">
      <c r="A173" s="203"/>
      <c r="B173" s="43" t="s">
        <v>9</v>
      </c>
      <c r="C173" s="186"/>
      <c r="D173" s="86"/>
      <c r="E173" s="144">
        <v>30</v>
      </c>
      <c r="F173" s="108"/>
      <c r="G173" s="108"/>
      <c r="H173" s="108"/>
      <c r="I173" s="108"/>
      <c r="J173" s="137">
        <f t="shared" si="29"/>
        <v>30</v>
      </c>
      <c r="K173" s="10"/>
      <c r="L173" s="108"/>
      <c r="M173" s="108"/>
      <c r="N173" s="108">
        <f t="shared" si="31"/>
        <v>30</v>
      </c>
      <c r="O173" s="181"/>
      <c r="P173" s="192"/>
      <c r="Q173" s="186"/>
      <c r="R173" s="19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</row>
    <row r="174" spans="1:53" s="46" customFormat="1" ht="65.25" customHeight="1" x14ac:dyDescent="0.25">
      <c r="A174" s="203">
        <v>74</v>
      </c>
      <c r="B174" s="51" t="s">
        <v>226</v>
      </c>
      <c r="C174" s="186" t="s">
        <v>85</v>
      </c>
      <c r="D174" s="86"/>
      <c r="E174" s="144">
        <v>30</v>
      </c>
      <c r="F174" s="108"/>
      <c r="G174" s="108"/>
      <c r="H174" s="108"/>
      <c r="I174" s="108"/>
      <c r="J174" s="137">
        <f t="shared" si="29"/>
        <v>30</v>
      </c>
      <c r="K174" s="10">
        <v>1370.0219999999999</v>
      </c>
      <c r="L174" s="108">
        <v>1370.0219999999999</v>
      </c>
      <c r="M174" s="108">
        <f>1370.022+1528.84</f>
        <v>2898.8620000000001</v>
      </c>
      <c r="N174" s="108">
        <f t="shared" si="31"/>
        <v>5668.9059999999999</v>
      </c>
      <c r="O174" s="181" t="s">
        <v>287</v>
      </c>
      <c r="P174" s="192" t="s">
        <v>26</v>
      </c>
      <c r="Q174" s="186" t="s">
        <v>120</v>
      </c>
      <c r="R174" s="195" t="s">
        <v>86</v>
      </c>
      <c r="S174" s="78"/>
      <c r="T174" s="79"/>
      <c r="U174" s="79"/>
      <c r="V174" s="80"/>
      <c r="W174" s="80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</row>
    <row r="175" spans="1:53" s="46" customFormat="1" ht="12.75" customHeight="1" x14ac:dyDescent="0.25">
      <c r="A175" s="203"/>
      <c r="B175" s="43" t="s">
        <v>9</v>
      </c>
      <c r="C175" s="186"/>
      <c r="D175" s="86"/>
      <c r="E175" s="144">
        <v>30</v>
      </c>
      <c r="F175" s="108"/>
      <c r="G175" s="108"/>
      <c r="H175" s="108"/>
      <c r="I175" s="108"/>
      <c r="J175" s="137">
        <f t="shared" si="29"/>
        <v>30</v>
      </c>
      <c r="K175" s="10"/>
      <c r="L175" s="108"/>
      <c r="M175" s="108"/>
      <c r="N175" s="108">
        <f t="shared" si="31"/>
        <v>30</v>
      </c>
      <c r="O175" s="181"/>
      <c r="P175" s="192"/>
      <c r="Q175" s="186"/>
      <c r="R175" s="19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</row>
    <row r="176" spans="1:53" s="46" customFormat="1" ht="47.25" customHeight="1" x14ac:dyDescent="0.25">
      <c r="A176" s="182">
        <v>75</v>
      </c>
      <c r="B176" s="51" t="s">
        <v>49</v>
      </c>
      <c r="C176" s="186" t="s">
        <v>85</v>
      </c>
      <c r="D176" s="86">
        <v>64.459999999999994</v>
      </c>
      <c r="E176" s="144"/>
      <c r="F176" s="108"/>
      <c r="G176" s="108"/>
      <c r="H176" s="108"/>
      <c r="I176" s="108"/>
      <c r="J176" s="137">
        <f t="shared" si="29"/>
        <v>0</v>
      </c>
      <c r="K176" s="10">
        <f>1065.086+68.4</f>
        <v>1133.4860000000001</v>
      </c>
      <c r="L176" s="108"/>
      <c r="M176" s="108"/>
      <c r="N176" s="108">
        <f t="shared" si="31"/>
        <v>1197.9460000000001</v>
      </c>
      <c r="O176" s="181" t="s">
        <v>288</v>
      </c>
      <c r="P176" s="192" t="s">
        <v>18</v>
      </c>
      <c r="Q176" s="186" t="s">
        <v>120</v>
      </c>
      <c r="R176" s="195" t="s">
        <v>89</v>
      </c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</row>
    <row r="177" spans="1:53" s="46" customFormat="1" ht="15" customHeight="1" x14ac:dyDescent="0.25">
      <c r="A177" s="182"/>
      <c r="B177" s="43" t="s">
        <v>21</v>
      </c>
      <c r="C177" s="186"/>
      <c r="D177" s="86">
        <v>0.9</v>
      </c>
      <c r="E177" s="144"/>
      <c r="F177" s="108"/>
      <c r="G177" s="108"/>
      <c r="H177" s="108"/>
      <c r="I177" s="108"/>
      <c r="J177" s="137">
        <f t="shared" si="29"/>
        <v>0</v>
      </c>
      <c r="K177" s="10">
        <v>68.400000000000006</v>
      </c>
      <c r="L177" s="108"/>
      <c r="M177" s="108"/>
      <c r="N177" s="108">
        <f t="shared" si="31"/>
        <v>69.300000000000011</v>
      </c>
      <c r="O177" s="181"/>
      <c r="P177" s="192"/>
      <c r="Q177" s="186"/>
      <c r="R177" s="19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</row>
    <row r="178" spans="1:53" s="46" customFormat="1" ht="50.25" customHeight="1" x14ac:dyDescent="0.25">
      <c r="A178" s="203">
        <v>76</v>
      </c>
      <c r="B178" s="51" t="s">
        <v>50</v>
      </c>
      <c r="C178" s="186" t="s">
        <v>85</v>
      </c>
      <c r="D178" s="86">
        <v>221.68</v>
      </c>
      <c r="E178" s="144"/>
      <c r="F178" s="108"/>
      <c r="G178" s="108"/>
      <c r="H178" s="108"/>
      <c r="I178" s="108"/>
      <c r="J178" s="137">
        <f t="shared" si="29"/>
        <v>0</v>
      </c>
      <c r="K178" s="10">
        <v>7.1</v>
      </c>
      <c r="L178" s="108">
        <v>583.38</v>
      </c>
      <c r="M178" s="108">
        <v>2148.54</v>
      </c>
      <c r="N178" s="108">
        <f t="shared" si="31"/>
        <v>2960.7</v>
      </c>
      <c r="O178" s="181" t="s">
        <v>80</v>
      </c>
      <c r="P178" s="192" t="s">
        <v>18</v>
      </c>
      <c r="Q178" s="186" t="s">
        <v>120</v>
      </c>
      <c r="R178" s="195" t="s">
        <v>89</v>
      </c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</row>
    <row r="179" spans="1:53" s="46" customFormat="1" ht="12.75" customHeight="1" x14ac:dyDescent="0.25">
      <c r="A179" s="203"/>
      <c r="B179" s="43" t="s">
        <v>9</v>
      </c>
      <c r="C179" s="186"/>
      <c r="D179" s="86">
        <v>46.67</v>
      </c>
      <c r="E179" s="144"/>
      <c r="F179" s="108"/>
      <c r="G179" s="108"/>
      <c r="H179" s="108"/>
      <c r="I179" s="108"/>
      <c r="J179" s="137">
        <f t="shared" si="29"/>
        <v>0</v>
      </c>
      <c r="K179" s="10">
        <v>7.1</v>
      </c>
      <c r="L179" s="108"/>
      <c r="M179" s="108"/>
      <c r="N179" s="108">
        <f t="shared" si="31"/>
        <v>53.77</v>
      </c>
      <c r="O179" s="181"/>
      <c r="P179" s="192"/>
      <c r="Q179" s="186"/>
      <c r="R179" s="19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</row>
    <row r="180" spans="1:53" s="46" customFormat="1" ht="38.25" customHeight="1" x14ac:dyDescent="0.25">
      <c r="A180" s="203">
        <v>77</v>
      </c>
      <c r="B180" s="44" t="s">
        <v>237</v>
      </c>
      <c r="C180" s="188" t="s">
        <v>85</v>
      </c>
      <c r="D180" s="93">
        <v>271.8</v>
      </c>
      <c r="E180" s="150">
        <v>79.400000000000006</v>
      </c>
      <c r="F180" s="110">
        <v>1000</v>
      </c>
      <c r="G180" s="110"/>
      <c r="H180" s="110"/>
      <c r="I180" s="110"/>
      <c r="J180" s="137">
        <f t="shared" si="29"/>
        <v>1079.4000000000001</v>
      </c>
      <c r="K180" s="16">
        <f>8256.6+6394.3</f>
        <v>14650.900000000001</v>
      </c>
      <c r="L180" s="110">
        <v>711.3</v>
      </c>
      <c r="M180" s="110"/>
      <c r="N180" s="110">
        <f t="shared" si="31"/>
        <v>16713.400000000001</v>
      </c>
      <c r="O180" s="206" t="s">
        <v>227</v>
      </c>
      <c r="P180" s="190" t="s">
        <v>229</v>
      </c>
      <c r="Q180" s="188" t="s">
        <v>137</v>
      </c>
      <c r="R180" s="207" t="s">
        <v>89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</row>
    <row r="181" spans="1:53" s="46" customFormat="1" ht="15" customHeight="1" x14ac:dyDescent="0.25">
      <c r="A181" s="203"/>
      <c r="B181" s="45" t="s">
        <v>9</v>
      </c>
      <c r="C181" s="188"/>
      <c r="D181" s="93">
        <v>262.2</v>
      </c>
      <c r="E181" s="150">
        <v>79.400000000000006</v>
      </c>
      <c r="F181" s="110"/>
      <c r="G181" s="110"/>
      <c r="H181" s="110"/>
      <c r="I181" s="110"/>
      <c r="J181" s="137">
        <f t="shared" si="29"/>
        <v>79.400000000000006</v>
      </c>
      <c r="K181" s="16"/>
      <c r="L181" s="110"/>
      <c r="M181" s="110"/>
      <c r="N181" s="110">
        <f t="shared" si="31"/>
        <v>341.6</v>
      </c>
      <c r="O181" s="206"/>
      <c r="P181" s="190"/>
      <c r="Q181" s="188"/>
      <c r="R181" s="207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</row>
    <row r="182" spans="1:53" s="46" customFormat="1" ht="53.25" customHeight="1" x14ac:dyDescent="0.25">
      <c r="A182" s="182">
        <v>78</v>
      </c>
      <c r="B182" s="51" t="s">
        <v>205</v>
      </c>
      <c r="C182" s="186" t="s">
        <v>98</v>
      </c>
      <c r="D182" s="86"/>
      <c r="E182" s="144">
        <v>92</v>
      </c>
      <c r="F182" s="108"/>
      <c r="G182" s="108"/>
      <c r="H182" s="108"/>
      <c r="I182" s="108"/>
      <c r="J182" s="137">
        <f t="shared" si="29"/>
        <v>92</v>
      </c>
      <c r="K182" s="10">
        <v>1500</v>
      </c>
      <c r="L182" s="108">
        <v>800</v>
      </c>
      <c r="M182" s="108"/>
      <c r="N182" s="108">
        <f t="shared" si="31"/>
        <v>2392</v>
      </c>
      <c r="O182" s="181" t="s">
        <v>129</v>
      </c>
      <c r="P182" s="192" t="s">
        <v>15</v>
      </c>
      <c r="Q182" s="186" t="s">
        <v>120</v>
      </c>
      <c r="R182" s="195" t="s">
        <v>89</v>
      </c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</row>
    <row r="183" spans="1:53" s="46" customFormat="1" ht="15" customHeight="1" x14ac:dyDescent="0.25">
      <c r="A183" s="182"/>
      <c r="B183" s="43" t="s">
        <v>9</v>
      </c>
      <c r="C183" s="186"/>
      <c r="D183" s="86"/>
      <c r="E183" s="144">
        <v>92</v>
      </c>
      <c r="F183" s="108"/>
      <c r="G183" s="108"/>
      <c r="H183" s="108"/>
      <c r="I183" s="108"/>
      <c r="J183" s="137">
        <f t="shared" si="29"/>
        <v>92</v>
      </c>
      <c r="K183" s="10"/>
      <c r="L183" s="108"/>
      <c r="M183" s="108"/>
      <c r="N183" s="108">
        <f t="shared" si="31"/>
        <v>92</v>
      </c>
      <c r="O183" s="181"/>
      <c r="P183" s="192"/>
      <c r="Q183" s="186"/>
      <c r="R183" s="19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</row>
    <row r="184" spans="1:53" s="46" customFormat="1" ht="54" customHeight="1" x14ac:dyDescent="0.25">
      <c r="A184" s="203">
        <v>79</v>
      </c>
      <c r="B184" s="51" t="s">
        <v>138</v>
      </c>
      <c r="C184" s="186" t="s">
        <v>85</v>
      </c>
      <c r="D184" s="86">
        <v>498.6</v>
      </c>
      <c r="E184" s="144">
        <v>0</v>
      </c>
      <c r="F184" s="108">
        <v>144.19999999999999</v>
      </c>
      <c r="G184" s="108">
        <v>208.3</v>
      </c>
      <c r="H184" s="108"/>
      <c r="I184" s="108"/>
      <c r="J184" s="137">
        <f t="shared" si="29"/>
        <v>352.5</v>
      </c>
      <c r="K184" s="10"/>
      <c r="L184" s="108"/>
      <c r="M184" s="108"/>
      <c r="N184" s="108">
        <f t="shared" si="31"/>
        <v>851.1</v>
      </c>
      <c r="O184" s="181" t="s">
        <v>139</v>
      </c>
      <c r="P184" s="192" t="s">
        <v>228</v>
      </c>
      <c r="Q184" s="186" t="s">
        <v>137</v>
      </c>
      <c r="R184" s="180" t="s">
        <v>89</v>
      </c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</row>
    <row r="185" spans="1:53" s="46" customFormat="1" ht="15" customHeight="1" x14ac:dyDescent="0.25">
      <c r="A185" s="203"/>
      <c r="B185" s="43" t="s">
        <v>9</v>
      </c>
      <c r="C185" s="186"/>
      <c r="D185" s="86">
        <v>12.5</v>
      </c>
      <c r="E185" s="144"/>
      <c r="F185" s="108"/>
      <c r="G185" s="108"/>
      <c r="H185" s="108"/>
      <c r="I185" s="108"/>
      <c r="J185" s="137">
        <f t="shared" si="29"/>
        <v>0</v>
      </c>
      <c r="K185" s="10"/>
      <c r="L185" s="108"/>
      <c r="M185" s="108"/>
      <c r="N185" s="108">
        <f t="shared" si="31"/>
        <v>12.5</v>
      </c>
      <c r="O185" s="181"/>
      <c r="P185" s="192"/>
      <c r="Q185" s="186"/>
      <c r="R185" s="180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</row>
    <row r="186" spans="1:53" s="46" customFormat="1" ht="38.25" x14ac:dyDescent="0.25">
      <c r="A186" s="203">
        <v>80</v>
      </c>
      <c r="B186" s="51" t="s">
        <v>51</v>
      </c>
      <c r="C186" s="186" t="s">
        <v>85</v>
      </c>
      <c r="D186" s="86">
        <v>1398.7</v>
      </c>
      <c r="E186" s="144">
        <v>41</v>
      </c>
      <c r="F186" s="108">
        <v>3439.5</v>
      </c>
      <c r="G186" s="108"/>
      <c r="H186" s="108"/>
      <c r="I186" s="108"/>
      <c r="J186" s="137">
        <f t="shared" si="29"/>
        <v>3480.5</v>
      </c>
      <c r="K186" s="10"/>
      <c r="L186" s="108"/>
      <c r="M186" s="108"/>
      <c r="N186" s="108">
        <f t="shared" si="31"/>
        <v>4879.2</v>
      </c>
      <c r="O186" s="181" t="s">
        <v>128</v>
      </c>
      <c r="P186" s="192" t="s">
        <v>14</v>
      </c>
      <c r="Q186" s="186" t="s">
        <v>120</v>
      </c>
      <c r="R186" s="195" t="s">
        <v>89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</row>
    <row r="187" spans="1:53" s="46" customFormat="1" ht="15.75" customHeight="1" x14ac:dyDescent="0.25">
      <c r="A187" s="203"/>
      <c r="B187" s="43" t="s">
        <v>9</v>
      </c>
      <c r="C187" s="186"/>
      <c r="D187" s="86">
        <v>53.93</v>
      </c>
      <c r="E187" s="144">
        <v>11</v>
      </c>
      <c r="F187" s="108"/>
      <c r="G187" s="108"/>
      <c r="H187" s="108"/>
      <c r="I187" s="108"/>
      <c r="J187" s="137">
        <f t="shared" si="29"/>
        <v>11</v>
      </c>
      <c r="K187" s="10"/>
      <c r="L187" s="108"/>
      <c r="M187" s="108"/>
      <c r="N187" s="108">
        <f t="shared" si="31"/>
        <v>64.930000000000007</v>
      </c>
      <c r="O187" s="181"/>
      <c r="P187" s="192"/>
      <c r="Q187" s="186"/>
      <c r="R187" s="19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</row>
    <row r="188" spans="1:53" s="46" customFormat="1" ht="54.75" customHeight="1" x14ac:dyDescent="0.25">
      <c r="A188" s="182">
        <v>81</v>
      </c>
      <c r="B188" s="51" t="s">
        <v>147</v>
      </c>
      <c r="C188" s="186" t="s">
        <v>85</v>
      </c>
      <c r="D188" s="86"/>
      <c r="E188" s="144">
        <v>30</v>
      </c>
      <c r="F188" s="108"/>
      <c r="G188" s="108"/>
      <c r="H188" s="108"/>
      <c r="I188" s="108"/>
      <c r="J188" s="137">
        <f t="shared" si="29"/>
        <v>30</v>
      </c>
      <c r="K188" s="10">
        <v>1060</v>
      </c>
      <c r="L188" s="108">
        <v>2500</v>
      </c>
      <c r="M188" s="108"/>
      <c r="N188" s="108">
        <f t="shared" si="31"/>
        <v>3590</v>
      </c>
      <c r="O188" s="181" t="s">
        <v>289</v>
      </c>
      <c r="P188" s="192" t="s">
        <v>148</v>
      </c>
      <c r="Q188" s="186" t="s">
        <v>137</v>
      </c>
      <c r="R188" s="180" t="s">
        <v>89</v>
      </c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</row>
    <row r="189" spans="1:53" s="46" customFormat="1" ht="12" customHeight="1" x14ac:dyDescent="0.25">
      <c r="A189" s="182"/>
      <c r="B189" s="43" t="s">
        <v>9</v>
      </c>
      <c r="C189" s="186"/>
      <c r="D189" s="86"/>
      <c r="E189" s="144">
        <v>30</v>
      </c>
      <c r="F189" s="108"/>
      <c r="G189" s="108"/>
      <c r="H189" s="108"/>
      <c r="I189" s="108"/>
      <c r="J189" s="137">
        <f t="shared" si="29"/>
        <v>30</v>
      </c>
      <c r="K189" s="10">
        <v>60</v>
      </c>
      <c r="L189" s="108"/>
      <c r="M189" s="108"/>
      <c r="N189" s="108">
        <f t="shared" si="31"/>
        <v>90</v>
      </c>
      <c r="O189" s="181"/>
      <c r="P189" s="192"/>
      <c r="Q189" s="186"/>
      <c r="R189" s="180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</row>
    <row r="190" spans="1:53" s="46" customFormat="1" ht="30" customHeight="1" x14ac:dyDescent="0.25">
      <c r="A190" s="203">
        <v>82</v>
      </c>
      <c r="B190" s="51" t="s">
        <v>52</v>
      </c>
      <c r="C190" s="186" t="s">
        <v>85</v>
      </c>
      <c r="D190" s="86">
        <v>1.42</v>
      </c>
      <c r="E190" s="144"/>
      <c r="F190" s="108"/>
      <c r="G190" s="108"/>
      <c r="H190" s="108"/>
      <c r="I190" s="108"/>
      <c r="J190" s="137">
        <f t="shared" si="29"/>
        <v>0</v>
      </c>
      <c r="K190" s="10"/>
      <c r="L190" s="108">
        <v>3059.17</v>
      </c>
      <c r="M190" s="108">
        <v>4268.62</v>
      </c>
      <c r="N190" s="108">
        <f t="shared" si="31"/>
        <v>7329.21</v>
      </c>
      <c r="O190" s="181" t="s">
        <v>135</v>
      </c>
      <c r="P190" s="192" t="s">
        <v>19</v>
      </c>
      <c r="Q190" s="186" t="s">
        <v>120</v>
      </c>
      <c r="R190" s="195" t="s">
        <v>89</v>
      </c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</row>
    <row r="191" spans="1:53" s="46" customFormat="1" ht="12.75" customHeight="1" x14ac:dyDescent="0.25">
      <c r="A191" s="203"/>
      <c r="B191" s="43" t="s">
        <v>9</v>
      </c>
      <c r="C191" s="186"/>
      <c r="D191" s="86">
        <v>1.42</v>
      </c>
      <c r="E191" s="144"/>
      <c r="F191" s="108"/>
      <c r="G191" s="108"/>
      <c r="H191" s="108"/>
      <c r="I191" s="108"/>
      <c r="J191" s="137">
        <f t="shared" si="29"/>
        <v>0</v>
      </c>
      <c r="K191" s="10"/>
      <c r="L191" s="108">
        <v>213.43</v>
      </c>
      <c r="M191" s="108"/>
      <c r="N191" s="108">
        <f t="shared" si="31"/>
        <v>214.85</v>
      </c>
      <c r="O191" s="181"/>
      <c r="P191" s="192"/>
      <c r="Q191" s="186"/>
      <c r="R191" s="195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</row>
    <row r="192" spans="1:53" s="46" customFormat="1" ht="27.75" customHeight="1" x14ac:dyDescent="0.25">
      <c r="A192" s="158"/>
      <c r="B192" s="62" t="s">
        <v>193</v>
      </c>
      <c r="C192" s="33" t="s">
        <v>189</v>
      </c>
      <c r="D192" s="85"/>
      <c r="E192" s="143"/>
      <c r="F192" s="7"/>
      <c r="G192" s="7"/>
      <c r="H192" s="7"/>
      <c r="I192" s="7"/>
      <c r="J192" s="136"/>
      <c r="K192" s="9"/>
      <c r="L192" s="7"/>
      <c r="M192" s="7"/>
      <c r="N192" s="7"/>
      <c r="O192" s="69"/>
      <c r="P192" s="74"/>
      <c r="Q192" s="63"/>
      <c r="R192" s="157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</row>
    <row r="193" spans="1:53" s="46" customFormat="1" ht="102.75" customHeight="1" x14ac:dyDescent="0.25">
      <c r="A193" s="203">
        <v>83</v>
      </c>
      <c r="B193" s="51" t="s">
        <v>10</v>
      </c>
      <c r="C193" s="186" t="s">
        <v>98</v>
      </c>
      <c r="D193" s="86">
        <v>157.9</v>
      </c>
      <c r="E193" s="144"/>
      <c r="F193" s="108"/>
      <c r="G193" s="108"/>
      <c r="H193" s="108"/>
      <c r="I193" s="108"/>
      <c r="J193" s="137">
        <f t="shared" si="29"/>
        <v>0</v>
      </c>
      <c r="K193" s="10">
        <v>116.68</v>
      </c>
      <c r="L193" s="108">
        <v>284.57</v>
      </c>
      <c r="M193" s="108"/>
      <c r="N193" s="108">
        <f t="shared" ref="N193:N202" si="32">D193+J193+K193+L193+M193</f>
        <v>559.15000000000009</v>
      </c>
      <c r="O193" s="181" t="s">
        <v>131</v>
      </c>
      <c r="P193" s="192" t="s">
        <v>54</v>
      </c>
      <c r="Q193" s="186" t="s">
        <v>120</v>
      </c>
      <c r="R193" s="195" t="s">
        <v>89</v>
      </c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</row>
    <row r="194" spans="1:53" s="46" customFormat="1" ht="15" customHeight="1" x14ac:dyDescent="0.25">
      <c r="A194" s="203"/>
      <c r="B194" s="43" t="s">
        <v>9</v>
      </c>
      <c r="C194" s="186"/>
      <c r="D194" s="86"/>
      <c r="E194" s="144"/>
      <c r="F194" s="108"/>
      <c r="G194" s="108"/>
      <c r="H194" s="108"/>
      <c r="I194" s="108"/>
      <c r="J194" s="137">
        <f t="shared" si="29"/>
        <v>0</v>
      </c>
      <c r="K194" s="10"/>
      <c r="L194" s="108"/>
      <c r="M194" s="108"/>
      <c r="N194" s="108">
        <f t="shared" si="32"/>
        <v>0</v>
      </c>
      <c r="O194" s="181"/>
      <c r="P194" s="192"/>
      <c r="Q194" s="186"/>
      <c r="R194" s="195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</row>
    <row r="195" spans="1:53" s="46" customFormat="1" ht="54" customHeight="1" x14ac:dyDescent="0.25">
      <c r="A195" s="203">
        <v>84</v>
      </c>
      <c r="B195" s="51" t="s">
        <v>48</v>
      </c>
      <c r="C195" s="186" t="s">
        <v>98</v>
      </c>
      <c r="D195" s="86">
        <v>312.04000000000002</v>
      </c>
      <c r="E195" s="144"/>
      <c r="F195" s="108"/>
      <c r="G195" s="108"/>
      <c r="H195" s="108"/>
      <c r="I195" s="108"/>
      <c r="J195" s="137">
        <f t="shared" si="29"/>
        <v>0</v>
      </c>
      <c r="K195" s="10">
        <v>284.57</v>
      </c>
      <c r="L195" s="108">
        <v>14228.72</v>
      </c>
      <c r="M195" s="108"/>
      <c r="N195" s="108">
        <f t="shared" si="32"/>
        <v>14825.33</v>
      </c>
      <c r="O195" s="181" t="s">
        <v>290</v>
      </c>
      <c r="P195" s="192" t="s">
        <v>54</v>
      </c>
      <c r="Q195" s="186" t="s">
        <v>120</v>
      </c>
      <c r="R195" s="195" t="s">
        <v>89</v>
      </c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</row>
    <row r="196" spans="1:53" s="46" customFormat="1" ht="15" customHeight="1" x14ac:dyDescent="0.25">
      <c r="A196" s="203"/>
      <c r="B196" s="43" t="s">
        <v>9</v>
      </c>
      <c r="C196" s="186"/>
      <c r="D196" s="86">
        <v>312.04000000000002</v>
      </c>
      <c r="E196" s="144"/>
      <c r="F196" s="108"/>
      <c r="G196" s="108"/>
      <c r="H196" s="108"/>
      <c r="I196" s="108"/>
      <c r="J196" s="137">
        <f t="shared" si="29"/>
        <v>0</v>
      </c>
      <c r="K196" s="10">
        <v>284.57</v>
      </c>
      <c r="L196" s="108"/>
      <c r="M196" s="108"/>
      <c r="N196" s="108">
        <f t="shared" si="32"/>
        <v>596.61</v>
      </c>
      <c r="O196" s="181"/>
      <c r="P196" s="192"/>
      <c r="Q196" s="186"/>
      <c r="R196" s="195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</row>
    <row r="197" spans="1:53" s="46" customFormat="1" ht="31.5" customHeight="1" x14ac:dyDescent="0.25">
      <c r="A197" s="203">
        <v>85</v>
      </c>
      <c r="B197" s="51" t="s">
        <v>27</v>
      </c>
      <c r="C197" s="186" t="s">
        <v>98</v>
      </c>
      <c r="D197" s="86"/>
      <c r="E197" s="144"/>
      <c r="F197" s="108"/>
      <c r="G197" s="108"/>
      <c r="H197" s="108"/>
      <c r="I197" s="108"/>
      <c r="J197" s="137">
        <f t="shared" si="29"/>
        <v>0</v>
      </c>
      <c r="K197" s="10">
        <v>99.6</v>
      </c>
      <c r="L197" s="108">
        <v>782.58</v>
      </c>
      <c r="M197" s="108"/>
      <c r="N197" s="108">
        <f t="shared" si="32"/>
        <v>882.18000000000006</v>
      </c>
      <c r="O197" s="181" t="s">
        <v>291</v>
      </c>
      <c r="P197" s="192" t="s">
        <v>54</v>
      </c>
      <c r="Q197" s="186" t="s">
        <v>120</v>
      </c>
      <c r="R197" s="195" t="s">
        <v>89</v>
      </c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</row>
    <row r="198" spans="1:53" s="46" customFormat="1" ht="15" customHeight="1" x14ac:dyDescent="0.25">
      <c r="A198" s="203"/>
      <c r="B198" s="43" t="s">
        <v>9</v>
      </c>
      <c r="C198" s="186"/>
      <c r="D198" s="86"/>
      <c r="E198" s="144"/>
      <c r="F198" s="108"/>
      <c r="G198" s="108"/>
      <c r="H198" s="108"/>
      <c r="I198" s="108"/>
      <c r="J198" s="137">
        <f t="shared" si="29"/>
        <v>0</v>
      </c>
      <c r="K198" s="10">
        <v>99.6</v>
      </c>
      <c r="L198" s="108"/>
      <c r="M198" s="108"/>
      <c r="N198" s="108">
        <f t="shared" si="32"/>
        <v>99.6</v>
      </c>
      <c r="O198" s="181"/>
      <c r="P198" s="192"/>
      <c r="Q198" s="186"/>
      <c r="R198" s="195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</row>
    <row r="199" spans="1:53" s="46" customFormat="1" ht="50.25" customHeight="1" x14ac:dyDescent="0.25">
      <c r="A199" s="203">
        <v>86</v>
      </c>
      <c r="B199" s="51" t="s">
        <v>230</v>
      </c>
      <c r="C199" s="186" t="s">
        <v>98</v>
      </c>
      <c r="D199" s="86">
        <v>1943</v>
      </c>
      <c r="E199" s="144">
        <f>6.1+84.7</f>
        <v>90.8</v>
      </c>
      <c r="F199" s="108">
        <v>4049.75</v>
      </c>
      <c r="G199" s="108"/>
      <c r="H199" s="108"/>
      <c r="I199" s="108"/>
      <c r="J199" s="137">
        <f t="shared" si="29"/>
        <v>4140.55</v>
      </c>
      <c r="K199" s="10">
        <v>4732.8999999999996</v>
      </c>
      <c r="L199" s="108"/>
      <c r="M199" s="108"/>
      <c r="N199" s="108">
        <f t="shared" si="32"/>
        <v>10816.45</v>
      </c>
      <c r="O199" s="181" t="s">
        <v>121</v>
      </c>
      <c r="P199" s="192" t="s">
        <v>16</v>
      </c>
      <c r="Q199" s="186" t="s">
        <v>120</v>
      </c>
      <c r="R199" s="195" t="s">
        <v>89</v>
      </c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</row>
    <row r="200" spans="1:53" s="46" customFormat="1" ht="15" customHeight="1" x14ac:dyDescent="0.25">
      <c r="A200" s="203"/>
      <c r="B200" s="43" t="s">
        <v>9</v>
      </c>
      <c r="C200" s="186"/>
      <c r="D200" s="86">
        <v>172.1</v>
      </c>
      <c r="E200" s="144">
        <v>84.7</v>
      </c>
      <c r="F200" s="108"/>
      <c r="G200" s="108"/>
      <c r="H200" s="108"/>
      <c r="I200" s="108"/>
      <c r="J200" s="137">
        <f t="shared" si="29"/>
        <v>84.7</v>
      </c>
      <c r="K200" s="10"/>
      <c r="L200" s="108"/>
      <c r="M200" s="108"/>
      <c r="N200" s="108">
        <f t="shared" si="32"/>
        <v>256.8</v>
      </c>
      <c r="O200" s="181"/>
      <c r="P200" s="192"/>
      <c r="Q200" s="186"/>
      <c r="R200" s="195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</row>
    <row r="201" spans="1:53" s="37" customFormat="1" ht="42.75" customHeight="1" x14ac:dyDescent="0.25">
      <c r="A201" s="203">
        <v>87</v>
      </c>
      <c r="B201" s="51" t="s">
        <v>28</v>
      </c>
      <c r="C201" s="186" t="s">
        <v>98</v>
      </c>
      <c r="D201" s="86"/>
      <c r="E201" s="144"/>
      <c r="F201" s="108"/>
      <c r="G201" s="108"/>
      <c r="H201" s="108"/>
      <c r="I201" s="108"/>
      <c r="J201" s="137">
        <f t="shared" si="29"/>
        <v>0</v>
      </c>
      <c r="K201" s="10"/>
      <c r="L201" s="108"/>
      <c r="M201" s="108">
        <v>426.86</v>
      </c>
      <c r="N201" s="108">
        <f t="shared" si="32"/>
        <v>426.86</v>
      </c>
      <c r="O201" s="181" t="s">
        <v>231</v>
      </c>
      <c r="P201" s="193">
        <v>2018</v>
      </c>
      <c r="Q201" s="186" t="s">
        <v>120</v>
      </c>
      <c r="R201" s="195" t="s">
        <v>89</v>
      </c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</row>
    <row r="202" spans="1:53" s="37" customFormat="1" ht="15" customHeight="1" x14ac:dyDescent="0.25">
      <c r="A202" s="203"/>
      <c r="B202" s="43" t="s">
        <v>21</v>
      </c>
      <c r="C202" s="186"/>
      <c r="D202" s="86"/>
      <c r="E202" s="144"/>
      <c r="F202" s="108"/>
      <c r="G202" s="108"/>
      <c r="H202" s="108"/>
      <c r="I202" s="108"/>
      <c r="J202" s="137">
        <f t="shared" si="29"/>
        <v>0</v>
      </c>
      <c r="K202" s="10"/>
      <c r="L202" s="108"/>
      <c r="M202" s="108">
        <v>42.69</v>
      </c>
      <c r="N202" s="108">
        <f t="shared" si="32"/>
        <v>42.69</v>
      </c>
      <c r="O202" s="181"/>
      <c r="P202" s="193"/>
      <c r="Q202" s="186"/>
      <c r="R202" s="195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</row>
    <row r="203" spans="1:53" s="46" customFormat="1" ht="27.75" customHeight="1" x14ac:dyDescent="0.25">
      <c r="A203" s="158"/>
      <c r="B203" s="62" t="s">
        <v>168</v>
      </c>
      <c r="C203" s="33" t="s">
        <v>107</v>
      </c>
      <c r="D203" s="85"/>
      <c r="E203" s="143"/>
      <c r="F203" s="7"/>
      <c r="G203" s="7"/>
      <c r="H203" s="7"/>
      <c r="I203" s="7"/>
      <c r="J203" s="136"/>
      <c r="K203" s="9"/>
      <c r="L203" s="7"/>
      <c r="M203" s="7"/>
      <c r="N203" s="7"/>
      <c r="O203" s="69"/>
      <c r="P203" s="74"/>
      <c r="Q203" s="63"/>
      <c r="R203" s="157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</row>
    <row r="204" spans="1:53" s="39" customFormat="1" ht="38.25" customHeight="1" x14ac:dyDescent="0.2">
      <c r="A204" s="182">
        <v>88</v>
      </c>
      <c r="B204" s="51" t="s">
        <v>106</v>
      </c>
      <c r="C204" s="186" t="s">
        <v>107</v>
      </c>
      <c r="D204" s="86"/>
      <c r="E204" s="144">
        <v>7.5</v>
      </c>
      <c r="F204" s="108"/>
      <c r="G204" s="108"/>
      <c r="H204" s="108"/>
      <c r="I204" s="108"/>
      <c r="J204" s="137">
        <f t="shared" si="29"/>
        <v>7.5</v>
      </c>
      <c r="K204" s="10">
        <v>40</v>
      </c>
      <c r="L204" s="108">
        <v>50</v>
      </c>
      <c r="M204" s="108"/>
      <c r="N204" s="108">
        <f>D204+J204+K204+L204+M204</f>
        <v>97.5</v>
      </c>
      <c r="O204" s="181" t="s">
        <v>108</v>
      </c>
      <c r="P204" s="193">
        <v>2017</v>
      </c>
      <c r="Q204" s="186" t="s">
        <v>109</v>
      </c>
      <c r="R204" s="195" t="s">
        <v>89</v>
      </c>
    </row>
    <row r="205" spans="1:53" s="39" customFormat="1" x14ac:dyDescent="0.2">
      <c r="A205" s="182"/>
      <c r="B205" s="43" t="s">
        <v>9</v>
      </c>
      <c r="C205" s="186"/>
      <c r="D205" s="86"/>
      <c r="E205" s="144"/>
      <c r="F205" s="108"/>
      <c r="G205" s="108"/>
      <c r="H205" s="108"/>
      <c r="I205" s="108"/>
      <c r="J205" s="137">
        <f t="shared" si="29"/>
        <v>0</v>
      </c>
      <c r="K205" s="10">
        <v>40</v>
      </c>
      <c r="L205" s="108"/>
      <c r="M205" s="108"/>
      <c r="N205" s="108">
        <f>D205+J205+K205+L205+M205</f>
        <v>40</v>
      </c>
      <c r="O205" s="181"/>
      <c r="P205" s="193"/>
      <c r="Q205" s="186"/>
      <c r="R205" s="195"/>
    </row>
    <row r="206" spans="1:53" s="46" customFormat="1" ht="27.75" customHeight="1" x14ac:dyDescent="0.25">
      <c r="A206" s="158"/>
      <c r="B206" s="62" t="s">
        <v>194</v>
      </c>
      <c r="C206" s="33" t="s">
        <v>190</v>
      </c>
      <c r="D206" s="85"/>
      <c r="E206" s="143"/>
      <c r="F206" s="7"/>
      <c r="G206" s="7"/>
      <c r="H206" s="7"/>
      <c r="I206" s="7"/>
      <c r="J206" s="136"/>
      <c r="K206" s="9"/>
      <c r="L206" s="7"/>
      <c r="M206" s="7"/>
      <c r="N206" s="7"/>
      <c r="O206" s="69"/>
      <c r="P206" s="74"/>
      <c r="Q206" s="63"/>
      <c r="R206" s="157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</row>
    <row r="207" spans="1:53" s="39" customFormat="1" ht="72.75" customHeight="1" x14ac:dyDescent="0.2">
      <c r="A207" s="203">
        <v>89</v>
      </c>
      <c r="B207" s="42" t="s">
        <v>149</v>
      </c>
      <c r="C207" s="186" t="s">
        <v>150</v>
      </c>
      <c r="D207" s="86"/>
      <c r="E207" s="144"/>
      <c r="F207" s="108"/>
      <c r="G207" s="108"/>
      <c r="H207" s="108"/>
      <c r="I207" s="108"/>
      <c r="J207" s="137">
        <f t="shared" si="29"/>
        <v>0</v>
      </c>
      <c r="K207" s="10">
        <v>50</v>
      </c>
      <c r="L207" s="110">
        <v>300</v>
      </c>
      <c r="M207" s="110">
        <v>405.9</v>
      </c>
      <c r="N207" s="108">
        <f>D207+J207+K207+L207+M207</f>
        <v>755.9</v>
      </c>
      <c r="O207" s="181" t="s">
        <v>292</v>
      </c>
      <c r="P207" s="192" t="s">
        <v>296</v>
      </c>
      <c r="Q207" s="186" t="s">
        <v>151</v>
      </c>
      <c r="R207" s="195" t="s">
        <v>86</v>
      </c>
    </row>
    <row r="208" spans="1:53" s="39" customFormat="1" ht="15" customHeight="1" x14ac:dyDescent="0.2">
      <c r="A208" s="203"/>
      <c r="B208" s="43" t="s">
        <v>9</v>
      </c>
      <c r="C208" s="186"/>
      <c r="D208" s="86"/>
      <c r="E208" s="144"/>
      <c r="F208" s="108"/>
      <c r="G208" s="108"/>
      <c r="H208" s="108"/>
      <c r="I208" s="108"/>
      <c r="J208" s="137">
        <f t="shared" si="29"/>
        <v>0</v>
      </c>
      <c r="K208" s="10">
        <v>50</v>
      </c>
      <c r="L208" s="108"/>
      <c r="M208" s="108"/>
      <c r="N208" s="108">
        <f>D208+J208+K208+L208+M208</f>
        <v>50</v>
      </c>
      <c r="O208" s="181"/>
      <c r="P208" s="192"/>
      <c r="Q208" s="186"/>
      <c r="R208" s="195"/>
    </row>
    <row r="209" spans="1:257" ht="38.25" customHeight="1" x14ac:dyDescent="0.25">
      <c r="A209" s="203">
        <v>90</v>
      </c>
      <c r="B209" s="38" t="s">
        <v>76</v>
      </c>
      <c r="C209" s="204" t="s">
        <v>190</v>
      </c>
      <c r="D209" s="87"/>
      <c r="E209" s="148"/>
      <c r="F209" s="1"/>
      <c r="G209" s="1"/>
      <c r="H209" s="1"/>
      <c r="I209" s="1"/>
      <c r="J209" s="137">
        <f t="shared" si="29"/>
        <v>0</v>
      </c>
      <c r="K209" s="11"/>
      <c r="L209" s="1">
        <v>50</v>
      </c>
      <c r="M209" s="1">
        <v>706.7</v>
      </c>
      <c r="N209" s="1">
        <f>D209+J209+K209+L209+M209</f>
        <v>756.7</v>
      </c>
      <c r="O209" s="184" t="s">
        <v>293</v>
      </c>
      <c r="P209" s="205" t="s">
        <v>87</v>
      </c>
      <c r="Q209" s="179" t="s">
        <v>151</v>
      </c>
      <c r="R209" s="195" t="s">
        <v>86</v>
      </c>
    </row>
    <row r="210" spans="1:257" x14ac:dyDescent="0.25">
      <c r="A210" s="203"/>
      <c r="B210" s="41" t="s">
        <v>21</v>
      </c>
      <c r="C210" s="204"/>
      <c r="D210" s="87"/>
      <c r="E210" s="148"/>
      <c r="F210" s="1"/>
      <c r="G210" s="1"/>
      <c r="H210" s="1"/>
      <c r="I210" s="1"/>
      <c r="J210" s="137">
        <f t="shared" si="29"/>
        <v>0</v>
      </c>
      <c r="K210" s="11"/>
      <c r="L210" s="1">
        <v>50</v>
      </c>
      <c r="M210" s="1"/>
      <c r="N210" s="1">
        <f>D210+J210+K210+L210+M210</f>
        <v>50</v>
      </c>
      <c r="O210" s="184"/>
      <c r="P210" s="205"/>
      <c r="Q210" s="179"/>
      <c r="R210" s="195"/>
    </row>
    <row r="211" spans="1:257" s="46" customFormat="1" ht="27.75" customHeight="1" x14ac:dyDescent="0.25">
      <c r="A211" s="158"/>
      <c r="B211" s="62" t="s">
        <v>195</v>
      </c>
      <c r="C211" s="33" t="s">
        <v>191</v>
      </c>
      <c r="D211" s="85"/>
      <c r="E211" s="143"/>
      <c r="F211" s="7"/>
      <c r="G211" s="7"/>
      <c r="H211" s="7"/>
      <c r="I211" s="7"/>
      <c r="J211" s="136"/>
      <c r="K211" s="9"/>
      <c r="L211" s="7"/>
      <c r="M211" s="7"/>
      <c r="N211" s="7"/>
      <c r="O211" s="69"/>
      <c r="P211" s="74"/>
      <c r="Q211" s="63"/>
      <c r="R211" s="157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</row>
    <row r="212" spans="1:257" ht="21.75" customHeight="1" x14ac:dyDescent="0.25">
      <c r="A212" s="182">
        <v>91</v>
      </c>
      <c r="B212" s="51" t="s">
        <v>122</v>
      </c>
      <c r="C212" s="186" t="s">
        <v>123</v>
      </c>
      <c r="D212" s="86">
        <v>7.5629999999999997</v>
      </c>
      <c r="E212" s="144">
        <v>50</v>
      </c>
      <c r="F212" s="108"/>
      <c r="G212" s="108"/>
      <c r="H212" s="108"/>
      <c r="I212" s="108"/>
      <c r="J212" s="137">
        <f t="shared" ref="J212:J213" si="33">SUM(E212:I212)</f>
        <v>50</v>
      </c>
      <c r="K212" s="10"/>
      <c r="L212" s="108"/>
      <c r="M212" s="108"/>
      <c r="N212" s="108">
        <f>D212+J212+K212+L212+M212</f>
        <v>57.563000000000002</v>
      </c>
      <c r="O212" s="181" t="s">
        <v>124</v>
      </c>
      <c r="P212" s="192" t="s">
        <v>14</v>
      </c>
      <c r="Q212" s="186" t="s">
        <v>120</v>
      </c>
      <c r="R212" s="195" t="s">
        <v>89</v>
      </c>
    </row>
    <row r="213" spans="1:257" x14ac:dyDescent="0.25">
      <c r="A213" s="198"/>
      <c r="B213" s="159" t="s">
        <v>9</v>
      </c>
      <c r="C213" s="199"/>
      <c r="D213" s="160">
        <v>7.5629999999999997</v>
      </c>
      <c r="E213" s="161"/>
      <c r="F213" s="109"/>
      <c r="G213" s="109"/>
      <c r="H213" s="109"/>
      <c r="I213" s="109"/>
      <c r="J213" s="162">
        <f t="shared" si="33"/>
        <v>0</v>
      </c>
      <c r="K213" s="163"/>
      <c r="L213" s="109"/>
      <c r="M213" s="109"/>
      <c r="N213" s="109">
        <f>D213+J213+K213+L213+M213</f>
        <v>7.5629999999999997</v>
      </c>
      <c r="O213" s="200"/>
      <c r="P213" s="201"/>
      <c r="Q213" s="199"/>
      <c r="R213" s="202"/>
    </row>
    <row r="214" spans="1:257" x14ac:dyDescent="0.25">
      <c r="A214" s="164"/>
      <c r="B214" s="165"/>
      <c r="C214" s="166"/>
      <c r="D214" s="166"/>
      <c r="E214" s="166"/>
      <c r="F214" s="167"/>
      <c r="G214" s="167"/>
      <c r="H214" s="167"/>
      <c r="I214" s="167"/>
      <c r="J214" s="167"/>
      <c r="K214" s="167"/>
      <c r="L214" s="167"/>
      <c r="M214" s="168"/>
      <c r="N214" s="168"/>
      <c r="O214" s="169"/>
      <c r="P214" s="170"/>
      <c r="Q214" s="171"/>
      <c r="R214" s="172"/>
    </row>
    <row r="215" spans="1:257" x14ac:dyDescent="0.25">
      <c r="A215" s="121"/>
      <c r="B215" s="103" t="s">
        <v>71</v>
      </c>
      <c r="C215" s="104"/>
      <c r="D215" s="104"/>
      <c r="E215" s="64"/>
      <c r="F215" s="23"/>
      <c r="M215" s="24"/>
      <c r="N215" s="24"/>
      <c r="O215" s="70"/>
      <c r="P215" s="75"/>
      <c r="Q215" s="32"/>
      <c r="R215" s="120"/>
    </row>
    <row r="216" spans="1:257" s="65" customFormat="1" x14ac:dyDescent="0.25">
      <c r="A216" s="121"/>
      <c r="B216" s="105"/>
      <c r="C216" s="104"/>
      <c r="D216" s="104"/>
      <c r="E216" s="64"/>
      <c r="F216" s="23"/>
      <c r="G216" s="23"/>
      <c r="H216" s="23"/>
      <c r="I216" s="23"/>
      <c r="J216" s="23"/>
      <c r="K216" s="23"/>
      <c r="L216" s="23"/>
      <c r="M216" s="24"/>
      <c r="N216" s="24"/>
      <c r="O216" s="70"/>
      <c r="P216" s="75"/>
      <c r="Q216" s="32"/>
      <c r="R216" s="120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</row>
    <row r="217" spans="1:257" s="65" customFormat="1" ht="38.25" x14ac:dyDescent="0.2">
      <c r="A217" s="122"/>
      <c r="B217" s="123" t="s">
        <v>158</v>
      </c>
      <c r="C217" s="124"/>
      <c r="D217" s="124"/>
      <c r="E217" s="125"/>
      <c r="F217" s="126"/>
      <c r="G217" s="126"/>
      <c r="H217" s="126"/>
      <c r="I217" s="126"/>
      <c r="J217" s="126"/>
      <c r="K217" s="126"/>
      <c r="L217" s="126"/>
      <c r="M217" s="127"/>
      <c r="N217" s="127"/>
      <c r="O217" s="128"/>
      <c r="P217" s="129"/>
      <c r="Q217" s="130"/>
      <c r="R217" s="131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</row>
  </sheetData>
  <mergeCells count="576">
    <mergeCell ref="A182:A183"/>
    <mergeCell ref="A184:A185"/>
    <mergeCell ref="A186:A187"/>
    <mergeCell ref="A188:A189"/>
    <mergeCell ref="A190:A191"/>
    <mergeCell ref="A193:A194"/>
    <mergeCell ref="A195:A196"/>
    <mergeCell ref="A197:A198"/>
    <mergeCell ref="A134:A135"/>
    <mergeCell ref="A136:A137"/>
    <mergeCell ref="A138:A139"/>
    <mergeCell ref="A140:A141"/>
    <mergeCell ref="A170:A171"/>
    <mergeCell ref="A174:A175"/>
    <mergeCell ref="A176:A177"/>
    <mergeCell ref="A178:A179"/>
    <mergeCell ref="A180:A181"/>
    <mergeCell ref="A143:A144"/>
    <mergeCell ref="A150:B150"/>
    <mergeCell ref="A151:B151"/>
    <mergeCell ref="A145:A146"/>
    <mergeCell ref="A155:A156"/>
    <mergeCell ref="A164:A165"/>
    <mergeCell ref="A168:A169"/>
    <mergeCell ref="A172:A173"/>
    <mergeCell ref="A159:A160"/>
    <mergeCell ref="A104:A105"/>
    <mergeCell ref="A106:A107"/>
    <mergeCell ref="A108:A109"/>
    <mergeCell ref="A111:A112"/>
    <mergeCell ref="A113:A114"/>
    <mergeCell ref="A115:A116"/>
    <mergeCell ref="A117:A118"/>
    <mergeCell ref="A119:A120"/>
    <mergeCell ref="A132:A133"/>
    <mergeCell ref="A126:A127"/>
    <mergeCell ref="A128:A129"/>
    <mergeCell ref="A121:A122"/>
    <mergeCell ref="A13:A14"/>
    <mergeCell ref="A15:A16"/>
    <mergeCell ref="A17:A18"/>
    <mergeCell ref="A19:A20"/>
    <mergeCell ref="A21:A22"/>
    <mergeCell ref="A23:A24"/>
    <mergeCell ref="A25:A26"/>
    <mergeCell ref="A32:A33"/>
    <mergeCell ref="A39:A40"/>
    <mergeCell ref="A36:A37"/>
    <mergeCell ref="A10:B10"/>
    <mergeCell ref="A11:B11"/>
    <mergeCell ref="R4:R9"/>
    <mergeCell ref="E5:J5"/>
    <mergeCell ref="E6:E7"/>
    <mergeCell ref="O1:R1"/>
    <mergeCell ref="O2:R2"/>
    <mergeCell ref="A3:B3"/>
    <mergeCell ref="O3:R3"/>
    <mergeCell ref="A4:A7"/>
    <mergeCell ref="B4:B7"/>
    <mergeCell ref="C4:C7"/>
    <mergeCell ref="D4:D7"/>
    <mergeCell ref="E4:J4"/>
    <mergeCell ref="K4:K7"/>
    <mergeCell ref="L4:L7"/>
    <mergeCell ref="M4:M7"/>
    <mergeCell ref="N4:N7"/>
    <mergeCell ref="O4:O9"/>
    <mergeCell ref="P4:P9"/>
    <mergeCell ref="Q4:Q9"/>
    <mergeCell ref="G6:G7"/>
    <mergeCell ref="H6:H7"/>
    <mergeCell ref="I6:I7"/>
    <mergeCell ref="O30:O31"/>
    <mergeCell ref="P30:P31"/>
    <mergeCell ref="R43:R44"/>
    <mergeCell ref="O32:O33"/>
    <mergeCell ref="P32:P33"/>
    <mergeCell ref="Q32:Q33"/>
    <mergeCell ref="R32:R33"/>
    <mergeCell ref="R19:R20"/>
    <mergeCell ref="C25:C26"/>
    <mergeCell ref="O25:O26"/>
    <mergeCell ref="P25:P26"/>
    <mergeCell ref="Q25:Q26"/>
    <mergeCell ref="C21:C22"/>
    <mergeCell ref="O21:O22"/>
    <mergeCell ref="P21:P22"/>
    <mergeCell ref="Q21:Q22"/>
    <mergeCell ref="R21:R22"/>
    <mergeCell ref="C19:C20"/>
    <mergeCell ref="O19:O20"/>
    <mergeCell ref="P19:P20"/>
    <mergeCell ref="Q19:Q20"/>
    <mergeCell ref="C36:C37"/>
    <mergeCell ref="C28:C29"/>
    <mergeCell ref="O28:O29"/>
    <mergeCell ref="P28:P29"/>
    <mergeCell ref="Q28:Q29"/>
    <mergeCell ref="R28:R29"/>
    <mergeCell ref="Q30:Q31"/>
    <mergeCell ref="A124:A125"/>
    <mergeCell ref="A130:A131"/>
    <mergeCell ref="C130:C131"/>
    <mergeCell ref="O130:O131"/>
    <mergeCell ref="P130:P131"/>
    <mergeCell ref="Q130:Q131"/>
    <mergeCell ref="R130:R131"/>
    <mergeCell ref="A30:A31"/>
    <mergeCell ref="C32:C33"/>
    <mergeCell ref="A28:A29"/>
    <mergeCell ref="R30:R31"/>
    <mergeCell ref="A34:A35"/>
    <mergeCell ref="C34:C35"/>
    <mergeCell ref="O34:O35"/>
    <mergeCell ref="P34:P35"/>
    <mergeCell ref="Q34:Q35"/>
    <mergeCell ref="R34:R35"/>
    <mergeCell ref="C30:C31"/>
    <mergeCell ref="O43:O44"/>
    <mergeCell ref="P43:P44"/>
    <mergeCell ref="J6:J7"/>
    <mergeCell ref="C17:C18"/>
    <mergeCell ref="O17:O18"/>
    <mergeCell ref="P17:P18"/>
    <mergeCell ref="Q17:Q18"/>
    <mergeCell ref="R17:R18"/>
    <mergeCell ref="C15:C16"/>
    <mergeCell ref="O15:O16"/>
    <mergeCell ref="P15:P16"/>
    <mergeCell ref="Q15:Q16"/>
    <mergeCell ref="R15:R16"/>
    <mergeCell ref="O13:O14"/>
    <mergeCell ref="P13:P14"/>
    <mergeCell ref="Q13:Q14"/>
    <mergeCell ref="R13:R14"/>
    <mergeCell ref="F6:F7"/>
    <mergeCell ref="C13:C14"/>
    <mergeCell ref="R47:R48"/>
    <mergeCell ref="A45:A46"/>
    <mergeCell ref="C45:C46"/>
    <mergeCell ref="Q45:Q46"/>
    <mergeCell ref="A41:A42"/>
    <mergeCell ref="C41:C42"/>
    <mergeCell ref="O41:O42"/>
    <mergeCell ref="P41:P42"/>
    <mergeCell ref="Q41:Q42"/>
    <mergeCell ref="A43:A44"/>
    <mergeCell ref="C47:C48"/>
    <mergeCell ref="O47:O48"/>
    <mergeCell ref="P47:P48"/>
    <mergeCell ref="Q47:Q48"/>
    <mergeCell ref="A47:A48"/>
    <mergeCell ref="C43:C44"/>
    <mergeCell ref="R36:R37"/>
    <mergeCell ref="O39:O40"/>
    <mergeCell ref="P39:P40"/>
    <mergeCell ref="Q39:Q40"/>
    <mergeCell ref="R39:R40"/>
    <mergeCell ref="O45:O46"/>
    <mergeCell ref="P45:P46"/>
    <mergeCell ref="R45:R46"/>
    <mergeCell ref="R41:R42"/>
    <mergeCell ref="Q43:Q44"/>
    <mergeCell ref="O36:O37"/>
    <mergeCell ref="P36:P37"/>
    <mergeCell ref="Q36:Q37"/>
    <mergeCell ref="A51:A52"/>
    <mergeCell ref="C51:C52"/>
    <mergeCell ref="O51:O52"/>
    <mergeCell ref="P51:P52"/>
    <mergeCell ref="Q51:Q52"/>
    <mergeCell ref="A55:A56"/>
    <mergeCell ref="C55:C56"/>
    <mergeCell ref="O55:O56"/>
    <mergeCell ref="P55:P56"/>
    <mergeCell ref="Q55:Q56"/>
    <mergeCell ref="R69:R70"/>
    <mergeCell ref="A67:A68"/>
    <mergeCell ref="A65:A66"/>
    <mergeCell ref="A62:B62"/>
    <mergeCell ref="A63:B63"/>
    <mergeCell ref="A60:A61"/>
    <mergeCell ref="R60:R61"/>
    <mergeCell ref="A57:A58"/>
    <mergeCell ref="C57:C58"/>
    <mergeCell ref="O57:O58"/>
    <mergeCell ref="P57:P58"/>
    <mergeCell ref="C60:C61"/>
    <mergeCell ref="O60:O61"/>
    <mergeCell ref="P60:P61"/>
    <mergeCell ref="Q60:Q61"/>
    <mergeCell ref="Q69:Q70"/>
    <mergeCell ref="R51:R52"/>
    <mergeCell ref="A49:A50"/>
    <mergeCell ref="C49:C50"/>
    <mergeCell ref="O49:O50"/>
    <mergeCell ref="P49:P50"/>
    <mergeCell ref="Q49:Q50"/>
    <mergeCell ref="R49:R50"/>
    <mergeCell ref="R75:R76"/>
    <mergeCell ref="A73:A74"/>
    <mergeCell ref="C73:C74"/>
    <mergeCell ref="O73:O74"/>
    <mergeCell ref="P73:P74"/>
    <mergeCell ref="Q73:Q74"/>
    <mergeCell ref="R73:R74"/>
    <mergeCell ref="R55:R56"/>
    <mergeCell ref="A53:A54"/>
    <mergeCell ref="C53:C54"/>
    <mergeCell ref="O53:O54"/>
    <mergeCell ref="P53:P54"/>
    <mergeCell ref="Q53:Q54"/>
    <mergeCell ref="R53:R54"/>
    <mergeCell ref="A71:A72"/>
    <mergeCell ref="C71:C72"/>
    <mergeCell ref="O71:O72"/>
    <mergeCell ref="P71:P72"/>
    <mergeCell ref="Q71:Q72"/>
    <mergeCell ref="R71:R72"/>
    <mergeCell ref="A69:A70"/>
    <mergeCell ref="C69:C70"/>
    <mergeCell ref="O69:O70"/>
    <mergeCell ref="P69:P70"/>
    <mergeCell ref="A81:A82"/>
    <mergeCell ref="C81:C82"/>
    <mergeCell ref="O81:O82"/>
    <mergeCell ref="P81:P82"/>
    <mergeCell ref="Q81:Q82"/>
    <mergeCell ref="R81:R82"/>
    <mergeCell ref="A79:A80"/>
    <mergeCell ref="C79:C80"/>
    <mergeCell ref="O79:O80"/>
    <mergeCell ref="P79:P80"/>
    <mergeCell ref="Q79:Q80"/>
    <mergeCell ref="R79:R80"/>
    <mergeCell ref="A77:A78"/>
    <mergeCell ref="C77:C78"/>
    <mergeCell ref="O77:O78"/>
    <mergeCell ref="P77:P78"/>
    <mergeCell ref="Q77:Q78"/>
    <mergeCell ref="A85:A86"/>
    <mergeCell ref="C85:C86"/>
    <mergeCell ref="O85:O86"/>
    <mergeCell ref="P85:P86"/>
    <mergeCell ref="Q85:Q86"/>
    <mergeCell ref="R85:R86"/>
    <mergeCell ref="A83:A84"/>
    <mergeCell ref="C83:C84"/>
    <mergeCell ref="O83:O84"/>
    <mergeCell ref="P83:P84"/>
    <mergeCell ref="Q83:Q84"/>
    <mergeCell ref="R83:R84"/>
    <mergeCell ref="A93:A94"/>
    <mergeCell ref="C93:C94"/>
    <mergeCell ref="O93:O94"/>
    <mergeCell ref="P93:P94"/>
    <mergeCell ref="Q93:Q94"/>
    <mergeCell ref="R93:R94"/>
    <mergeCell ref="A91:A92"/>
    <mergeCell ref="C91:C92"/>
    <mergeCell ref="O91:O92"/>
    <mergeCell ref="P91:P92"/>
    <mergeCell ref="Q91:Q92"/>
    <mergeCell ref="R91:R92"/>
    <mergeCell ref="A89:A90"/>
    <mergeCell ref="C89:C90"/>
    <mergeCell ref="O89:O90"/>
    <mergeCell ref="P89:P90"/>
    <mergeCell ref="Q89:Q90"/>
    <mergeCell ref="R89:R90"/>
    <mergeCell ref="A87:A88"/>
    <mergeCell ref="C87:C88"/>
    <mergeCell ref="O87:O88"/>
    <mergeCell ref="P87:P88"/>
    <mergeCell ref="Q87:Q88"/>
    <mergeCell ref="R87:R88"/>
    <mergeCell ref="A101:A102"/>
    <mergeCell ref="C101:C102"/>
    <mergeCell ref="O101:O102"/>
    <mergeCell ref="P101:P102"/>
    <mergeCell ref="Q101:Q102"/>
    <mergeCell ref="R101:R102"/>
    <mergeCell ref="C99:C100"/>
    <mergeCell ref="O99:O100"/>
    <mergeCell ref="P99:P100"/>
    <mergeCell ref="Q99:Q100"/>
    <mergeCell ref="R99:R100"/>
    <mergeCell ref="A99:A100"/>
    <mergeCell ref="A97:A98"/>
    <mergeCell ref="C97:C98"/>
    <mergeCell ref="O97:O98"/>
    <mergeCell ref="P97:P98"/>
    <mergeCell ref="Q97:Q98"/>
    <mergeCell ref="R97:R98"/>
    <mergeCell ref="A95:A96"/>
    <mergeCell ref="C95:C96"/>
    <mergeCell ref="O95:O96"/>
    <mergeCell ref="P95:P96"/>
    <mergeCell ref="Q95:Q96"/>
    <mergeCell ref="R95:R96"/>
    <mergeCell ref="R106:R107"/>
    <mergeCell ref="C104:C105"/>
    <mergeCell ref="O104:O105"/>
    <mergeCell ref="P104:P105"/>
    <mergeCell ref="Q104:Q105"/>
    <mergeCell ref="R104:R105"/>
    <mergeCell ref="C113:C114"/>
    <mergeCell ref="O113:O114"/>
    <mergeCell ref="P113:P114"/>
    <mergeCell ref="Q113:Q114"/>
    <mergeCell ref="R113:R114"/>
    <mergeCell ref="C111:C112"/>
    <mergeCell ref="O111:O112"/>
    <mergeCell ref="P111:P112"/>
    <mergeCell ref="Q111:Q112"/>
    <mergeCell ref="R111:R112"/>
    <mergeCell ref="C108:C109"/>
    <mergeCell ref="O108:O109"/>
    <mergeCell ref="P108:P109"/>
    <mergeCell ref="Q108:Q109"/>
    <mergeCell ref="R108:R109"/>
    <mergeCell ref="C117:C118"/>
    <mergeCell ref="O117:O118"/>
    <mergeCell ref="P117:P118"/>
    <mergeCell ref="Q117:Q118"/>
    <mergeCell ref="R117:R118"/>
    <mergeCell ref="C115:C116"/>
    <mergeCell ref="O115:O116"/>
    <mergeCell ref="P115:P116"/>
    <mergeCell ref="Q115:Q116"/>
    <mergeCell ref="R115:R116"/>
    <mergeCell ref="Q121:Q122"/>
    <mergeCell ref="R119:R120"/>
    <mergeCell ref="R124:R125"/>
    <mergeCell ref="C124:C125"/>
    <mergeCell ref="O124:O125"/>
    <mergeCell ref="P124:P125"/>
    <mergeCell ref="Q124:Q125"/>
    <mergeCell ref="P121:P122"/>
    <mergeCell ref="Q119:Q120"/>
    <mergeCell ref="O121:O122"/>
    <mergeCell ref="R121:R122"/>
    <mergeCell ref="C121:C122"/>
    <mergeCell ref="C143:C144"/>
    <mergeCell ref="O143:O144"/>
    <mergeCell ref="P143:P144"/>
    <mergeCell ref="Q143:Q144"/>
    <mergeCell ref="R143:R144"/>
    <mergeCell ref="C138:C139"/>
    <mergeCell ref="O138:O139"/>
    <mergeCell ref="P138:P139"/>
    <mergeCell ref="Q138:Q139"/>
    <mergeCell ref="R138:R139"/>
    <mergeCell ref="C140:C141"/>
    <mergeCell ref="O140:O141"/>
    <mergeCell ref="P140:P141"/>
    <mergeCell ref="Q140:Q141"/>
    <mergeCell ref="R140:R141"/>
    <mergeCell ref="C145:C146"/>
    <mergeCell ref="O145:O146"/>
    <mergeCell ref="P145:P146"/>
    <mergeCell ref="Q145:Q146"/>
    <mergeCell ref="R145:R146"/>
    <mergeCell ref="A147:A148"/>
    <mergeCell ref="C147:C148"/>
    <mergeCell ref="O147:O148"/>
    <mergeCell ref="P147:P148"/>
    <mergeCell ref="Q147:Q148"/>
    <mergeCell ref="R147:R148"/>
    <mergeCell ref="C155:C156"/>
    <mergeCell ref="O155:O156"/>
    <mergeCell ref="P155:P156"/>
    <mergeCell ref="Q155:Q156"/>
    <mergeCell ref="R155:R156"/>
    <mergeCell ref="A153:A154"/>
    <mergeCell ref="C153:C154"/>
    <mergeCell ref="O153:O154"/>
    <mergeCell ref="P153:P154"/>
    <mergeCell ref="Q153:Q154"/>
    <mergeCell ref="R153:R154"/>
    <mergeCell ref="C159:C160"/>
    <mergeCell ref="O159:O160"/>
    <mergeCell ref="P159:P160"/>
    <mergeCell ref="Q159:Q160"/>
    <mergeCell ref="R159:R160"/>
    <mergeCell ref="A157:A158"/>
    <mergeCell ref="C157:C158"/>
    <mergeCell ref="O157:O158"/>
    <mergeCell ref="P157:P158"/>
    <mergeCell ref="Q157:Q158"/>
    <mergeCell ref="R157:R158"/>
    <mergeCell ref="C164:C165"/>
    <mergeCell ref="O164:O165"/>
    <mergeCell ref="P164:P165"/>
    <mergeCell ref="Q164:Q165"/>
    <mergeCell ref="R164:R165"/>
    <mergeCell ref="A161:A162"/>
    <mergeCell ref="C161:C162"/>
    <mergeCell ref="O161:O162"/>
    <mergeCell ref="P161:P162"/>
    <mergeCell ref="Q161:Q162"/>
    <mergeCell ref="R161:R162"/>
    <mergeCell ref="C168:C169"/>
    <mergeCell ref="O168:O169"/>
    <mergeCell ref="P168:P169"/>
    <mergeCell ref="Q168:Q169"/>
    <mergeCell ref="R168:R169"/>
    <mergeCell ref="A166:A167"/>
    <mergeCell ref="C166:C167"/>
    <mergeCell ref="O166:O167"/>
    <mergeCell ref="P166:P167"/>
    <mergeCell ref="Q166:Q167"/>
    <mergeCell ref="R166:R167"/>
    <mergeCell ref="C172:C173"/>
    <mergeCell ref="O172:O173"/>
    <mergeCell ref="P172:P173"/>
    <mergeCell ref="Q172:Q173"/>
    <mergeCell ref="R172:R173"/>
    <mergeCell ref="C170:C171"/>
    <mergeCell ref="O170:O171"/>
    <mergeCell ref="P170:P171"/>
    <mergeCell ref="Q170:Q171"/>
    <mergeCell ref="R170:R171"/>
    <mergeCell ref="C176:C177"/>
    <mergeCell ref="O176:O177"/>
    <mergeCell ref="P176:P177"/>
    <mergeCell ref="Q176:Q177"/>
    <mergeCell ref="R176:R177"/>
    <mergeCell ref="C174:C175"/>
    <mergeCell ref="O174:O175"/>
    <mergeCell ref="P174:P175"/>
    <mergeCell ref="Q174:Q175"/>
    <mergeCell ref="R174:R175"/>
    <mergeCell ref="C180:C181"/>
    <mergeCell ref="O180:O181"/>
    <mergeCell ref="P180:P181"/>
    <mergeCell ref="Q180:Q181"/>
    <mergeCell ref="R180:R181"/>
    <mergeCell ref="C178:C179"/>
    <mergeCell ref="O178:O179"/>
    <mergeCell ref="P178:P179"/>
    <mergeCell ref="Q178:Q179"/>
    <mergeCell ref="R178:R179"/>
    <mergeCell ref="C184:C185"/>
    <mergeCell ref="O184:O185"/>
    <mergeCell ref="P184:P185"/>
    <mergeCell ref="Q184:Q185"/>
    <mergeCell ref="R184:R185"/>
    <mergeCell ref="C182:C183"/>
    <mergeCell ref="O182:O183"/>
    <mergeCell ref="P182:P183"/>
    <mergeCell ref="Q182:Q183"/>
    <mergeCell ref="R182:R183"/>
    <mergeCell ref="C188:C189"/>
    <mergeCell ref="O188:O189"/>
    <mergeCell ref="P188:P189"/>
    <mergeCell ref="Q188:Q189"/>
    <mergeCell ref="R188:R189"/>
    <mergeCell ref="C186:C187"/>
    <mergeCell ref="O186:O187"/>
    <mergeCell ref="P186:P187"/>
    <mergeCell ref="Q186:Q187"/>
    <mergeCell ref="R186:R187"/>
    <mergeCell ref="C193:C194"/>
    <mergeCell ref="O193:O194"/>
    <mergeCell ref="P193:P194"/>
    <mergeCell ref="Q193:Q194"/>
    <mergeCell ref="R193:R194"/>
    <mergeCell ref="C190:C191"/>
    <mergeCell ref="O190:O191"/>
    <mergeCell ref="P190:P191"/>
    <mergeCell ref="Q190:Q191"/>
    <mergeCell ref="R190:R191"/>
    <mergeCell ref="C197:C198"/>
    <mergeCell ref="O197:O198"/>
    <mergeCell ref="P197:P198"/>
    <mergeCell ref="Q197:Q198"/>
    <mergeCell ref="R197:R198"/>
    <mergeCell ref="C195:C196"/>
    <mergeCell ref="O195:O196"/>
    <mergeCell ref="P195:P196"/>
    <mergeCell ref="Q195:Q196"/>
    <mergeCell ref="R195:R196"/>
    <mergeCell ref="C201:C202"/>
    <mergeCell ref="O201:O202"/>
    <mergeCell ref="P201:P202"/>
    <mergeCell ref="Q201:Q202"/>
    <mergeCell ref="R201:R202"/>
    <mergeCell ref="A199:A200"/>
    <mergeCell ref="C199:C200"/>
    <mergeCell ref="O199:O200"/>
    <mergeCell ref="P199:P200"/>
    <mergeCell ref="Q199:Q200"/>
    <mergeCell ref="R199:R200"/>
    <mergeCell ref="A201:A202"/>
    <mergeCell ref="A204:A205"/>
    <mergeCell ref="C204:C205"/>
    <mergeCell ref="O204:O205"/>
    <mergeCell ref="A212:A213"/>
    <mergeCell ref="C212:C213"/>
    <mergeCell ref="O212:O213"/>
    <mergeCell ref="P212:P213"/>
    <mergeCell ref="Q212:Q213"/>
    <mergeCell ref="R212:R213"/>
    <mergeCell ref="A209:A210"/>
    <mergeCell ref="C209:C210"/>
    <mergeCell ref="O209:O210"/>
    <mergeCell ref="P209:P210"/>
    <mergeCell ref="Q209:Q210"/>
    <mergeCell ref="R209:R210"/>
    <mergeCell ref="P204:P205"/>
    <mergeCell ref="Q204:Q205"/>
    <mergeCell ref="R204:R205"/>
    <mergeCell ref="A207:A208"/>
    <mergeCell ref="S166:W166"/>
    <mergeCell ref="C207:C208"/>
    <mergeCell ref="O207:O208"/>
    <mergeCell ref="P207:P208"/>
    <mergeCell ref="Q207:Q208"/>
    <mergeCell ref="R207:R208"/>
    <mergeCell ref="R25:R26"/>
    <mergeCell ref="C23:C24"/>
    <mergeCell ref="O23:O24"/>
    <mergeCell ref="P23:P24"/>
    <mergeCell ref="Q23:Q24"/>
    <mergeCell ref="R23:R24"/>
    <mergeCell ref="Q57:Q58"/>
    <mergeCell ref="R57:R58"/>
    <mergeCell ref="C67:C68"/>
    <mergeCell ref="O67:O68"/>
    <mergeCell ref="P67:P68"/>
    <mergeCell ref="Q67:Q68"/>
    <mergeCell ref="R67:R68"/>
    <mergeCell ref="C65:C66"/>
    <mergeCell ref="O65:O66"/>
    <mergeCell ref="P65:P66"/>
    <mergeCell ref="Q65:Q66"/>
    <mergeCell ref="R65:R66"/>
    <mergeCell ref="O128:O129"/>
    <mergeCell ref="P128:P129"/>
    <mergeCell ref="P136:P137"/>
    <mergeCell ref="Q136:Q137"/>
    <mergeCell ref="R136:R137"/>
    <mergeCell ref="C132:C133"/>
    <mergeCell ref="O132:O133"/>
    <mergeCell ref="P132:P133"/>
    <mergeCell ref="Q132:Q133"/>
    <mergeCell ref="R132:R133"/>
    <mergeCell ref="C134:C135"/>
    <mergeCell ref="O134:O135"/>
    <mergeCell ref="Q128:Q129"/>
    <mergeCell ref="R128:R129"/>
    <mergeCell ref="Q126:Q127"/>
    <mergeCell ref="R126:R127"/>
    <mergeCell ref="O136:O137"/>
    <mergeCell ref="A75:A76"/>
    <mergeCell ref="C75:C76"/>
    <mergeCell ref="O75:O76"/>
    <mergeCell ref="P75:P76"/>
    <mergeCell ref="Q75:Q76"/>
    <mergeCell ref="R77:R78"/>
    <mergeCell ref="C106:C107"/>
    <mergeCell ref="O106:O107"/>
    <mergeCell ref="P106:P107"/>
    <mergeCell ref="Q106:Q107"/>
    <mergeCell ref="P134:P135"/>
    <mergeCell ref="Q134:Q135"/>
    <mergeCell ref="R134:R135"/>
    <mergeCell ref="C126:C127"/>
    <mergeCell ref="O126:O127"/>
    <mergeCell ref="P126:P127"/>
    <mergeCell ref="C119:C120"/>
    <mergeCell ref="O119:O120"/>
    <mergeCell ref="P119:P120"/>
    <mergeCell ref="C136:C137"/>
    <mergeCell ref="C128:C129"/>
  </mergeCells>
  <pageMargins left="0.15748031496062992" right="0" top="0.23622047244094491" bottom="0.27559055118110237" header="0" footer="0.15748031496062992"/>
  <pageSetup paperSize="9" scale="52" fitToHeight="9" orientation="landscape" r:id="rId1"/>
  <headerFooter>
    <oddFooter>&amp;C&amp;P</oddFooter>
  </headerFooter>
  <rowBreaks count="5" manualBreakCount="5">
    <brk id="31" max="17" man="1"/>
    <brk id="61" max="17" man="1"/>
    <brk id="96" max="17" man="1"/>
    <brk id="122" max="17" man="1"/>
    <brk id="1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IP_2015-2017</vt:lpstr>
      <vt:lpstr>'IP_2015-2017'!Print_Area</vt:lpstr>
      <vt:lpstr>'IP_2015-2017'!Print_Titles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Kaire</dc:creator>
  <cp:lastModifiedBy>Liene Zalkovska</cp:lastModifiedBy>
  <cp:lastPrinted>2014-12-17T11:38:49Z</cp:lastPrinted>
  <dcterms:created xsi:type="dcterms:W3CDTF">2012-10-09T13:29:06Z</dcterms:created>
  <dcterms:modified xsi:type="dcterms:W3CDTF">2014-12-18T14:47:28Z</dcterms:modified>
</cp:coreProperties>
</file>