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\\192.168.150.1\d$\Webs\docs\j14\x\"/>
    </mc:Choice>
  </mc:AlternateContent>
  <bookViews>
    <workbookView xWindow="0" yWindow="0" windowWidth="28800" windowHeight="12435" tabRatio="920"/>
  </bookViews>
  <sheets>
    <sheet name="09.1.1." sheetId="19" r:id="rId1"/>
    <sheet name="09.1.2." sheetId="20" r:id="rId2"/>
    <sheet name="09.1.3." sheetId="21" r:id="rId3"/>
    <sheet name="09.1.4." sheetId="22" r:id="rId4"/>
    <sheet name="09.1.5." sheetId="23" r:id="rId5"/>
    <sheet name="09.1.6." sheetId="24" r:id="rId6"/>
    <sheet name="09.1.7." sheetId="25" r:id="rId7"/>
    <sheet name="09.1.8." sheetId="26" r:id="rId8"/>
    <sheet name="09.1.9." sheetId="27" r:id="rId9"/>
    <sheet name="09.1.10." sheetId="75" r:id="rId10"/>
    <sheet name="09.1.11." sheetId="28" r:id="rId11"/>
    <sheet name="09.1.12." sheetId="78" r:id="rId12"/>
    <sheet name="09.2.1." sheetId="3" r:id="rId13"/>
    <sheet name="09.2.2." sheetId="30" r:id="rId14"/>
    <sheet name="09.3.1." sheetId="7" r:id="rId15"/>
    <sheet name="09.3.2." sheetId="35" r:id="rId16"/>
    <sheet name="09.4.1." sheetId="63" r:id="rId17"/>
    <sheet name="09.4.2." sheetId="76" r:id="rId18"/>
    <sheet name="09.4.3." sheetId="77" r:id="rId19"/>
    <sheet name="09.5.1." sheetId="5" r:id="rId20"/>
    <sheet name="09.5.2." sheetId="6" r:id="rId21"/>
    <sheet name="09.5.3." sheetId="71" r:id="rId22"/>
    <sheet name="09.5.4." sheetId="34" r:id="rId23"/>
    <sheet name="09.6.1." sheetId="9" r:id="rId24"/>
    <sheet name="09.6.2." sheetId="37" r:id="rId25"/>
    <sheet name="09.7.1." sheetId="10" r:id="rId26"/>
    <sheet name="09.7.2." sheetId="38" r:id="rId27"/>
    <sheet name="09.8.1." sheetId="11" r:id="rId28"/>
    <sheet name="09.8.2." sheetId="40" r:id="rId29"/>
    <sheet name="09.9.1." sheetId="12" r:id="rId30"/>
    <sheet name="09.9.2." sheetId="42" r:id="rId31"/>
    <sheet name="09.9.3." sheetId="72" r:id="rId32"/>
    <sheet name="09.10.1." sheetId="64" r:id="rId33"/>
    <sheet name="09.11.1." sheetId="13" r:id="rId34"/>
    <sheet name="09.11.2." sheetId="44" r:id="rId35"/>
    <sheet name="09.12.1." sheetId="65" r:id="rId36"/>
    <sheet name="09.13.1." sheetId="66" r:id="rId37"/>
    <sheet name="09.13.2." sheetId="67" r:id="rId38"/>
    <sheet name="09.13.3." sheetId="68" r:id="rId39"/>
    <sheet name="09.14.1." sheetId="53" r:id="rId40"/>
    <sheet name="09.14.2." sheetId="32" r:id="rId41"/>
    <sheet name="09.15.1." sheetId="54" r:id="rId42"/>
    <sheet name="09.15.2." sheetId="33" r:id="rId43"/>
    <sheet name="09.16.1." sheetId="55" r:id="rId44"/>
    <sheet name="09.16.2." sheetId="36" r:id="rId45"/>
    <sheet name="09.17.1." sheetId="56" r:id="rId46"/>
    <sheet name="09.17.2." sheetId="39" r:id="rId47"/>
    <sheet name="09.18.1." sheetId="57" r:id="rId48"/>
    <sheet name="09.18.2." sheetId="41" r:id="rId49"/>
    <sheet name="09.19.1." sheetId="58" r:id="rId50"/>
    <sheet name="09.19.2." sheetId="43" r:id="rId51"/>
    <sheet name="09.20.1." sheetId="59" r:id="rId52"/>
    <sheet name="09.20.2." sheetId="45" r:id="rId53"/>
    <sheet name="09.21.1." sheetId="60" r:id="rId54"/>
    <sheet name="09.22.1." sheetId="61" r:id="rId55"/>
    <sheet name="09.22.2." sheetId="47" r:id="rId56"/>
    <sheet name="09.23.1." sheetId="62" r:id="rId57"/>
    <sheet name="09.23.2." sheetId="52" r:id="rId58"/>
    <sheet name="09.24.1." sheetId="14" r:id="rId59"/>
    <sheet name="09.24.2." sheetId="46" r:id="rId60"/>
    <sheet name="09.24.3." sheetId="73" r:id="rId61"/>
    <sheet name="09.24.4." sheetId="74" r:id="rId62"/>
    <sheet name="09.25.1." sheetId="4" r:id="rId63"/>
    <sheet name="09.25.2." sheetId="31" r:id="rId64"/>
    <sheet name="09.26.1." sheetId="2" r:id="rId65"/>
    <sheet name="09.26.2." sheetId="29" r:id="rId66"/>
    <sheet name="09.27.1." sheetId="16" r:id="rId67"/>
    <sheet name="09.27.2." sheetId="49" r:id="rId68"/>
    <sheet name="09.28.1." sheetId="15" r:id="rId69"/>
    <sheet name="09.28.2." sheetId="48" r:id="rId70"/>
    <sheet name="09.29.1." sheetId="8" r:id="rId71"/>
    <sheet name="09.30.1." sheetId="70" r:id="rId72"/>
    <sheet name="09.30.2." sheetId="69" r:id="rId73"/>
    <sheet name="09.31.1." sheetId="17" r:id="rId74"/>
    <sheet name="09.31.2." sheetId="50" r:id="rId75"/>
    <sheet name="09.32.1." sheetId="18" r:id="rId76"/>
    <sheet name="09.32.2." sheetId="51" r:id="rId77"/>
    <sheet name="09.33.1." sheetId="82" r:id="rId78"/>
    <sheet name="09.34.1." sheetId="79" r:id="rId79"/>
    <sheet name="09.34.2." sheetId="81" r:id="rId80"/>
    <sheet name="09.34.3." sheetId="80" r:id="rId81"/>
  </sheets>
  <externalReferences>
    <externalReference r:id="rId82"/>
    <externalReference r:id="rId83"/>
    <externalReference r:id="rId84"/>
  </externalReferences>
  <definedNames>
    <definedName name="_xlnm._FilterDatabase" localSheetId="0" hidden="1">'09.1.1.'!$C$17:$L$300</definedName>
    <definedName name="_xlnm._FilterDatabase" localSheetId="9" hidden="1">'09.1.10.'!$C$17:$L$300</definedName>
    <definedName name="_xlnm._FilterDatabase" localSheetId="10" hidden="1">'09.1.11.'!$C$17:$L$300</definedName>
    <definedName name="_xlnm._FilterDatabase" localSheetId="11" hidden="1">'09.1.12.'!$C$17:$L$300</definedName>
    <definedName name="_xlnm._FilterDatabase" localSheetId="1" hidden="1">'09.1.2.'!$C$17:$L$300</definedName>
    <definedName name="_xlnm._FilterDatabase" localSheetId="2" hidden="1">'09.1.3.'!$C$17:$L$300</definedName>
    <definedName name="_xlnm._FilterDatabase" localSheetId="3" hidden="1">'09.1.4.'!$C$17:$L$300</definedName>
    <definedName name="_xlnm._FilterDatabase" localSheetId="4" hidden="1">'09.1.5.'!$C$17:$L$300</definedName>
    <definedName name="_xlnm._FilterDatabase" localSheetId="5" hidden="1">'09.1.6.'!$C$17:$L$300</definedName>
    <definedName name="_xlnm._FilterDatabase" localSheetId="6" hidden="1">'09.1.7.'!$C$17:$L$300</definedName>
    <definedName name="_xlnm._FilterDatabase" localSheetId="7" hidden="1">'09.1.8.'!$C$17:$L$300</definedName>
    <definedName name="_xlnm._FilterDatabase" localSheetId="8" hidden="1">'09.1.9.'!$C$17:$L$300</definedName>
    <definedName name="_xlnm._FilterDatabase" localSheetId="32" hidden="1">'09.10.1.'!$C$17:$L$300</definedName>
    <definedName name="_xlnm._FilterDatabase" localSheetId="34" hidden="1">'09.11.2.'!$C$17:$L$300</definedName>
    <definedName name="_xlnm._FilterDatabase" localSheetId="35" hidden="1">'09.12.1.'!$C$17:$L$300</definedName>
    <definedName name="_xlnm._FilterDatabase" localSheetId="36" hidden="1">'09.13.1.'!$C$17:$L$300</definedName>
    <definedName name="_xlnm._FilterDatabase" localSheetId="37" hidden="1">'09.13.2.'!$C$17:$L$300</definedName>
    <definedName name="_xlnm._FilterDatabase" localSheetId="38" hidden="1">'09.13.3.'!$C$17:$L$300</definedName>
    <definedName name="_xlnm._FilterDatabase" localSheetId="39" hidden="1">'09.14.1.'!$C$17:$L$300</definedName>
    <definedName name="_xlnm._FilterDatabase" localSheetId="40" hidden="1">'09.14.2.'!$C$17:$L$300</definedName>
    <definedName name="_xlnm._FilterDatabase" localSheetId="41" hidden="1">'09.15.1.'!$C$17:$L$300</definedName>
    <definedName name="_xlnm._FilterDatabase" localSheetId="42" hidden="1">'09.15.2.'!$C$17:$L$300</definedName>
    <definedName name="_xlnm._FilterDatabase" localSheetId="43" hidden="1">'09.16.1.'!$C$17:$L$300</definedName>
    <definedName name="_xlnm._FilterDatabase" localSheetId="44" hidden="1">'09.16.2.'!$C$17:$L$300</definedName>
    <definedName name="_xlnm._FilterDatabase" localSheetId="45" hidden="1">'09.17.1.'!$C$17:$L$300</definedName>
    <definedName name="_xlnm._FilterDatabase" localSheetId="46" hidden="1">'09.17.2.'!$C$17:$L$300</definedName>
    <definedName name="_xlnm._FilterDatabase" localSheetId="47" hidden="1">'09.18.1.'!$C$17:$L$300</definedName>
    <definedName name="_xlnm._FilterDatabase" localSheetId="48" hidden="1">'09.18.2.'!$C$17:$L$300</definedName>
    <definedName name="_xlnm._FilterDatabase" localSheetId="49" hidden="1">'09.19.1.'!$C$17:$L$300</definedName>
    <definedName name="_xlnm._FilterDatabase" localSheetId="50" hidden="1">'09.19.2.'!$C$17:$L$300</definedName>
    <definedName name="_xlnm._FilterDatabase" localSheetId="12" hidden="1">'09.2.1.'!$C$17:$L$300</definedName>
    <definedName name="_xlnm._FilterDatabase" localSheetId="13" hidden="1">'09.2.2.'!$C$17:$L$300</definedName>
    <definedName name="_xlnm._FilterDatabase" localSheetId="51" hidden="1">'09.20.1.'!$C$17:$L$300</definedName>
    <definedName name="_xlnm._FilterDatabase" localSheetId="52" hidden="1">'09.20.2.'!$C$17:$L$300</definedName>
    <definedName name="_xlnm._FilterDatabase" localSheetId="53" hidden="1">'09.21.1.'!$C$17:$L$300</definedName>
    <definedName name="_xlnm._FilterDatabase" localSheetId="54" hidden="1">'09.22.1.'!$C$17:$L$300</definedName>
    <definedName name="_xlnm._FilterDatabase" localSheetId="55" hidden="1">'09.22.2.'!$C$17:$L$300</definedName>
    <definedName name="_xlnm._FilterDatabase" localSheetId="56" hidden="1">'09.23.1.'!$C$17:$L$300</definedName>
    <definedName name="_xlnm._FilterDatabase" localSheetId="57" hidden="1">'09.23.2.'!$C$17:$L$300</definedName>
    <definedName name="_xlnm._FilterDatabase" localSheetId="58" hidden="1">'09.24.1.'!$C$17:$L$300</definedName>
    <definedName name="_xlnm._FilterDatabase" localSheetId="59" hidden="1">'09.24.2.'!$C$17:$L$300</definedName>
    <definedName name="_xlnm._FilterDatabase" localSheetId="60" hidden="1">'09.24.3.'!$C$17:$L$300</definedName>
    <definedName name="_xlnm._FilterDatabase" localSheetId="61" hidden="1">'09.24.4.'!$C$17:$L$300</definedName>
    <definedName name="_xlnm._FilterDatabase" localSheetId="62" hidden="1">'09.25.1.'!$C$17:$L$300</definedName>
    <definedName name="_xlnm._FilterDatabase" localSheetId="63" hidden="1">'09.25.2.'!$C$17:$L$300</definedName>
    <definedName name="_xlnm._FilterDatabase" localSheetId="64" hidden="1">'09.26.1.'!$C$17:$L$300</definedName>
    <definedName name="_xlnm._FilterDatabase" localSheetId="65" hidden="1">'09.26.2.'!$C$17:$L$300</definedName>
    <definedName name="_xlnm._FilterDatabase" localSheetId="66" hidden="1">'09.27.1.'!$C$17:$L$300</definedName>
    <definedName name="_xlnm._FilterDatabase" localSheetId="67" hidden="1">'09.27.2.'!$C$17:$L$300</definedName>
    <definedName name="_xlnm._FilterDatabase" localSheetId="68" hidden="1">'09.28.1.'!$C$17:$L$300</definedName>
    <definedName name="_xlnm._FilterDatabase" localSheetId="69" hidden="1">'09.28.2.'!$C$17:$L$300</definedName>
    <definedName name="_xlnm._FilterDatabase" localSheetId="70" hidden="1">'09.29.1.'!$C$17:$L$300</definedName>
    <definedName name="_xlnm._FilterDatabase" localSheetId="14" hidden="1">'09.3.1.'!$C$17:$L$300</definedName>
    <definedName name="_xlnm._FilterDatabase" localSheetId="15" hidden="1">'09.3.2.'!$C$17:$L$300</definedName>
    <definedName name="_xlnm._FilterDatabase" localSheetId="71" hidden="1">'09.30.1.'!$C$17:$L$300</definedName>
    <definedName name="_xlnm._FilterDatabase" localSheetId="72" hidden="1">'09.30.2.'!$C$17:$L$300</definedName>
    <definedName name="_xlnm._FilterDatabase" localSheetId="73" hidden="1">'09.31.1.'!$C$17:$L$300</definedName>
    <definedName name="_xlnm._FilterDatabase" localSheetId="74" hidden="1">'09.31.2.'!$C$17:$L$300</definedName>
    <definedName name="_xlnm._FilterDatabase" localSheetId="75" hidden="1">'09.32.1.'!$C$17:$L$300</definedName>
    <definedName name="_xlnm._FilterDatabase" localSheetId="76" hidden="1">'09.32.2.'!$C$17:$L$300</definedName>
    <definedName name="_xlnm._FilterDatabase" localSheetId="77" hidden="1">'09.33.1.'!$C$17:$L$300</definedName>
    <definedName name="_xlnm._FilterDatabase" localSheetId="78" hidden="1">'09.34.1.'!$C$17:$L$300</definedName>
    <definedName name="_xlnm._FilterDatabase" localSheetId="79" hidden="1">'09.34.2.'!$C$17:$L$300</definedName>
    <definedName name="_xlnm._FilterDatabase" localSheetId="80" hidden="1">'09.34.3.'!$C$17:$L$300</definedName>
    <definedName name="_xlnm._FilterDatabase" localSheetId="16" hidden="1">'09.4.1.'!$C$17:$L$300</definedName>
    <definedName name="_xlnm._FilterDatabase" localSheetId="17" hidden="1">'09.4.2.'!$C$17:$L$300</definedName>
    <definedName name="_xlnm._FilterDatabase" localSheetId="18" hidden="1">'09.4.3.'!$C$17:$L$300</definedName>
    <definedName name="_xlnm._FilterDatabase" localSheetId="19" hidden="1">'09.5.1.'!$C$17:$L$300</definedName>
    <definedName name="_xlnm._FilterDatabase" localSheetId="20" hidden="1">'09.5.2.'!$C$17:$L$300</definedName>
    <definedName name="_xlnm._FilterDatabase" localSheetId="21" hidden="1">'09.5.3.'!$C$17:$L$302</definedName>
    <definedName name="_xlnm._FilterDatabase" localSheetId="22" hidden="1">'09.5.4.'!$C$17:$L$300</definedName>
    <definedName name="_xlnm._FilterDatabase" localSheetId="23" hidden="1">'09.6.1.'!$C$17:$L$300</definedName>
    <definedName name="_xlnm._FilterDatabase" localSheetId="24" hidden="1">'09.6.2.'!$C$17:$L$300</definedName>
    <definedName name="_xlnm._FilterDatabase" localSheetId="25" hidden="1">'09.7.1.'!$C$17:$L$300</definedName>
    <definedName name="_xlnm._FilterDatabase" localSheetId="26" hidden="1">'09.7.2.'!$C$17:$L$300</definedName>
    <definedName name="_xlnm._FilterDatabase" localSheetId="27" hidden="1">'09.8.1.'!$C$17:$L$300</definedName>
    <definedName name="_xlnm._FilterDatabase" localSheetId="28" hidden="1">'09.8.2.'!$C$17:$L$300</definedName>
    <definedName name="_xlnm._FilterDatabase" localSheetId="29" hidden="1">'09.9.1.'!$C$17:$L$300</definedName>
    <definedName name="_xlnm._FilterDatabase" localSheetId="30" hidden="1">'09.9.2.'!$C$17:$L$300</definedName>
    <definedName name="_xlnm._FilterDatabase" localSheetId="31" hidden="1">'09.9.3.'!$C$17:$L$300</definedName>
    <definedName name="_xlnm.Print_Area" localSheetId="39">'09.14.1.'!$A$2:$L$300</definedName>
    <definedName name="_xlnm.Print_Area" localSheetId="53">'09.21.1.'!$A$2:$L$307</definedName>
    <definedName name="_xlnm.Print_Titles" localSheetId="0">'09.1.1.'!$19:$19</definedName>
    <definedName name="_xlnm.Print_Titles" localSheetId="9">'09.1.10.'!$19:$19</definedName>
    <definedName name="_xlnm.Print_Titles" localSheetId="10">'09.1.11.'!$19:$19</definedName>
    <definedName name="_xlnm.Print_Titles" localSheetId="11">'09.1.12.'!$19:$19</definedName>
    <definedName name="_xlnm.Print_Titles" localSheetId="1">'09.1.2.'!$19:$19</definedName>
    <definedName name="_xlnm.Print_Titles" localSheetId="2">'09.1.3.'!$19:$19</definedName>
    <definedName name="_xlnm.Print_Titles" localSheetId="3">'09.1.4.'!$19:$19</definedName>
    <definedName name="_xlnm.Print_Titles" localSheetId="4">'09.1.5.'!$19:$19</definedName>
    <definedName name="_xlnm.Print_Titles" localSheetId="5">'09.1.6.'!$19:$19</definedName>
    <definedName name="_xlnm.Print_Titles" localSheetId="6">'09.1.7.'!$19:$19</definedName>
    <definedName name="_xlnm.Print_Titles" localSheetId="7">'09.1.8.'!$19:$19</definedName>
    <definedName name="_xlnm.Print_Titles" localSheetId="8">'09.1.9.'!$19:$19</definedName>
    <definedName name="_xlnm.Print_Titles" localSheetId="32">'09.10.1.'!$19:$19</definedName>
    <definedName name="_xlnm.Print_Titles" localSheetId="34">'09.11.2.'!$19:$19</definedName>
    <definedName name="_xlnm.Print_Titles" localSheetId="35">'09.12.1.'!$19:$19</definedName>
    <definedName name="_xlnm.Print_Titles" localSheetId="36">'09.13.1.'!$19:$19</definedName>
    <definedName name="_xlnm.Print_Titles" localSheetId="37">'09.13.2.'!$19:$19</definedName>
    <definedName name="_xlnm.Print_Titles" localSheetId="38">'09.13.3.'!$19:$19</definedName>
    <definedName name="_xlnm.Print_Titles" localSheetId="39">'09.14.1.'!$19:$19</definedName>
    <definedName name="_xlnm.Print_Titles" localSheetId="40">'09.14.2.'!$19:$19</definedName>
    <definedName name="_xlnm.Print_Titles" localSheetId="41">'09.15.1.'!$19:$19</definedName>
    <definedName name="_xlnm.Print_Titles" localSheetId="42">'09.15.2.'!$19:$19</definedName>
    <definedName name="_xlnm.Print_Titles" localSheetId="43">'09.16.1.'!$19:$19</definedName>
    <definedName name="_xlnm.Print_Titles" localSheetId="44">'09.16.2.'!$19:$19</definedName>
    <definedName name="_xlnm.Print_Titles" localSheetId="45">'09.17.1.'!$19:$19</definedName>
    <definedName name="_xlnm.Print_Titles" localSheetId="46">'09.17.2.'!$19:$19</definedName>
    <definedName name="_xlnm.Print_Titles" localSheetId="47">'09.18.1.'!$19:$19</definedName>
    <definedName name="_xlnm.Print_Titles" localSheetId="48">'09.18.2.'!$19:$19</definedName>
    <definedName name="_xlnm.Print_Titles" localSheetId="49">'09.19.1.'!$19:$19</definedName>
    <definedName name="_xlnm.Print_Titles" localSheetId="50">'09.19.2.'!$19:$19</definedName>
    <definedName name="_xlnm.Print_Titles" localSheetId="12">'09.2.1.'!$19:$19</definedName>
    <definedName name="_xlnm.Print_Titles" localSheetId="13">'09.2.2.'!$19:$19</definedName>
    <definedName name="_xlnm.Print_Titles" localSheetId="51">'09.20.1.'!$19:$19</definedName>
    <definedName name="_xlnm.Print_Titles" localSheetId="52">'09.20.2.'!$19:$19</definedName>
    <definedName name="_xlnm.Print_Titles" localSheetId="53">'09.21.1.'!$19:$19</definedName>
    <definedName name="_xlnm.Print_Titles" localSheetId="54">'09.22.1.'!$19:$19</definedName>
    <definedName name="_xlnm.Print_Titles" localSheetId="55">'09.22.2.'!$19:$19</definedName>
    <definedName name="_xlnm.Print_Titles" localSheetId="56">'09.23.1.'!$19:$19</definedName>
    <definedName name="_xlnm.Print_Titles" localSheetId="57">'09.23.2.'!$19:$19</definedName>
    <definedName name="_xlnm.Print_Titles" localSheetId="58">'09.24.1.'!$19:$19</definedName>
    <definedName name="_xlnm.Print_Titles" localSheetId="59">'09.24.2.'!$19:$19</definedName>
    <definedName name="_xlnm.Print_Titles" localSheetId="60">'09.24.3.'!$19:$19</definedName>
    <definedName name="_xlnm.Print_Titles" localSheetId="61">'09.24.4.'!$19:$19</definedName>
    <definedName name="_xlnm.Print_Titles" localSheetId="62">'09.25.1.'!$19:$19</definedName>
    <definedName name="_xlnm.Print_Titles" localSheetId="63">'09.25.2.'!$19:$19</definedName>
    <definedName name="_xlnm.Print_Titles" localSheetId="64">'09.26.1.'!$19:$19</definedName>
    <definedName name="_xlnm.Print_Titles" localSheetId="65">'09.26.2.'!$19:$19</definedName>
    <definedName name="_xlnm.Print_Titles" localSheetId="66">'09.27.1.'!$19:$19</definedName>
    <definedName name="_xlnm.Print_Titles" localSheetId="67">'09.27.2.'!$19:$19</definedName>
    <definedName name="_xlnm.Print_Titles" localSheetId="68">'09.28.1.'!$19:$19</definedName>
    <definedName name="_xlnm.Print_Titles" localSheetId="69">'09.28.2.'!$19:$19</definedName>
    <definedName name="_xlnm.Print_Titles" localSheetId="70">'09.29.1.'!$19:$19</definedName>
    <definedName name="_xlnm.Print_Titles" localSheetId="14">'09.3.1.'!$19:$19</definedName>
    <definedName name="_xlnm.Print_Titles" localSheetId="15">'09.3.2.'!$19:$19</definedName>
    <definedName name="_xlnm.Print_Titles" localSheetId="71">'09.30.1.'!$19:$19</definedName>
    <definedName name="_xlnm.Print_Titles" localSheetId="72">'09.30.2.'!$19:$19</definedName>
    <definedName name="_xlnm.Print_Titles" localSheetId="73">'09.31.1.'!$19:$19</definedName>
    <definedName name="_xlnm.Print_Titles" localSheetId="74">'09.31.2.'!$19:$19</definedName>
    <definedName name="_xlnm.Print_Titles" localSheetId="75">'09.32.1.'!$19:$19</definedName>
    <definedName name="_xlnm.Print_Titles" localSheetId="76">'09.32.2.'!$19:$19</definedName>
    <definedName name="_xlnm.Print_Titles" localSheetId="77">'09.33.1.'!$19:$19</definedName>
    <definedName name="_xlnm.Print_Titles" localSheetId="78">'09.34.1.'!$19:$19</definedName>
    <definedName name="_xlnm.Print_Titles" localSheetId="79">'09.34.2.'!$19:$19</definedName>
    <definedName name="_xlnm.Print_Titles" localSheetId="80">'09.34.3.'!$19:$19</definedName>
    <definedName name="_xlnm.Print_Titles" localSheetId="16">'09.4.1.'!$19:$19</definedName>
    <definedName name="_xlnm.Print_Titles" localSheetId="17">'09.4.2.'!$19:$19</definedName>
    <definedName name="_xlnm.Print_Titles" localSheetId="18">'09.4.3.'!$19:$19</definedName>
    <definedName name="_xlnm.Print_Titles" localSheetId="19">'09.5.1.'!$19:$19</definedName>
    <definedName name="_xlnm.Print_Titles" localSheetId="20">'09.5.2.'!$19:$19</definedName>
    <definedName name="_xlnm.Print_Titles" localSheetId="21">'09.5.3.'!$19:$19</definedName>
    <definedName name="_xlnm.Print_Titles" localSheetId="22">'09.5.4.'!$19:$19</definedName>
    <definedName name="_xlnm.Print_Titles" localSheetId="23">'09.6.1.'!$19:$19</definedName>
    <definedName name="_xlnm.Print_Titles" localSheetId="24">'09.6.2.'!$19:$19</definedName>
    <definedName name="_xlnm.Print_Titles" localSheetId="25">'09.7.1.'!$19:$19</definedName>
    <definedName name="_xlnm.Print_Titles" localSheetId="26">'09.7.2.'!$19:$19</definedName>
    <definedName name="_xlnm.Print_Titles" localSheetId="27">'09.8.1.'!$19:$19</definedName>
    <definedName name="_xlnm.Print_Titles" localSheetId="28">'09.8.2.'!$19:$19</definedName>
    <definedName name="_xlnm.Print_Titles" localSheetId="29">'09.9.1.'!$19:$19</definedName>
    <definedName name="_xlnm.Print_Titles" localSheetId="30">'09.9.2.'!$19:$19</definedName>
    <definedName name="_xlnm.Print_Titles" localSheetId="31">'09.9.3.'!$19:$19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68" i="71" l="1"/>
  <c r="I285" i="71" s="1"/>
  <c r="L268" i="71"/>
  <c r="J268" i="71"/>
  <c r="K268" i="71"/>
  <c r="J280" i="71"/>
  <c r="L280" i="71"/>
  <c r="K280" i="71"/>
  <c r="H280" i="71" s="1"/>
  <c r="I280" i="71"/>
  <c r="H281" i="71"/>
  <c r="L194" i="20" l="1"/>
  <c r="L194" i="21"/>
  <c r="L194" i="22"/>
  <c r="L194" i="23"/>
  <c r="L194" i="24"/>
  <c r="L194" i="25"/>
  <c r="L194" i="26"/>
  <c r="L194" i="27"/>
  <c r="L194" i="75"/>
  <c r="L194" i="28"/>
  <c r="L194" i="78"/>
  <c r="L194" i="3"/>
  <c r="L194" i="30"/>
  <c r="L194" i="7"/>
  <c r="L194" i="35"/>
  <c r="L194" i="63"/>
  <c r="L194" i="76"/>
  <c r="L194" i="77"/>
  <c r="L194" i="5"/>
  <c r="L194" i="6"/>
  <c r="L194" i="71"/>
  <c r="L194" i="34"/>
  <c r="L194" i="9"/>
  <c r="L194" i="37"/>
  <c r="L194" i="10"/>
  <c r="L194" i="38"/>
  <c r="L194" i="11"/>
  <c r="L194" i="40"/>
  <c r="L194" i="12"/>
  <c r="L194" i="42"/>
  <c r="L194" i="72"/>
  <c r="L194" i="64"/>
  <c r="L194" i="13"/>
  <c r="L194" i="44"/>
  <c r="L194" i="65"/>
  <c r="L194" i="66"/>
  <c r="L194" i="67"/>
  <c r="L194" i="68"/>
  <c r="L194" i="53"/>
  <c r="L194" i="32"/>
  <c r="L194" i="54"/>
  <c r="L194" i="33"/>
  <c r="L194" i="55"/>
  <c r="L194" i="36"/>
  <c r="L194" i="56"/>
  <c r="L194" i="39"/>
  <c r="L194" i="57"/>
  <c r="L194" i="41"/>
  <c r="L194" i="58"/>
  <c r="L194" i="43"/>
  <c r="L194" i="59"/>
  <c r="L194" i="45"/>
  <c r="L194" i="60"/>
  <c r="L194" i="61"/>
  <c r="L194" i="47"/>
  <c r="L194" i="62"/>
  <c r="L194" i="52"/>
  <c r="L194" i="14"/>
  <c r="L194" i="46"/>
  <c r="L194" i="73"/>
  <c r="L194" i="74"/>
  <c r="L194" i="4"/>
  <c r="L194" i="31"/>
  <c r="L194" i="2"/>
  <c r="L194" i="29"/>
  <c r="L194" i="16"/>
  <c r="L194" i="49"/>
  <c r="L194" i="15"/>
  <c r="L194" i="48"/>
  <c r="L194" i="8"/>
  <c r="L194" i="70"/>
  <c r="L194" i="69"/>
  <c r="L194" i="17"/>
  <c r="L194" i="50"/>
  <c r="L194" i="18"/>
  <c r="L194" i="51"/>
  <c r="L194" i="82"/>
  <c r="L194" i="79"/>
  <c r="L194" i="81"/>
  <c r="L194" i="80"/>
  <c r="L194" i="19"/>
  <c r="K194" i="20"/>
  <c r="K194" i="21"/>
  <c r="K194" i="22"/>
  <c r="K194" i="23"/>
  <c r="K194" i="24"/>
  <c r="K194" i="25"/>
  <c r="K194" i="26"/>
  <c r="K194" i="27"/>
  <c r="K194" i="75"/>
  <c r="K194" i="28"/>
  <c r="K194" i="78"/>
  <c r="K194" i="3"/>
  <c r="K194" i="30"/>
  <c r="K194" i="7"/>
  <c r="K194" i="35"/>
  <c r="K194" i="63"/>
  <c r="K194" i="76"/>
  <c r="K194" i="77"/>
  <c r="K194" i="5"/>
  <c r="K194" i="6"/>
  <c r="K194" i="71"/>
  <c r="K194" i="34"/>
  <c r="K194" i="9"/>
  <c r="K194" i="37"/>
  <c r="K194" i="10"/>
  <c r="K194" i="38"/>
  <c r="K194" i="11"/>
  <c r="K194" i="40"/>
  <c r="K194" i="12"/>
  <c r="K194" i="42"/>
  <c r="K194" i="72"/>
  <c r="K194" i="64"/>
  <c r="K194" i="13"/>
  <c r="K194" i="44"/>
  <c r="K194" i="65"/>
  <c r="K194" i="66"/>
  <c r="K194" i="67"/>
  <c r="K194" i="68"/>
  <c r="K194" i="53"/>
  <c r="K194" i="32"/>
  <c r="K194" i="54"/>
  <c r="K194" i="33"/>
  <c r="K194" i="55"/>
  <c r="K194" i="36"/>
  <c r="K194" i="56"/>
  <c r="K194" i="39"/>
  <c r="K194" i="57"/>
  <c r="K194" i="41"/>
  <c r="K194" i="58"/>
  <c r="K194" i="43"/>
  <c r="K194" i="59"/>
  <c r="K194" i="45"/>
  <c r="K194" i="60"/>
  <c r="K194" i="61"/>
  <c r="K194" i="47"/>
  <c r="K194" i="62"/>
  <c r="K194" i="52"/>
  <c r="K194" i="14"/>
  <c r="K194" i="46"/>
  <c r="K194" i="73"/>
  <c r="K194" i="74"/>
  <c r="K194" i="4"/>
  <c r="K194" i="31"/>
  <c r="K194" i="2"/>
  <c r="K194" i="29"/>
  <c r="K194" i="16"/>
  <c r="K194" i="49"/>
  <c r="K194" i="15"/>
  <c r="K194" i="48"/>
  <c r="K194" i="8"/>
  <c r="K194" i="70"/>
  <c r="K194" i="69"/>
  <c r="K194" i="17"/>
  <c r="K194" i="50"/>
  <c r="K194" i="18"/>
  <c r="K194" i="51"/>
  <c r="K194" i="82"/>
  <c r="K194" i="79"/>
  <c r="K194" i="81"/>
  <c r="K194" i="80"/>
  <c r="K194" i="19"/>
  <c r="J194" i="20"/>
  <c r="J194" i="21"/>
  <c r="J194" i="22"/>
  <c r="J194" i="23"/>
  <c r="J194" i="24"/>
  <c r="J194" i="25"/>
  <c r="J194" i="26"/>
  <c r="J194" i="27"/>
  <c r="J194" i="75"/>
  <c r="J194" i="28"/>
  <c r="J194" i="78"/>
  <c r="J194" i="3"/>
  <c r="J194" i="30"/>
  <c r="J194" i="7"/>
  <c r="J194" i="35"/>
  <c r="J194" i="63"/>
  <c r="J194" i="76"/>
  <c r="J194" i="77"/>
  <c r="J194" i="5"/>
  <c r="J194" i="6"/>
  <c r="J194" i="71"/>
  <c r="J194" i="34"/>
  <c r="J194" i="9"/>
  <c r="J194" i="37"/>
  <c r="J194" i="10"/>
  <c r="J194" i="38"/>
  <c r="J194" i="11"/>
  <c r="J194" i="40"/>
  <c r="J194" i="12"/>
  <c r="J194" i="42"/>
  <c r="J194" i="72"/>
  <c r="J194" i="64"/>
  <c r="J194" i="13"/>
  <c r="J194" i="44"/>
  <c r="J194" i="65"/>
  <c r="J194" i="66"/>
  <c r="J194" i="67"/>
  <c r="J194" i="68"/>
  <c r="J194" i="53"/>
  <c r="J194" i="32"/>
  <c r="J194" i="54"/>
  <c r="J194" i="33"/>
  <c r="J194" i="55"/>
  <c r="J194" i="36"/>
  <c r="J194" i="56"/>
  <c r="J194" i="39"/>
  <c r="J194" i="57"/>
  <c r="J194" i="41"/>
  <c r="J194" i="58"/>
  <c r="J194" i="43"/>
  <c r="J194" i="59"/>
  <c r="J194" i="45"/>
  <c r="J194" i="60"/>
  <c r="J194" i="61"/>
  <c r="J194" i="47"/>
  <c r="J194" i="62"/>
  <c r="J194" i="52"/>
  <c r="J194" i="14"/>
  <c r="J194" i="46"/>
  <c r="J194" i="73"/>
  <c r="J194" i="74"/>
  <c r="J194" i="4"/>
  <c r="J194" i="31"/>
  <c r="J194" i="2"/>
  <c r="J194" i="29"/>
  <c r="J194" i="16"/>
  <c r="J194" i="49"/>
  <c r="J194" i="15"/>
  <c r="J194" i="48"/>
  <c r="J194" i="8"/>
  <c r="J194" i="70"/>
  <c r="J194" i="69"/>
  <c r="J194" i="17"/>
  <c r="J194" i="50"/>
  <c r="J194" i="18"/>
  <c r="J194" i="51"/>
  <c r="J194" i="82"/>
  <c r="J194" i="79"/>
  <c r="J194" i="81"/>
  <c r="J194" i="80"/>
  <c r="J194" i="19"/>
  <c r="I194" i="20"/>
  <c r="I194" i="23"/>
  <c r="I194" i="27"/>
  <c r="I194" i="75"/>
  <c r="I194" i="78"/>
  <c r="I194" i="3"/>
  <c r="I194" i="30"/>
  <c r="I194" i="7"/>
  <c r="I194" i="35"/>
  <c r="I194" i="63"/>
  <c r="I194" i="76"/>
  <c r="I194" i="77"/>
  <c r="I194" i="5"/>
  <c r="I194" i="6"/>
  <c r="I194" i="71"/>
  <c r="I51" i="71" s="1"/>
  <c r="I194" i="34"/>
  <c r="I194" i="9"/>
  <c r="I194" i="37"/>
  <c r="I194" i="10"/>
  <c r="I194" i="38"/>
  <c r="I194" i="11"/>
  <c r="I194" i="40"/>
  <c r="I194" i="12"/>
  <c r="I194" i="42"/>
  <c r="I194" i="72"/>
  <c r="I194" i="64"/>
  <c r="I194" i="13"/>
  <c r="I194" i="44"/>
  <c r="I194" i="65"/>
  <c r="I194" i="66"/>
  <c r="I194" i="67"/>
  <c r="I194" i="68"/>
  <c r="I194" i="53"/>
  <c r="I194" i="32"/>
  <c r="I194" i="54"/>
  <c r="I194" i="33"/>
  <c r="I194" i="55"/>
  <c r="I194" i="36"/>
  <c r="I194" i="56"/>
  <c r="I194" i="39"/>
  <c r="I194" i="57"/>
  <c r="I194" i="41"/>
  <c r="I194" i="58"/>
  <c r="I194" i="43"/>
  <c r="I194" i="59"/>
  <c r="I194" i="45"/>
  <c r="I194" i="60"/>
  <c r="I194" i="61"/>
  <c r="I194" i="47"/>
  <c r="I194" i="62"/>
  <c r="I194" i="52"/>
  <c r="I194" i="14"/>
  <c r="I194" i="46"/>
  <c r="I194" i="73"/>
  <c r="I194" i="74"/>
  <c r="I194" i="4"/>
  <c r="I194" i="31"/>
  <c r="I194" i="2"/>
  <c r="I194" i="29"/>
  <c r="I194" i="16"/>
  <c r="I194" i="49"/>
  <c r="I194" i="15"/>
  <c r="I194" i="48"/>
  <c r="I194" i="8"/>
  <c r="I194" i="70"/>
  <c r="I194" i="17"/>
  <c r="I194" i="50"/>
  <c r="I194" i="18"/>
  <c r="I194" i="51"/>
  <c r="I194" i="82"/>
  <c r="I194" i="79"/>
  <c r="I194" i="81"/>
  <c r="I194" i="80"/>
  <c r="L268" i="20"/>
  <c r="L268" i="21"/>
  <c r="L268" i="22"/>
  <c r="L268" i="23"/>
  <c r="L268" i="24"/>
  <c r="L268" i="25"/>
  <c r="L268" i="26"/>
  <c r="L268" i="27"/>
  <c r="L268" i="75"/>
  <c r="L268" i="28"/>
  <c r="L268" i="78"/>
  <c r="L268" i="3"/>
  <c r="L268" i="30"/>
  <c r="L268" i="7"/>
  <c r="L268" i="35"/>
  <c r="L268" i="63"/>
  <c r="L268" i="76"/>
  <c r="L268" i="77"/>
  <c r="L268" i="5"/>
  <c r="L268" i="6"/>
  <c r="L268" i="34"/>
  <c r="L268" i="9"/>
  <c r="L268" i="37"/>
  <c r="L268" i="10"/>
  <c r="L268" i="38"/>
  <c r="L268" i="11"/>
  <c r="L268" i="40"/>
  <c r="L268" i="12"/>
  <c r="L268" i="42"/>
  <c r="L268" i="72"/>
  <c r="L268" i="64"/>
  <c r="L268" i="13"/>
  <c r="L268" i="44"/>
  <c r="L268" i="65"/>
  <c r="L268" i="66"/>
  <c r="L268" i="67"/>
  <c r="L268" i="68"/>
  <c r="L268" i="53"/>
  <c r="L268" i="32"/>
  <c r="L268" i="54"/>
  <c r="L268" i="33"/>
  <c r="L268" i="55"/>
  <c r="L268" i="36"/>
  <c r="L268" i="56"/>
  <c r="L268" i="39"/>
  <c r="L268" i="57"/>
  <c r="L268" i="41"/>
  <c r="L268" i="58"/>
  <c r="L268" i="43"/>
  <c r="L268" i="59"/>
  <c r="L268" i="45"/>
  <c r="L268" i="60"/>
  <c r="L268" i="61"/>
  <c r="L268" i="47"/>
  <c r="L268" i="62"/>
  <c r="L268" i="52"/>
  <c r="L268" i="14"/>
  <c r="L268" i="46"/>
  <c r="L268" i="73"/>
  <c r="L268" i="74"/>
  <c r="L268" i="4"/>
  <c r="L268" i="31"/>
  <c r="L268" i="2"/>
  <c r="L268" i="29"/>
  <c r="L268" i="16"/>
  <c r="L268" i="49"/>
  <c r="L268" i="15"/>
  <c r="L268" i="48"/>
  <c r="L268" i="8"/>
  <c r="L268" i="70"/>
  <c r="L268" i="69"/>
  <c r="L268" i="17"/>
  <c r="L268" i="50"/>
  <c r="L268" i="18"/>
  <c r="L268" i="51"/>
  <c r="L268" i="82"/>
  <c r="L268" i="79"/>
  <c r="L268" i="81"/>
  <c r="L268" i="80"/>
  <c r="L268" i="19"/>
  <c r="K268" i="20"/>
  <c r="K268" i="21"/>
  <c r="K268" i="22"/>
  <c r="K268" i="23"/>
  <c r="K268" i="24"/>
  <c r="K268" i="25"/>
  <c r="K268" i="26"/>
  <c r="K268" i="27"/>
  <c r="K268" i="75"/>
  <c r="K268" i="28"/>
  <c r="K268" i="78"/>
  <c r="K268" i="3"/>
  <c r="K268" i="30"/>
  <c r="K268" i="7"/>
  <c r="K268" i="35"/>
  <c r="K268" i="63"/>
  <c r="K268" i="76"/>
  <c r="K268" i="77"/>
  <c r="K268" i="5"/>
  <c r="K268" i="6"/>
  <c r="K268" i="34"/>
  <c r="K268" i="9"/>
  <c r="K268" i="37"/>
  <c r="K268" i="10"/>
  <c r="K268" i="38"/>
  <c r="K268" i="11"/>
  <c r="K268" i="40"/>
  <c r="K268" i="12"/>
  <c r="K268" i="42"/>
  <c r="K268" i="72"/>
  <c r="K268" i="64"/>
  <c r="K268" i="13"/>
  <c r="K268" i="44"/>
  <c r="K268" i="65"/>
  <c r="K268" i="66"/>
  <c r="K268" i="67"/>
  <c r="K268" i="68"/>
  <c r="K268" i="53"/>
  <c r="K268" i="32"/>
  <c r="K268" i="54"/>
  <c r="K268" i="33"/>
  <c r="K268" i="55"/>
  <c r="K268" i="36"/>
  <c r="K268" i="56"/>
  <c r="K268" i="39"/>
  <c r="K268" i="57"/>
  <c r="K268" i="41"/>
  <c r="K268" i="58"/>
  <c r="K268" i="43"/>
  <c r="K268" i="59"/>
  <c r="K268" i="45"/>
  <c r="K268" i="60"/>
  <c r="K268" i="61"/>
  <c r="K268" i="47"/>
  <c r="K268" i="62"/>
  <c r="K268" i="52"/>
  <c r="K268" i="14"/>
  <c r="K268" i="46"/>
  <c r="K268" i="73"/>
  <c r="K268" i="74"/>
  <c r="K268" i="4"/>
  <c r="K268" i="31"/>
  <c r="K268" i="2"/>
  <c r="K268" i="29"/>
  <c r="K268" i="16"/>
  <c r="K268" i="49"/>
  <c r="K268" i="15"/>
  <c r="K268" i="48"/>
  <c r="K268" i="8"/>
  <c r="K268" i="70"/>
  <c r="K268" i="69"/>
  <c r="K268" i="17"/>
  <c r="K268" i="50"/>
  <c r="K268" i="18"/>
  <c r="K268" i="51"/>
  <c r="K268" i="82"/>
  <c r="K268" i="79"/>
  <c r="K268" i="81"/>
  <c r="K268" i="80"/>
  <c r="K268" i="19"/>
  <c r="J268" i="20"/>
  <c r="J268" i="21"/>
  <c r="J268" i="22"/>
  <c r="J268" i="23"/>
  <c r="J268" i="24"/>
  <c r="J268" i="25"/>
  <c r="J268" i="26"/>
  <c r="J268" i="27"/>
  <c r="J268" i="75"/>
  <c r="J268" i="28"/>
  <c r="J268" i="78"/>
  <c r="J268" i="3"/>
  <c r="J268" i="30"/>
  <c r="J268" i="7"/>
  <c r="J268" i="35"/>
  <c r="J268" i="63"/>
  <c r="J268" i="76"/>
  <c r="J268" i="77"/>
  <c r="J268" i="5"/>
  <c r="J268" i="6"/>
  <c r="J268" i="34"/>
  <c r="J268" i="9"/>
  <c r="J268" i="37"/>
  <c r="J268" i="10"/>
  <c r="J268" i="38"/>
  <c r="J268" i="11"/>
  <c r="J268" i="40"/>
  <c r="J268" i="12"/>
  <c r="J268" i="42"/>
  <c r="J268" i="72"/>
  <c r="J268" i="64"/>
  <c r="J268" i="13"/>
  <c r="J268" i="44"/>
  <c r="J268" i="65"/>
  <c r="J268" i="66"/>
  <c r="J268" i="67"/>
  <c r="J268" i="68"/>
  <c r="J268" i="53"/>
  <c r="J268" i="32"/>
  <c r="J268" i="54"/>
  <c r="J268" i="33"/>
  <c r="J268" i="55"/>
  <c r="J268" i="36"/>
  <c r="J268" i="56"/>
  <c r="J268" i="39"/>
  <c r="J268" i="57"/>
  <c r="J268" i="41"/>
  <c r="J268" i="58"/>
  <c r="J268" i="43"/>
  <c r="J268" i="59"/>
  <c r="J268" i="45"/>
  <c r="J268" i="60"/>
  <c r="J268" i="61"/>
  <c r="J268" i="47"/>
  <c r="J268" i="62"/>
  <c r="J268" i="52"/>
  <c r="J268" i="14"/>
  <c r="J268" i="46"/>
  <c r="J268" i="73"/>
  <c r="J268" i="74"/>
  <c r="J268" i="4"/>
  <c r="J268" i="31"/>
  <c r="J268" i="2"/>
  <c r="J268" i="29"/>
  <c r="J268" i="16"/>
  <c r="J268" i="49"/>
  <c r="J268" i="15"/>
  <c r="J268" i="48"/>
  <c r="J268" i="8"/>
  <c r="J268" i="70"/>
  <c r="J268" i="69"/>
  <c r="J268" i="17"/>
  <c r="J268" i="50"/>
  <c r="J268" i="18"/>
  <c r="J268" i="51"/>
  <c r="J268" i="82"/>
  <c r="J268" i="79"/>
  <c r="J268" i="81"/>
  <c r="J268" i="80"/>
  <c r="J268" i="19"/>
  <c r="I268" i="20"/>
  <c r="I268" i="21"/>
  <c r="I268" i="22"/>
  <c r="I268" i="23"/>
  <c r="I268" i="24"/>
  <c r="I268" i="25"/>
  <c r="I268" i="26"/>
  <c r="I268" i="27"/>
  <c r="I268" i="75"/>
  <c r="I268" i="28"/>
  <c r="I268" i="78"/>
  <c r="I268" i="3"/>
  <c r="I268" i="30"/>
  <c r="I268" i="7"/>
  <c r="I268" i="35"/>
  <c r="I268" i="63"/>
  <c r="I268" i="76"/>
  <c r="I268" i="77"/>
  <c r="I268" i="5"/>
  <c r="I268" i="6"/>
  <c r="I268" i="34"/>
  <c r="I268" i="9"/>
  <c r="I268" i="37"/>
  <c r="I268" i="10"/>
  <c r="I268" i="38"/>
  <c r="I268" i="11"/>
  <c r="I268" i="40"/>
  <c r="I268" i="12"/>
  <c r="I268" i="42"/>
  <c r="I268" i="72"/>
  <c r="I268" i="64"/>
  <c r="I268" i="13"/>
  <c r="I268" i="44"/>
  <c r="I268" i="65"/>
  <c r="I268" i="66"/>
  <c r="I268" i="67"/>
  <c r="I268" i="68"/>
  <c r="I268" i="53"/>
  <c r="I268" i="32"/>
  <c r="I268" i="54"/>
  <c r="I268" i="33"/>
  <c r="I268" i="55"/>
  <c r="I268" i="36"/>
  <c r="I268" i="56"/>
  <c r="I268" i="39"/>
  <c r="I268" i="57"/>
  <c r="I268" i="41"/>
  <c r="I268" i="58"/>
  <c r="I268" i="43"/>
  <c r="I268" i="59"/>
  <c r="I268" i="45"/>
  <c r="I268" i="60"/>
  <c r="I268" i="61"/>
  <c r="I268" i="47"/>
  <c r="I268" i="62"/>
  <c r="I268" i="52"/>
  <c r="I268" i="14"/>
  <c r="I268" i="46"/>
  <c r="I268" i="73"/>
  <c r="I268" i="74"/>
  <c r="I268" i="4"/>
  <c r="I268" i="31"/>
  <c r="I268" i="2"/>
  <c r="I268" i="29"/>
  <c r="I268" i="16"/>
  <c r="I268" i="49"/>
  <c r="I268" i="15"/>
  <c r="I268" i="48"/>
  <c r="I268" i="8"/>
  <c r="I268" i="70"/>
  <c r="I268" i="69"/>
  <c r="I268" i="17"/>
  <c r="I268" i="50"/>
  <c r="I268" i="18"/>
  <c r="I268" i="51"/>
  <c r="I268" i="82"/>
  <c r="I268" i="79"/>
  <c r="I268" i="81"/>
  <c r="I268" i="80"/>
  <c r="I268" i="19"/>
  <c r="L283" i="20"/>
  <c r="L283" i="21"/>
  <c r="L283" i="22"/>
  <c r="L283" i="23"/>
  <c r="L283" i="24"/>
  <c r="L283" i="25"/>
  <c r="L283" i="26"/>
  <c r="L283" i="27"/>
  <c r="L283" i="75"/>
  <c r="L283" i="28"/>
  <c r="L283" i="78"/>
  <c r="L283" i="3"/>
  <c r="L283" i="30"/>
  <c r="L283" i="7"/>
  <c r="L283" i="35"/>
  <c r="L283" i="63"/>
  <c r="L283" i="76"/>
  <c r="L283" i="77"/>
  <c r="L283" i="5"/>
  <c r="L283" i="6"/>
  <c r="L285" i="71"/>
  <c r="L283" i="34"/>
  <c r="L283" i="9"/>
  <c r="L283" i="37"/>
  <c r="L283" i="10"/>
  <c r="L283" i="38"/>
  <c r="L283" i="11"/>
  <c r="L283" i="40"/>
  <c r="L283" i="12"/>
  <c r="L283" i="42"/>
  <c r="L283" i="72"/>
  <c r="L283" i="64"/>
  <c r="L283" i="13"/>
  <c r="L283" i="44"/>
  <c r="L283" i="65"/>
  <c r="L283" i="66"/>
  <c r="L283" i="67"/>
  <c r="L283" i="68"/>
  <c r="L283" i="53"/>
  <c r="L283" i="32"/>
  <c r="L283" i="54"/>
  <c r="L283" i="33"/>
  <c r="L283" i="55"/>
  <c r="L283" i="36"/>
  <c r="L283" i="56"/>
  <c r="L283" i="39"/>
  <c r="L283" i="57"/>
  <c r="L283" i="41"/>
  <c r="L283" i="58"/>
  <c r="L283" i="43"/>
  <c r="L283" i="59"/>
  <c r="L283" i="45"/>
  <c r="L283" i="60"/>
  <c r="L283" i="61"/>
  <c r="L283" i="47"/>
  <c r="L283" i="62"/>
  <c r="L283" i="52"/>
  <c r="L283" i="14"/>
  <c r="L283" i="46"/>
  <c r="L283" i="73"/>
  <c r="L283" i="74"/>
  <c r="L283" i="4"/>
  <c r="L283" i="31"/>
  <c r="L283" i="2"/>
  <c r="L283" i="29"/>
  <c r="L283" i="16"/>
  <c r="L283" i="49"/>
  <c r="L283" i="15"/>
  <c r="L283" i="48"/>
  <c r="L283" i="8"/>
  <c r="L283" i="70"/>
  <c r="L283" i="69"/>
  <c r="L283" i="17"/>
  <c r="L283" i="50"/>
  <c r="L283" i="18"/>
  <c r="L283" i="51"/>
  <c r="L283" i="82"/>
  <c r="L283" i="79"/>
  <c r="L283" i="81"/>
  <c r="L283" i="80"/>
  <c r="L283" i="19"/>
  <c r="K283" i="20"/>
  <c r="K283" i="21"/>
  <c r="K283" i="22"/>
  <c r="K283" i="23"/>
  <c r="K283" i="24"/>
  <c r="K283" i="25"/>
  <c r="K283" i="26"/>
  <c r="K283" i="27"/>
  <c r="K283" i="75"/>
  <c r="K283" i="28"/>
  <c r="K283" i="78"/>
  <c r="K283" i="3"/>
  <c r="K283" i="30"/>
  <c r="K283" i="7"/>
  <c r="K283" i="35"/>
  <c r="K283" i="63"/>
  <c r="K283" i="76"/>
  <c r="K283" i="77"/>
  <c r="K283" i="5"/>
  <c r="K283" i="6"/>
  <c r="K285" i="71"/>
  <c r="K283" i="34"/>
  <c r="K283" i="9"/>
  <c r="K283" i="37"/>
  <c r="K283" i="10"/>
  <c r="K283" i="38"/>
  <c r="K283" i="11"/>
  <c r="K283" i="40"/>
  <c r="K283" i="12"/>
  <c r="K283" i="42"/>
  <c r="K283" i="72"/>
  <c r="K283" i="64"/>
  <c r="K283" i="13"/>
  <c r="K283" i="44"/>
  <c r="K283" i="65"/>
  <c r="K283" i="66"/>
  <c r="K283" i="67"/>
  <c r="K283" i="53"/>
  <c r="K283" i="32"/>
  <c r="K283" i="54"/>
  <c r="K283" i="33"/>
  <c r="K283" i="55"/>
  <c r="K283" i="36"/>
  <c r="K283" i="56"/>
  <c r="K283" i="39"/>
  <c r="K283" i="57"/>
  <c r="K283" i="41"/>
  <c r="K283" i="58"/>
  <c r="K283" i="43"/>
  <c r="K283" i="59"/>
  <c r="K283" i="45"/>
  <c r="K283" i="60"/>
  <c r="K283" i="61"/>
  <c r="K283" i="47"/>
  <c r="K283" i="62"/>
  <c r="K283" i="52"/>
  <c r="K283" i="14"/>
  <c r="K283" i="46"/>
  <c r="K283" i="73"/>
  <c r="K283" i="74"/>
  <c r="K283" i="4"/>
  <c r="K283" i="31"/>
  <c r="K283" i="2"/>
  <c r="K283" i="29"/>
  <c r="K283" i="16"/>
  <c r="K283" i="49"/>
  <c r="K283" i="15"/>
  <c r="K283" i="48"/>
  <c r="K283" i="8"/>
  <c r="K283" i="70"/>
  <c r="K283" i="17"/>
  <c r="K283" i="50"/>
  <c r="K283" i="18"/>
  <c r="K283" i="51"/>
  <c r="K283" i="82"/>
  <c r="K283" i="79"/>
  <c r="K283" i="81"/>
  <c r="K283" i="80"/>
  <c r="K283" i="19"/>
  <c r="J283" i="20"/>
  <c r="J283" i="21"/>
  <c r="J283" i="22"/>
  <c r="J283" i="23"/>
  <c r="J283" i="24"/>
  <c r="J283" i="25"/>
  <c r="J283" i="26"/>
  <c r="J283" i="27"/>
  <c r="J283" i="75"/>
  <c r="J283" i="28"/>
  <c r="J283" i="78"/>
  <c r="J283" i="3"/>
  <c r="J283" i="30"/>
  <c r="J283" i="7"/>
  <c r="J283" i="35"/>
  <c r="J283" i="63"/>
  <c r="J283" i="76"/>
  <c r="J283" i="77"/>
  <c r="J283" i="5"/>
  <c r="J283" i="6"/>
  <c r="J285" i="71"/>
  <c r="J283" i="34"/>
  <c r="J283" i="9"/>
  <c r="J283" i="37"/>
  <c r="J283" i="10"/>
  <c r="J283" i="38"/>
  <c r="J283" i="11"/>
  <c r="J283" i="40"/>
  <c r="J283" i="12"/>
  <c r="J283" i="42"/>
  <c r="J283" i="72"/>
  <c r="J283" i="64"/>
  <c r="J283" i="13"/>
  <c r="J283" i="44"/>
  <c r="J283" i="65"/>
  <c r="J283" i="66"/>
  <c r="J283" i="67"/>
  <c r="J283" i="68"/>
  <c r="J283" i="53"/>
  <c r="J283" i="32"/>
  <c r="J283" i="54"/>
  <c r="J283" i="33"/>
  <c r="J283" i="55"/>
  <c r="J283" i="36"/>
  <c r="J283" i="56"/>
  <c r="J283" i="39"/>
  <c r="J283" i="57"/>
  <c r="J283" i="41"/>
  <c r="J283" i="58"/>
  <c r="J283" i="43"/>
  <c r="J283" i="59"/>
  <c r="J283" i="45"/>
  <c r="J283" i="60"/>
  <c r="J283" i="61"/>
  <c r="J283" i="47"/>
  <c r="J283" i="62"/>
  <c r="J283" i="52"/>
  <c r="J283" i="14"/>
  <c r="J283" i="46"/>
  <c r="J283" i="73"/>
  <c r="J283" i="74"/>
  <c r="J283" i="4"/>
  <c r="J283" i="31"/>
  <c r="J283" i="2"/>
  <c r="J283" i="29"/>
  <c r="J283" i="16"/>
  <c r="J283" i="49"/>
  <c r="J283" i="15"/>
  <c r="J283" i="48"/>
  <c r="J283" i="8"/>
  <c r="J283" i="70"/>
  <c r="J283" i="69"/>
  <c r="J283" i="17"/>
  <c r="J283" i="50"/>
  <c r="J283" i="18"/>
  <c r="J283" i="51"/>
  <c r="J283" i="82"/>
  <c r="J283" i="79"/>
  <c r="J283" i="81"/>
  <c r="J283" i="80"/>
  <c r="J283" i="19"/>
  <c r="I283" i="75"/>
  <c r="I283" i="78"/>
  <c r="I283" i="3"/>
  <c r="I283" i="30"/>
  <c r="I283" i="7"/>
  <c r="I283" i="35"/>
  <c r="I283" i="63"/>
  <c r="I283" i="76"/>
  <c r="I283" i="77"/>
  <c r="I283" i="5"/>
  <c r="I283" i="6"/>
  <c r="I283" i="34"/>
  <c r="I283" i="9"/>
  <c r="I283" i="37"/>
  <c r="I283" i="10"/>
  <c r="I283" i="38"/>
  <c r="I283" i="11"/>
  <c r="I283" i="40"/>
  <c r="I283" i="12"/>
  <c r="I283" i="42"/>
  <c r="I283" i="72"/>
  <c r="I283" i="64"/>
  <c r="I283" i="13"/>
  <c r="I283" i="44"/>
  <c r="I283" i="65"/>
  <c r="I283" i="66"/>
  <c r="I283" i="67"/>
  <c r="I283" i="53"/>
  <c r="I283" i="32"/>
  <c r="I283" i="54"/>
  <c r="I283" i="33"/>
  <c r="I283" i="55"/>
  <c r="I283" i="36"/>
  <c r="I283" i="56"/>
  <c r="I283" i="39"/>
  <c r="I283" i="57"/>
  <c r="I283" i="41"/>
  <c r="I283" i="58"/>
  <c r="I283" i="43"/>
  <c r="I283" i="59"/>
  <c r="I283" i="45"/>
  <c r="I283" i="60"/>
  <c r="I283" i="61"/>
  <c r="I283" i="47"/>
  <c r="I283" i="62"/>
  <c r="I283" i="52"/>
  <c r="I283" i="14"/>
  <c r="I283" i="46"/>
  <c r="I283" i="73"/>
  <c r="I283" i="74"/>
  <c r="I283" i="4"/>
  <c r="I283" i="31"/>
  <c r="I283" i="2"/>
  <c r="I283" i="29"/>
  <c r="I283" i="16"/>
  <c r="I283" i="49"/>
  <c r="I283" i="15"/>
  <c r="I283" i="48"/>
  <c r="I283" i="8"/>
  <c r="I283" i="70"/>
  <c r="I283" i="17"/>
  <c r="I283" i="50"/>
  <c r="I283" i="18"/>
  <c r="I283" i="51"/>
  <c r="I283" i="82"/>
  <c r="I283" i="79"/>
  <c r="I283" i="81"/>
  <c r="I283" i="80"/>
  <c r="I163" i="16" l="1"/>
  <c r="I133" i="16"/>
  <c r="I115" i="16"/>
  <c r="I88" i="16"/>
  <c r="I102" i="16"/>
  <c r="I115" i="10"/>
  <c r="I88" i="10"/>
  <c r="K163" i="10"/>
  <c r="I163" i="10"/>
  <c r="I133" i="10"/>
  <c r="I102" i="18"/>
  <c r="I115" i="18"/>
  <c r="I115" i="17"/>
  <c r="I88" i="17"/>
  <c r="L163" i="17"/>
  <c r="I163" i="17"/>
  <c r="I102" i="17"/>
  <c r="J88" i="8"/>
  <c r="J163" i="8"/>
  <c r="I135" i="15"/>
  <c r="I133" i="15"/>
  <c r="I132" i="15"/>
  <c r="I163" i="15"/>
  <c r="I115" i="15"/>
  <c r="I88" i="15"/>
  <c r="I102" i="15"/>
  <c r="I115" i="2"/>
  <c r="I88" i="2"/>
  <c r="I133" i="2"/>
  <c r="I163" i="2"/>
  <c r="I102" i="2"/>
  <c r="K115" i="4"/>
  <c r="K163" i="4"/>
  <c r="I163" i="4"/>
  <c r="I102" i="4"/>
  <c r="I115" i="4"/>
  <c r="I88" i="4"/>
  <c r="I115" i="14"/>
  <c r="I102" i="14"/>
  <c r="I88" i="14"/>
  <c r="I102" i="13"/>
  <c r="I115" i="13"/>
  <c r="I87" i="13"/>
  <c r="I102" i="70" l="1"/>
  <c r="I88" i="12" l="1"/>
  <c r="I163" i="12"/>
  <c r="I115" i="11"/>
  <c r="I88" i="11"/>
  <c r="I132" i="11"/>
  <c r="I163" i="11"/>
  <c r="I102" i="11"/>
  <c r="I102" i="10"/>
  <c r="I88" i="9"/>
  <c r="I133" i="9"/>
  <c r="I163" i="9"/>
  <c r="J163" i="6"/>
  <c r="I115" i="5"/>
  <c r="I88" i="5"/>
  <c r="I102" i="5"/>
  <c r="I163" i="5"/>
  <c r="I102" i="7"/>
  <c r="I115" i="7"/>
  <c r="I88" i="7"/>
  <c r="L163" i="7"/>
  <c r="I133" i="3"/>
  <c r="I115" i="3"/>
  <c r="I88" i="3"/>
  <c r="I102" i="3"/>
  <c r="I163" i="3"/>
  <c r="I135" i="25" l="1"/>
  <c r="I96" i="25"/>
  <c r="I127" i="25"/>
  <c r="K133" i="67" l="1"/>
  <c r="K102" i="65"/>
  <c r="K102" i="64"/>
  <c r="I102" i="64"/>
  <c r="K106" i="64"/>
  <c r="I106" i="64"/>
  <c r="I133" i="64"/>
  <c r="I102" i="63"/>
  <c r="I106" i="63"/>
  <c r="I132" i="62" l="1"/>
  <c r="I133" i="62"/>
  <c r="I102" i="62"/>
  <c r="I106" i="62"/>
  <c r="I133" i="61"/>
  <c r="I102" i="61"/>
  <c r="I106" i="61"/>
  <c r="J133" i="60"/>
  <c r="J102" i="60"/>
  <c r="J106" i="60"/>
  <c r="J115" i="60"/>
  <c r="I133" i="59"/>
  <c r="I102" i="59"/>
  <c r="I106" i="59"/>
  <c r="I133" i="58"/>
  <c r="I102" i="58"/>
  <c r="I133" i="57"/>
  <c r="I102" i="57"/>
  <c r="I106" i="57"/>
  <c r="I115" i="57"/>
  <c r="I132" i="56"/>
  <c r="I102" i="56"/>
  <c r="I106" i="56"/>
  <c r="I115" i="56"/>
  <c r="I133" i="55"/>
  <c r="I132" i="55"/>
  <c r="I102" i="55"/>
  <c r="I106" i="55"/>
  <c r="I115" i="55"/>
  <c r="I133" i="54"/>
  <c r="I102" i="54"/>
  <c r="I106" i="54"/>
  <c r="I133" i="53"/>
  <c r="I132" i="53"/>
  <c r="I102" i="53"/>
  <c r="I131" i="19" l="1"/>
  <c r="I163" i="71" l="1"/>
  <c r="I163" i="72"/>
  <c r="L233" i="20" l="1"/>
  <c r="L233" i="21"/>
  <c r="L233" i="22"/>
  <c r="L233" i="23"/>
  <c r="L233" i="24"/>
  <c r="L233" i="25"/>
  <c r="L233" i="26"/>
  <c r="L233" i="27"/>
  <c r="L233" i="75"/>
  <c r="L233" i="28"/>
  <c r="L233" i="78"/>
  <c r="L233" i="3"/>
  <c r="L233" i="30"/>
  <c r="L233" i="7"/>
  <c r="L233" i="35"/>
  <c r="L233" i="63"/>
  <c r="L233" i="76"/>
  <c r="L233" i="77"/>
  <c r="L233" i="5"/>
  <c r="L233" i="6"/>
  <c r="L233" i="71"/>
  <c r="L233" i="34"/>
  <c r="L233" i="9"/>
  <c r="L233" i="37"/>
  <c r="L233" i="10"/>
  <c r="L233" i="38"/>
  <c r="L233" i="11"/>
  <c r="L233" i="40"/>
  <c r="L233" i="12"/>
  <c r="L233" i="42"/>
  <c r="L233" i="72"/>
  <c r="L233" i="64"/>
  <c r="L233" i="13"/>
  <c r="L233" i="44"/>
  <c r="L233" i="65"/>
  <c r="L233" i="66"/>
  <c r="L233" i="67"/>
  <c r="L233" i="68"/>
  <c r="L233" i="53"/>
  <c r="L233" i="32"/>
  <c r="L233" i="54"/>
  <c r="L233" i="33"/>
  <c r="L233" i="55"/>
  <c r="L233" i="36"/>
  <c r="L233" i="56"/>
  <c r="L233" i="39"/>
  <c r="L233" i="57"/>
  <c r="L233" i="41"/>
  <c r="L233" i="58"/>
  <c r="L233" i="43"/>
  <c r="L233" i="59"/>
  <c r="L233" i="45"/>
  <c r="L233" i="60"/>
  <c r="L233" i="61"/>
  <c r="L233" i="47"/>
  <c r="L233" i="62"/>
  <c r="L233" i="52"/>
  <c r="L233" i="14"/>
  <c r="L233" i="46"/>
  <c r="L233" i="73"/>
  <c r="L233" i="74"/>
  <c r="L233" i="4"/>
  <c r="L233" i="31"/>
  <c r="L233" i="2"/>
  <c r="L233" i="29"/>
  <c r="L233" i="16"/>
  <c r="L233" i="49"/>
  <c r="L233" i="15"/>
  <c r="L233" i="48"/>
  <c r="L233" i="8"/>
  <c r="L233" i="70"/>
  <c r="L233" i="69"/>
  <c r="L233" i="17"/>
  <c r="L233" i="50"/>
  <c r="L233" i="18"/>
  <c r="L233" i="51"/>
  <c r="L233" i="82"/>
  <c r="L233" i="79"/>
  <c r="L233" i="81"/>
  <c r="L233" i="80"/>
  <c r="L233" i="19"/>
  <c r="K233" i="20"/>
  <c r="K233" i="21"/>
  <c r="K233" i="22"/>
  <c r="K233" i="23"/>
  <c r="K233" i="24"/>
  <c r="K233" i="25"/>
  <c r="K233" i="26"/>
  <c r="K233" i="27"/>
  <c r="K233" i="75"/>
  <c r="K233" i="28"/>
  <c r="K233" i="78"/>
  <c r="K233" i="3"/>
  <c r="K233" i="30"/>
  <c r="K233" i="7"/>
  <c r="K233" i="35"/>
  <c r="K233" i="63"/>
  <c r="K233" i="76"/>
  <c r="K233" i="77"/>
  <c r="K233" i="5"/>
  <c r="K233" i="6"/>
  <c r="K233" i="71"/>
  <c r="K233" i="34"/>
  <c r="K233" i="9"/>
  <c r="K233" i="37"/>
  <c r="K233" i="10"/>
  <c r="K233" i="38"/>
  <c r="K233" i="11"/>
  <c r="K233" i="40"/>
  <c r="K233" i="12"/>
  <c r="K233" i="42"/>
  <c r="K233" i="72"/>
  <c r="K233" i="64"/>
  <c r="K233" i="13"/>
  <c r="K233" i="44"/>
  <c r="K233" i="65"/>
  <c r="K233" i="66"/>
  <c r="K233" i="67"/>
  <c r="K233" i="68"/>
  <c r="K233" i="53"/>
  <c r="K233" i="32"/>
  <c r="K233" i="54"/>
  <c r="K233" i="33"/>
  <c r="K233" i="55"/>
  <c r="K233" i="36"/>
  <c r="K233" i="56"/>
  <c r="K233" i="39"/>
  <c r="K233" i="57"/>
  <c r="K233" i="41"/>
  <c r="K233" i="58"/>
  <c r="K233" i="43"/>
  <c r="K233" i="59"/>
  <c r="K233" i="45"/>
  <c r="K233" i="60"/>
  <c r="K233" i="61"/>
  <c r="K233" i="47"/>
  <c r="K233" i="62"/>
  <c r="K233" i="52"/>
  <c r="K233" i="14"/>
  <c r="K233" i="46"/>
  <c r="K233" i="73"/>
  <c r="K233" i="74"/>
  <c r="K233" i="4"/>
  <c r="K233" i="31"/>
  <c r="K233" i="2"/>
  <c r="K233" i="29"/>
  <c r="K233" i="16"/>
  <c r="K233" i="49"/>
  <c r="K233" i="15"/>
  <c r="K233" i="48"/>
  <c r="K233" i="8"/>
  <c r="K233" i="70"/>
  <c r="K233" i="69"/>
  <c r="K233" i="17"/>
  <c r="K233" i="50"/>
  <c r="K233" i="18"/>
  <c r="K233" i="51"/>
  <c r="K233" i="82"/>
  <c r="K233" i="79"/>
  <c r="K233" i="81"/>
  <c r="K233" i="80"/>
  <c r="K233" i="19"/>
  <c r="J233" i="20"/>
  <c r="J233" i="21"/>
  <c r="J233" i="22"/>
  <c r="J233" i="23"/>
  <c r="J233" i="24"/>
  <c r="J233" i="25"/>
  <c r="J233" i="26"/>
  <c r="J233" i="27"/>
  <c r="J233" i="75"/>
  <c r="J233" i="28"/>
  <c r="J233" i="78"/>
  <c r="J233" i="3"/>
  <c r="J233" i="30"/>
  <c r="J233" i="7"/>
  <c r="J233" i="35"/>
  <c r="J233" i="63"/>
  <c r="J233" i="76"/>
  <c r="J233" i="77"/>
  <c r="J233" i="5"/>
  <c r="J233" i="6"/>
  <c r="J233" i="71"/>
  <c r="J233" i="34"/>
  <c r="J233" i="9"/>
  <c r="J233" i="37"/>
  <c r="J233" i="10"/>
  <c r="J233" i="38"/>
  <c r="J233" i="11"/>
  <c r="J233" i="40"/>
  <c r="J233" i="12"/>
  <c r="J233" i="42"/>
  <c r="J233" i="72"/>
  <c r="J233" i="64"/>
  <c r="J233" i="13"/>
  <c r="J233" i="44"/>
  <c r="J233" i="65"/>
  <c r="J233" i="66"/>
  <c r="J233" i="67"/>
  <c r="J233" i="68"/>
  <c r="J233" i="53"/>
  <c r="J233" i="32"/>
  <c r="J233" i="54"/>
  <c r="J233" i="33"/>
  <c r="J233" i="55"/>
  <c r="J233" i="36"/>
  <c r="J233" i="56"/>
  <c r="J233" i="39"/>
  <c r="J233" i="57"/>
  <c r="J233" i="41"/>
  <c r="J233" i="58"/>
  <c r="J233" i="43"/>
  <c r="J233" i="59"/>
  <c r="J233" i="45"/>
  <c r="J233" i="60"/>
  <c r="J233" i="61"/>
  <c r="J233" i="47"/>
  <c r="J233" i="62"/>
  <c r="J233" i="52"/>
  <c r="J233" i="14"/>
  <c r="J233" i="46"/>
  <c r="J233" i="73"/>
  <c r="J233" i="74"/>
  <c r="J233" i="4"/>
  <c r="J233" i="31"/>
  <c r="J233" i="2"/>
  <c r="J233" i="29"/>
  <c r="J233" i="16"/>
  <c r="J233" i="49"/>
  <c r="J233" i="15"/>
  <c r="J233" i="48"/>
  <c r="J233" i="8"/>
  <c r="J233" i="70"/>
  <c r="J233" i="69"/>
  <c r="J233" i="17"/>
  <c r="J233" i="50"/>
  <c r="J233" i="18"/>
  <c r="J233" i="51"/>
  <c r="J233" i="82"/>
  <c r="J233" i="79"/>
  <c r="J233" i="81"/>
  <c r="J233" i="80"/>
  <c r="J233" i="19"/>
  <c r="I233" i="20"/>
  <c r="I233" i="21"/>
  <c r="I233" i="22"/>
  <c r="I233" i="23"/>
  <c r="I233" i="24"/>
  <c r="I233" i="25"/>
  <c r="I233" i="26"/>
  <c r="I233" i="27"/>
  <c r="I233" i="75"/>
  <c r="I233" i="28"/>
  <c r="I233" i="78"/>
  <c r="I233" i="3"/>
  <c r="I233" i="30"/>
  <c r="I233" i="7"/>
  <c r="I233" i="35"/>
  <c r="I233" i="63"/>
  <c r="I233" i="76"/>
  <c r="I233" i="77"/>
  <c r="I233" i="5"/>
  <c r="I233" i="6"/>
  <c r="I233" i="71"/>
  <c r="I233" i="34"/>
  <c r="I233" i="9"/>
  <c r="I233" i="37"/>
  <c r="I233" i="10"/>
  <c r="I233" i="38"/>
  <c r="I233" i="11"/>
  <c r="I233" i="40"/>
  <c r="I233" i="12"/>
  <c r="I233" i="42"/>
  <c r="I233" i="72"/>
  <c r="I233" i="64"/>
  <c r="I233" i="13"/>
  <c r="I233" i="44"/>
  <c r="I233" i="65"/>
  <c r="I233" i="66"/>
  <c r="I233" i="67"/>
  <c r="I233" i="68"/>
  <c r="I233" i="53"/>
  <c r="I233" i="32"/>
  <c r="I233" i="54"/>
  <c r="I233" i="33"/>
  <c r="I233" i="55"/>
  <c r="I233" i="36"/>
  <c r="I233" i="56"/>
  <c r="I233" i="39"/>
  <c r="I233" i="57"/>
  <c r="I233" i="41"/>
  <c r="I233" i="58"/>
  <c r="I233" i="43"/>
  <c r="I233" i="59"/>
  <c r="I233" i="45"/>
  <c r="I233" i="60"/>
  <c r="I233" i="61"/>
  <c r="I233" i="47"/>
  <c r="I233" i="62"/>
  <c r="I233" i="52"/>
  <c r="I233" i="14"/>
  <c r="I233" i="46"/>
  <c r="I233" i="73"/>
  <c r="I233" i="74"/>
  <c r="I233" i="4"/>
  <c r="I233" i="31"/>
  <c r="I233" i="2"/>
  <c r="I233" i="29"/>
  <c r="I233" i="16"/>
  <c r="I233" i="49"/>
  <c r="I233" i="15"/>
  <c r="I233" i="48"/>
  <c r="I233" i="8"/>
  <c r="I233" i="70"/>
  <c r="I233" i="69"/>
  <c r="I233" i="17"/>
  <c r="I233" i="50"/>
  <c r="I233" i="18"/>
  <c r="I233" i="51"/>
  <c r="I233" i="82"/>
  <c r="I233" i="79"/>
  <c r="I233" i="81"/>
  <c r="I233" i="80"/>
  <c r="I233" i="19"/>
  <c r="G233" i="20"/>
  <c r="G233" i="21"/>
  <c r="G233" i="22"/>
  <c r="G233" i="23"/>
  <c r="G233" i="24"/>
  <c r="G233" i="25"/>
  <c r="G233" i="26"/>
  <c r="G233" i="27"/>
  <c r="G233" i="75"/>
  <c r="G233" i="28"/>
  <c r="G233" i="78"/>
  <c r="G233" i="3"/>
  <c r="G233" i="30"/>
  <c r="G233" i="7"/>
  <c r="G233" i="35"/>
  <c r="G233" i="63"/>
  <c r="G233" i="76"/>
  <c r="G233" i="77"/>
  <c r="G233" i="5"/>
  <c r="G233" i="6"/>
  <c r="G233" i="71"/>
  <c r="G233" i="34"/>
  <c r="G233" i="9"/>
  <c r="G233" i="37"/>
  <c r="G233" i="10"/>
  <c r="G233" i="38"/>
  <c r="G233" i="11"/>
  <c r="G233" i="40"/>
  <c r="G233" i="12"/>
  <c r="G233" i="42"/>
  <c r="G233" i="72"/>
  <c r="G233" i="64"/>
  <c r="G233" i="13"/>
  <c r="G233" i="44"/>
  <c r="G233" i="65"/>
  <c r="G233" i="66"/>
  <c r="G233" i="67"/>
  <c r="G233" i="68"/>
  <c r="G233" i="53"/>
  <c r="G233" i="32"/>
  <c r="G233" i="54"/>
  <c r="G233" i="33"/>
  <c r="G233" i="55"/>
  <c r="G233" i="36"/>
  <c r="G233" i="56"/>
  <c r="G233" i="39"/>
  <c r="G233" i="57"/>
  <c r="G233" i="41"/>
  <c r="G233" i="58"/>
  <c r="G233" i="43"/>
  <c r="G233" i="59"/>
  <c r="G233" i="45"/>
  <c r="G233" i="60"/>
  <c r="G233" i="61"/>
  <c r="G233" i="47"/>
  <c r="G233" i="62"/>
  <c r="G233" i="52"/>
  <c r="G233" i="14"/>
  <c r="G233" i="46"/>
  <c r="G233" i="73"/>
  <c r="G233" i="74"/>
  <c r="G233" i="4"/>
  <c r="G233" i="31"/>
  <c r="G233" i="2"/>
  <c r="G233" i="29"/>
  <c r="G233" i="16"/>
  <c r="G233" i="49"/>
  <c r="G233" i="15"/>
  <c r="G233" i="48"/>
  <c r="G233" i="8"/>
  <c r="G233" i="70"/>
  <c r="G233" i="69"/>
  <c r="G233" i="17"/>
  <c r="G233" i="50"/>
  <c r="G233" i="18"/>
  <c r="G233" i="51"/>
  <c r="G233" i="82"/>
  <c r="G233" i="79"/>
  <c r="G233" i="81"/>
  <c r="G233" i="80"/>
  <c r="G233" i="19"/>
  <c r="E233" i="20"/>
  <c r="F233" i="20"/>
  <c r="E233" i="21"/>
  <c r="F233" i="21"/>
  <c r="E233" i="22"/>
  <c r="F233" i="22"/>
  <c r="E233" i="23"/>
  <c r="F233" i="23"/>
  <c r="E233" i="24"/>
  <c r="F233" i="24"/>
  <c r="E233" i="25"/>
  <c r="F233" i="25"/>
  <c r="E233" i="26"/>
  <c r="F233" i="26"/>
  <c r="E233" i="27"/>
  <c r="F233" i="27"/>
  <c r="E233" i="75"/>
  <c r="F233" i="75"/>
  <c r="E233" i="28"/>
  <c r="F233" i="28"/>
  <c r="E233" i="78"/>
  <c r="F233" i="78"/>
  <c r="E233" i="3"/>
  <c r="F233" i="3"/>
  <c r="E233" i="30"/>
  <c r="F233" i="30"/>
  <c r="E233" i="7"/>
  <c r="F233" i="7"/>
  <c r="E233" i="35"/>
  <c r="F233" i="35"/>
  <c r="E233" i="63"/>
  <c r="F233" i="63"/>
  <c r="E233" i="76"/>
  <c r="F233" i="76"/>
  <c r="E233" i="77"/>
  <c r="F233" i="77"/>
  <c r="E233" i="5"/>
  <c r="F233" i="5"/>
  <c r="E233" i="6"/>
  <c r="F233" i="6"/>
  <c r="E233" i="71"/>
  <c r="F233" i="71"/>
  <c r="E233" i="34"/>
  <c r="F233" i="34"/>
  <c r="E233" i="9"/>
  <c r="F233" i="9"/>
  <c r="E233" i="37"/>
  <c r="F233" i="37"/>
  <c r="E233" i="10"/>
  <c r="F233" i="10"/>
  <c r="E233" i="38"/>
  <c r="F233" i="38"/>
  <c r="E233" i="11"/>
  <c r="F233" i="11"/>
  <c r="E233" i="40"/>
  <c r="F233" i="40"/>
  <c r="E233" i="12"/>
  <c r="F233" i="12"/>
  <c r="E233" i="42"/>
  <c r="F233" i="42"/>
  <c r="E233" i="72"/>
  <c r="F233" i="72"/>
  <c r="E233" i="64"/>
  <c r="F233" i="64"/>
  <c r="E233" i="13"/>
  <c r="F233" i="13"/>
  <c r="E233" i="44"/>
  <c r="F233" i="44"/>
  <c r="E233" i="65"/>
  <c r="F233" i="65"/>
  <c r="E233" i="66"/>
  <c r="F233" i="66"/>
  <c r="E233" i="67"/>
  <c r="F233" i="67"/>
  <c r="E233" i="68"/>
  <c r="F233" i="68"/>
  <c r="E233" i="53"/>
  <c r="F233" i="53"/>
  <c r="E233" i="32"/>
  <c r="F233" i="32"/>
  <c r="E233" i="54"/>
  <c r="F233" i="54"/>
  <c r="E233" i="33"/>
  <c r="F233" i="33"/>
  <c r="E233" i="55"/>
  <c r="F233" i="55"/>
  <c r="E233" i="36"/>
  <c r="F233" i="36"/>
  <c r="E233" i="56"/>
  <c r="F233" i="56"/>
  <c r="E233" i="39"/>
  <c r="F233" i="39"/>
  <c r="E233" i="57"/>
  <c r="F233" i="57"/>
  <c r="E233" i="41"/>
  <c r="F233" i="41"/>
  <c r="E233" i="58"/>
  <c r="F233" i="58"/>
  <c r="E233" i="43"/>
  <c r="F233" i="43"/>
  <c r="E233" i="59"/>
  <c r="F233" i="59"/>
  <c r="E233" i="45"/>
  <c r="F233" i="45"/>
  <c r="E233" i="60"/>
  <c r="F233" i="60"/>
  <c r="E233" i="61"/>
  <c r="F233" i="61"/>
  <c r="E233" i="47"/>
  <c r="F233" i="47"/>
  <c r="E233" i="62"/>
  <c r="F233" i="62"/>
  <c r="E233" i="52"/>
  <c r="F233" i="52"/>
  <c r="E233" i="14"/>
  <c r="F233" i="14"/>
  <c r="E233" i="46"/>
  <c r="F233" i="46"/>
  <c r="E233" i="73"/>
  <c r="F233" i="73"/>
  <c r="E233" i="74"/>
  <c r="F233" i="74"/>
  <c r="E233" i="4"/>
  <c r="F233" i="4"/>
  <c r="E233" i="31"/>
  <c r="F233" i="31"/>
  <c r="E233" i="2"/>
  <c r="F233" i="2"/>
  <c r="E233" i="29"/>
  <c r="F233" i="29"/>
  <c r="E233" i="16"/>
  <c r="F233" i="16"/>
  <c r="E233" i="49"/>
  <c r="F233" i="49"/>
  <c r="E233" i="15"/>
  <c r="F233" i="15"/>
  <c r="E233" i="48"/>
  <c r="F233" i="48"/>
  <c r="E233" i="8"/>
  <c r="F233" i="8"/>
  <c r="E233" i="70"/>
  <c r="F233" i="70"/>
  <c r="E233" i="69"/>
  <c r="F233" i="69"/>
  <c r="E233" i="17"/>
  <c r="F233" i="17"/>
  <c r="E233" i="50"/>
  <c r="F233" i="50"/>
  <c r="E233" i="18"/>
  <c r="F233" i="18"/>
  <c r="E233" i="51"/>
  <c r="F233" i="51"/>
  <c r="E233" i="82"/>
  <c r="F233" i="82"/>
  <c r="E233" i="79"/>
  <c r="F233" i="79"/>
  <c r="E233" i="81"/>
  <c r="F233" i="81"/>
  <c r="E233" i="80"/>
  <c r="F233" i="80"/>
  <c r="E233" i="19"/>
  <c r="F233" i="19"/>
  <c r="D233" i="20"/>
  <c r="D233" i="21"/>
  <c r="D233" i="22"/>
  <c r="D233" i="23"/>
  <c r="D233" i="24"/>
  <c r="D233" i="25"/>
  <c r="D233" i="26"/>
  <c r="D233" i="27"/>
  <c r="D233" i="75"/>
  <c r="D233" i="28"/>
  <c r="D233" i="78"/>
  <c r="D233" i="3"/>
  <c r="D233" i="30"/>
  <c r="D233" i="7"/>
  <c r="D233" i="35"/>
  <c r="D233" i="63"/>
  <c r="D233" i="76"/>
  <c r="D233" i="77"/>
  <c r="D233" i="5"/>
  <c r="D233" i="6"/>
  <c r="D233" i="71"/>
  <c r="D233" i="34"/>
  <c r="D233" i="9"/>
  <c r="D233" i="37"/>
  <c r="D233" i="10"/>
  <c r="D233" i="38"/>
  <c r="D233" i="11"/>
  <c r="D233" i="40"/>
  <c r="D233" i="12"/>
  <c r="D233" i="42"/>
  <c r="D233" i="72"/>
  <c r="D233" i="64"/>
  <c r="D233" i="13"/>
  <c r="D233" i="44"/>
  <c r="D233" i="65"/>
  <c r="D233" i="66"/>
  <c r="D233" i="67"/>
  <c r="D233" i="68"/>
  <c r="D233" i="53"/>
  <c r="D233" i="32"/>
  <c r="D233" i="54"/>
  <c r="D233" i="33"/>
  <c r="D233" i="55"/>
  <c r="D233" i="36"/>
  <c r="D233" i="56"/>
  <c r="D233" i="39"/>
  <c r="D233" i="57"/>
  <c r="D233" i="41"/>
  <c r="D233" i="58"/>
  <c r="D233" i="43"/>
  <c r="D233" i="59"/>
  <c r="D233" i="45"/>
  <c r="D233" i="60"/>
  <c r="D233" i="61"/>
  <c r="D233" i="47"/>
  <c r="D233" i="62"/>
  <c r="D233" i="52"/>
  <c r="D233" i="14"/>
  <c r="D233" i="46"/>
  <c r="D233" i="73"/>
  <c r="D233" i="74"/>
  <c r="D233" i="4"/>
  <c r="D233" i="31"/>
  <c r="D233" i="2"/>
  <c r="D233" i="29"/>
  <c r="D233" i="16"/>
  <c r="D233" i="49"/>
  <c r="D233" i="15"/>
  <c r="D233" i="48"/>
  <c r="D233" i="8"/>
  <c r="D233" i="70"/>
  <c r="D233" i="69"/>
  <c r="D233" i="17"/>
  <c r="D233" i="50"/>
  <c r="D233" i="18"/>
  <c r="D233" i="51"/>
  <c r="D233" i="82"/>
  <c r="D233" i="79"/>
  <c r="D233" i="81"/>
  <c r="D233" i="80"/>
  <c r="D233" i="19"/>
  <c r="H234" i="20"/>
  <c r="H234" i="21"/>
  <c r="H234" i="22"/>
  <c r="H234" i="23"/>
  <c r="H234" i="24"/>
  <c r="H234" i="25"/>
  <c r="H234" i="26"/>
  <c r="H234" i="27"/>
  <c r="H234" i="75"/>
  <c r="H234" i="28"/>
  <c r="H234" i="78"/>
  <c r="H234" i="3"/>
  <c r="H234" i="30"/>
  <c r="H234" i="7"/>
  <c r="H234" i="35"/>
  <c r="H234" i="63"/>
  <c r="H234" i="76"/>
  <c r="H234" i="77"/>
  <c r="H234" i="5"/>
  <c r="H234" i="6"/>
  <c r="H234" i="71"/>
  <c r="H234" i="34"/>
  <c r="H234" i="9"/>
  <c r="H234" i="37"/>
  <c r="H234" i="10"/>
  <c r="H234" i="38"/>
  <c r="H234" i="11"/>
  <c r="H234" i="40"/>
  <c r="H234" i="12"/>
  <c r="H234" i="42"/>
  <c r="H234" i="72"/>
  <c r="H234" i="64"/>
  <c r="H234" i="13"/>
  <c r="H234" i="44"/>
  <c r="H234" i="65"/>
  <c r="H234" i="66"/>
  <c r="H234" i="67"/>
  <c r="H234" i="68"/>
  <c r="H234" i="53"/>
  <c r="H234" i="32"/>
  <c r="H234" i="54"/>
  <c r="H234" i="33"/>
  <c r="H234" i="55"/>
  <c r="H234" i="36"/>
  <c r="H234" i="56"/>
  <c r="H234" i="39"/>
  <c r="H234" i="57"/>
  <c r="H234" i="41"/>
  <c r="H234" i="58"/>
  <c r="H234" i="43"/>
  <c r="H234" i="59"/>
  <c r="H234" i="45"/>
  <c r="H234" i="60"/>
  <c r="H234" i="61"/>
  <c r="H234" i="47"/>
  <c r="H234" i="62"/>
  <c r="H234" i="52"/>
  <c r="H234" i="14"/>
  <c r="H234" i="46"/>
  <c r="H234" i="73"/>
  <c r="H234" i="74"/>
  <c r="H234" i="4"/>
  <c r="H234" i="31"/>
  <c r="H234" i="2"/>
  <c r="H234" i="29"/>
  <c r="H234" i="16"/>
  <c r="H234" i="49"/>
  <c r="H234" i="15"/>
  <c r="H234" i="48"/>
  <c r="H234" i="8"/>
  <c r="H234" i="70"/>
  <c r="H234" i="69"/>
  <c r="H234" i="17"/>
  <c r="H234" i="50"/>
  <c r="H234" i="18"/>
  <c r="H234" i="51"/>
  <c r="H234" i="82"/>
  <c r="H234" i="79"/>
  <c r="H234" i="81"/>
  <c r="H234" i="80"/>
  <c r="H234" i="19"/>
  <c r="C234" i="20"/>
  <c r="C234" i="21"/>
  <c r="C234" i="22"/>
  <c r="C234" i="23"/>
  <c r="C234" i="24"/>
  <c r="C234" i="25"/>
  <c r="C234" i="26"/>
  <c r="C234" i="27"/>
  <c r="C234" i="75"/>
  <c r="C234" i="28"/>
  <c r="C234" i="78"/>
  <c r="C234" i="3"/>
  <c r="C234" i="30"/>
  <c r="C234" i="7"/>
  <c r="C234" i="35"/>
  <c r="C234" i="63"/>
  <c r="C234" i="76"/>
  <c r="C234" i="77"/>
  <c r="C234" i="5"/>
  <c r="C234" i="6"/>
  <c r="C234" i="71"/>
  <c r="C234" i="34"/>
  <c r="C234" i="9"/>
  <c r="C234" i="37"/>
  <c r="C234" i="10"/>
  <c r="C234" i="38"/>
  <c r="C234" i="11"/>
  <c r="C234" i="40"/>
  <c r="C234" i="12"/>
  <c r="C234" i="42"/>
  <c r="C234" i="72"/>
  <c r="C234" i="64"/>
  <c r="C234" i="13"/>
  <c r="C234" i="44"/>
  <c r="C234" i="65"/>
  <c r="C234" i="66"/>
  <c r="C234" i="67"/>
  <c r="C234" i="68"/>
  <c r="C234" i="53"/>
  <c r="C234" i="32"/>
  <c r="C234" i="54"/>
  <c r="C234" i="33"/>
  <c r="C234" i="55"/>
  <c r="C234" i="36"/>
  <c r="C234" i="56"/>
  <c r="C234" i="39"/>
  <c r="C234" i="57"/>
  <c r="C234" i="41"/>
  <c r="C234" i="58"/>
  <c r="C234" i="43"/>
  <c r="C234" i="59"/>
  <c r="C234" i="45"/>
  <c r="C234" i="60"/>
  <c r="C234" i="61"/>
  <c r="C234" i="47"/>
  <c r="C234" i="62"/>
  <c r="C234" i="52"/>
  <c r="C234" i="14"/>
  <c r="C234" i="46"/>
  <c r="C234" i="73"/>
  <c r="C234" i="74"/>
  <c r="C234" i="4"/>
  <c r="C234" i="31"/>
  <c r="C234" i="2"/>
  <c r="C234" i="29"/>
  <c r="C234" i="16"/>
  <c r="C234" i="49"/>
  <c r="C234" i="15"/>
  <c r="C234" i="48"/>
  <c r="C234" i="8"/>
  <c r="C234" i="70"/>
  <c r="C234" i="69"/>
  <c r="C234" i="17"/>
  <c r="C234" i="50"/>
  <c r="C234" i="18"/>
  <c r="C234" i="51"/>
  <c r="C234" i="82"/>
  <c r="C234" i="79"/>
  <c r="C234" i="81"/>
  <c r="C234" i="80"/>
  <c r="C234" i="19"/>
  <c r="L131" i="20"/>
  <c r="L131" i="21"/>
  <c r="L131" i="22"/>
  <c r="L131" i="23"/>
  <c r="L131" i="24"/>
  <c r="L131" i="25"/>
  <c r="L131" i="26"/>
  <c r="L131" i="27"/>
  <c r="L131" i="75"/>
  <c r="L131" i="28"/>
  <c r="L131" i="78"/>
  <c r="L131" i="3"/>
  <c r="L131" i="30"/>
  <c r="L131" i="7"/>
  <c r="L131" i="35"/>
  <c r="L131" i="63"/>
  <c r="L131" i="76"/>
  <c r="L131" i="77"/>
  <c r="L131" i="5"/>
  <c r="L131" i="6"/>
  <c r="L131" i="71"/>
  <c r="L131" i="34"/>
  <c r="L131" i="9"/>
  <c r="L131" i="37"/>
  <c r="L131" i="10"/>
  <c r="L131" i="38"/>
  <c r="L131" i="11"/>
  <c r="L131" i="40"/>
  <c r="L131" i="12"/>
  <c r="L131" i="42"/>
  <c r="L131" i="72"/>
  <c r="L131" i="64"/>
  <c r="L131" i="13"/>
  <c r="L131" i="44"/>
  <c r="L131" i="65"/>
  <c r="L131" i="66"/>
  <c r="L131" i="67"/>
  <c r="L131" i="68"/>
  <c r="L131" i="53"/>
  <c r="L131" i="32"/>
  <c r="L131" i="54"/>
  <c r="L131" i="33"/>
  <c r="L131" i="55"/>
  <c r="L131" i="36"/>
  <c r="L131" i="56"/>
  <c r="L131" i="39"/>
  <c r="L131" i="57"/>
  <c r="L131" i="41"/>
  <c r="L131" i="58"/>
  <c r="L131" i="43"/>
  <c r="L131" i="59"/>
  <c r="L131" i="45"/>
  <c r="L131" i="60"/>
  <c r="L131" i="61"/>
  <c r="L131" i="47"/>
  <c r="L131" i="62"/>
  <c r="L131" i="52"/>
  <c r="L131" i="14"/>
  <c r="L131" i="46"/>
  <c r="L131" i="73"/>
  <c r="L131" i="74"/>
  <c r="L131" i="4"/>
  <c r="L131" i="31"/>
  <c r="L131" i="2"/>
  <c r="L131" i="29"/>
  <c r="L131" i="16"/>
  <c r="L131" i="49"/>
  <c r="L131" i="15"/>
  <c r="L131" i="48"/>
  <c r="L131" i="8"/>
  <c r="L131" i="70"/>
  <c r="L131" i="69"/>
  <c r="L131" i="17"/>
  <c r="L131" i="50"/>
  <c r="L131" i="18"/>
  <c r="L131" i="51"/>
  <c r="L131" i="82"/>
  <c r="L131" i="79"/>
  <c r="L131" i="81"/>
  <c r="L131" i="80"/>
  <c r="L131" i="19"/>
  <c r="K131" i="20"/>
  <c r="K131" i="21"/>
  <c r="K131" i="22"/>
  <c r="K131" i="23"/>
  <c r="K131" i="24"/>
  <c r="K131" i="25"/>
  <c r="K131" i="26"/>
  <c r="K131" i="27"/>
  <c r="K131" i="75"/>
  <c r="K131" i="28"/>
  <c r="K131" i="78"/>
  <c r="K131" i="3"/>
  <c r="K131" i="30"/>
  <c r="K131" i="7"/>
  <c r="K131" i="35"/>
  <c r="K131" i="63"/>
  <c r="K131" i="76"/>
  <c r="K131" i="77"/>
  <c r="K131" i="5"/>
  <c r="K131" i="6"/>
  <c r="K131" i="71"/>
  <c r="K131" i="34"/>
  <c r="K131" i="9"/>
  <c r="K131" i="37"/>
  <c r="K131" i="10"/>
  <c r="K131" i="38"/>
  <c r="K131" i="11"/>
  <c r="K131" i="40"/>
  <c r="K131" i="12"/>
  <c r="K131" i="42"/>
  <c r="K131" i="72"/>
  <c r="K131" i="64"/>
  <c r="K131" i="13"/>
  <c r="K131" i="44"/>
  <c r="K131" i="65"/>
  <c r="K131" i="66"/>
  <c r="K131" i="67"/>
  <c r="K131" i="68"/>
  <c r="K131" i="53"/>
  <c r="K131" i="32"/>
  <c r="K131" i="54"/>
  <c r="K131" i="33"/>
  <c r="K131" i="55"/>
  <c r="K131" i="36"/>
  <c r="K131" i="56"/>
  <c r="K131" i="39"/>
  <c r="K131" i="57"/>
  <c r="K131" i="41"/>
  <c r="K131" i="58"/>
  <c r="K131" i="43"/>
  <c r="K131" i="59"/>
  <c r="K131" i="45"/>
  <c r="K131" i="60"/>
  <c r="K131" i="61"/>
  <c r="K131" i="47"/>
  <c r="K131" i="62"/>
  <c r="K131" i="52"/>
  <c r="K131" i="14"/>
  <c r="K131" i="46"/>
  <c r="K131" i="73"/>
  <c r="K131" i="74"/>
  <c r="K131" i="31"/>
  <c r="K131" i="2"/>
  <c r="K131" i="29"/>
  <c r="K131" i="16"/>
  <c r="K131" i="49"/>
  <c r="K131" i="15"/>
  <c r="K131" i="48"/>
  <c r="K131" i="8"/>
  <c r="K131" i="70"/>
  <c r="K131" i="69"/>
  <c r="K131" i="17"/>
  <c r="K131" i="50"/>
  <c r="K131" i="18"/>
  <c r="K131" i="51"/>
  <c r="K131" i="82"/>
  <c r="K131" i="79"/>
  <c r="K131" i="81"/>
  <c r="K131" i="80"/>
  <c r="K131" i="19"/>
  <c r="J131" i="20"/>
  <c r="J131" i="21"/>
  <c r="J131" i="22"/>
  <c r="J131" i="23"/>
  <c r="J131" i="24"/>
  <c r="J131" i="25"/>
  <c r="J131" i="26"/>
  <c r="J131" i="27"/>
  <c r="J131" i="75"/>
  <c r="J131" i="28"/>
  <c r="J131" i="78"/>
  <c r="J131" i="3"/>
  <c r="J131" i="30"/>
  <c r="J131" i="7"/>
  <c r="J131" i="35"/>
  <c r="J131" i="63"/>
  <c r="J131" i="76"/>
  <c r="J131" i="77"/>
  <c r="J131" i="5"/>
  <c r="J131" i="6"/>
  <c r="J131" i="71"/>
  <c r="J131" i="34"/>
  <c r="J131" i="9"/>
  <c r="J131" i="37"/>
  <c r="J131" i="10"/>
  <c r="J131" i="38"/>
  <c r="J131" i="11"/>
  <c r="J131" i="40"/>
  <c r="J131" i="12"/>
  <c r="J131" i="42"/>
  <c r="J131" i="72"/>
  <c r="J131" i="64"/>
  <c r="J131" i="13"/>
  <c r="J131" i="44"/>
  <c r="J131" i="65"/>
  <c r="J131" i="66"/>
  <c r="J131" i="67"/>
  <c r="J131" i="68"/>
  <c r="J131" i="53"/>
  <c r="J131" i="32"/>
  <c r="J131" i="54"/>
  <c r="J131" i="33"/>
  <c r="J131" i="55"/>
  <c r="J131" i="36"/>
  <c r="J131" i="56"/>
  <c r="J131" i="39"/>
  <c r="J131" i="57"/>
  <c r="J131" i="41"/>
  <c r="J131" i="58"/>
  <c r="J131" i="43"/>
  <c r="J131" i="59"/>
  <c r="J131" i="45"/>
  <c r="J131" i="60"/>
  <c r="J131" i="61"/>
  <c r="J131" i="47"/>
  <c r="J131" i="62"/>
  <c r="J131" i="52"/>
  <c r="J131" i="14"/>
  <c r="J131" i="46"/>
  <c r="J131" i="73"/>
  <c r="J131" i="74"/>
  <c r="J131" i="4"/>
  <c r="J131" i="31"/>
  <c r="J131" i="2"/>
  <c r="J131" i="29"/>
  <c r="J131" i="16"/>
  <c r="J131" i="49"/>
  <c r="J131" i="15"/>
  <c r="J131" i="48"/>
  <c r="J131" i="8"/>
  <c r="J131" i="70"/>
  <c r="J131" i="69"/>
  <c r="J131" i="17"/>
  <c r="J131" i="50"/>
  <c r="J131" i="18"/>
  <c r="J131" i="51"/>
  <c r="J131" i="82"/>
  <c r="J131" i="79"/>
  <c r="J131" i="81"/>
  <c r="J131" i="80"/>
  <c r="J131" i="19"/>
  <c r="I131" i="20"/>
  <c r="I131" i="21"/>
  <c r="I131" i="22"/>
  <c r="I131" i="23"/>
  <c r="I131" i="24"/>
  <c r="I131" i="26"/>
  <c r="I131" i="27"/>
  <c r="I131" i="75"/>
  <c r="I131" i="28"/>
  <c r="I131" i="78"/>
  <c r="I131" i="30"/>
  <c r="I131" i="35"/>
  <c r="I131" i="63"/>
  <c r="I131" i="76"/>
  <c r="I131" i="77"/>
  <c r="I131" i="6"/>
  <c r="I131" i="34"/>
  <c r="I131" i="37"/>
  <c r="I131" i="38"/>
  <c r="I131" i="40"/>
  <c r="I131" i="42"/>
  <c r="I131" i="44"/>
  <c r="I131" i="65"/>
  <c r="I131" i="67"/>
  <c r="I131" i="68"/>
  <c r="I131" i="32"/>
  <c r="I131" i="33"/>
  <c r="I131" i="36"/>
  <c r="I131" i="39"/>
  <c r="I131" i="41"/>
  <c r="I131" i="43"/>
  <c r="I131" i="45"/>
  <c r="I131" i="60"/>
  <c r="I131" i="47"/>
  <c r="I131" i="52"/>
  <c r="I131" i="46"/>
  <c r="I131" i="73"/>
  <c r="I131" i="74"/>
  <c r="I131" i="31"/>
  <c r="I131" i="29"/>
  <c r="I131" i="49"/>
  <c r="I131" i="48"/>
  <c r="I131" i="8"/>
  <c r="I131" i="17"/>
  <c r="I131" i="50"/>
  <c r="I131" i="51"/>
  <c r="I131" i="82"/>
  <c r="I131" i="79"/>
  <c r="I131" i="81"/>
  <c r="I131" i="80"/>
  <c r="G131" i="20"/>
  <c r="G131" i="21"/>
  <c r="G131" i="22"/>
  <c r="G131" i="23"/>
  <c r="G131" i="24"/>
  <c r="G131" i="25"/>
  <c r="G131" i="26"/>
  <c r="G131" i="27"/>
  <c r="G131" i="75"/>
  <c r="G131" i="28"/>
  <c r="G131" i="78"/>
  <c r="G131" i="3"/>
  <c r="G131" i="30"/>
  <c r="G131" i="7"/>
  <c r="G131" i="35"/>
  <c r="G131" i="63"/>
  <c r="G131" i="76"/>
  <c r="G131" i="77"/>
  <c r="G131" i="5"/>
  <c r="G131" i="6"/>
  <c r="G131" i="71"/>
  <c r="G131" i="34"/>
  <c r="G131" i="9"/>
  <c r="G131" i="37"/>
  <c r="G131" i="10"/>
  <c r="G131" i="38"/>
  <c r="G131" i="11"/>
  <c r="G131" i="40"/>
  <c r="G131" i="12"/>
  <c r="G131" i="42"/>
  <c r="G131" i="72"/>
  <c r="G131" i="64"/>
  <c r="G131" i="13"/>
  <c r="G131" i="44"/>
  <c r="G131" i="65"/>
  <c r="G131" i="66"/>
  <c r="G131" i="67"/>
  <c r="G131" i="68"/>
  <c r="G131" i="53"/>
  <c r="G131" i="32"/>
  <c r="G131" i="54"/>
  <c r="G131" i="33"/>
  <c r="G131" i="55"/>
  <c r="G131" i="36"/>
  <c r="G131" i="56"/>
  <c r="G131" i="39"/>
  <c r="G131" i="57"/>
  <c r="G131" i="41"/>
  <c r="G131" i="58"/>
  <c r="G131" i="43"/>
  <c r="G131" i="59"/>
  <c r="G131" i="45"/>
  <c r="G131" i="60"/>
  <c r="G131" i="61"/>
  <c r="G131" i="47"/>
  <c r="G131" i="62"/>
  <c r="G131" i="52"/>
  <c r="G131" i="14"/>
  <c r="G131" i="46"/>
  <c r="G131" i="73"/>
  <c r="G131" i="74"/>
  <c r="G131" i="4"/>
  <c r="G131" i="31"/>
  <c r="G131" i="2"/>
  <c r="G131" i="29"/>
  <c r="G131" i="16"/>
  <c r="G131" i="49"/>
  <c r="G131" i="15"/>
  <c r="G131" i="48"/>
  <c r="G131" i="8"/>
  <c r="G131" i="70"/>
  <c r="G131" i="69"/>
  <c r="G131" i="17"/>
  <c r="G131" i="50"/>
  <c r="G131" i="18"/>
  <c r="G131" i="51"/>
  <c r="G131" i="82"/>
  <c r="G131" i="79"/>
  <c r="G131" i="81"/>
  <c r="G131" i="80"/>
  <c r="G131" i="19"/>
  <c r="E131" i="20"/>
  <c r="F131" i="20"/>
  <c r="E131" i="21"/>
  <c r="F131" i="21"/>
  <c r="E131" i="22"/>
  <c r="F131" i="22"/>
  <c r="E131" i="23"/>
  <c r="F131" i="23"/>
  <c r="E131" i="24"/>
  <c r="F131" i="24"/>
  <c r="E131" i="25"/>
  <c r="F131" i="25"/>
  <c r="E131" i="26"/>
  <c r="F131" i="26"/>
  <c r="E131" i="27"/>
  <c r="F131" i="27"/>
  <c r="E131" i="75"/>
  <c r="F131" i="75"/>
  <c r="E131" i="28"/>
  <c r="F131" i="28"/>
  <c r="E131" i="78"/>
  <c r="F131" i="78"/>
  <c r="E131" i="3"/>
  <c r="F131" i="3"/>
  <c r="E131" i="30"/>
  <c r="F131" i="30"/>
  <c r="E131" i="7"/>
  <c r="F131" i="7"/>
  <c r="E131" i="35"/>
  <c r="F131" i="35"/>
  <c r="E131" i="63"/>
  <c r="F131" i="63"/>
  <c r="E131" i="76"/>
  <c r="F131" i="76"/>
  <c r="E131" i="77"/>
  <c r="F131" i="77"/>
  <c r="E131" i="5"/>
  <c r="F131" i="5"/>
  <c r="E131" i="6"/>
  <c r="F131" i="6"/>
  <c r="E131" i="71"/>
  <c r="F131" i="71"/>
  <c r="E131" i="34"/>
  <c r="F131" i="34"/>
  <c r="E131" i="9"/>
  <c r="F131" i="9"/>
  <c r="E131" i="37"/>
  <c r="F131" i="37"/>
  <c r="E131" i="10"/>
  <c r="F131" i="10"/>
  <c r="E131" i="38"/>
  <c r="F131" i="38"/>
  <c r="E131" i="11"/>
  <c r="F131" i="11"/>
  <c r="E131" i="40"/>
  <c r="F131" i="40"/>
  <c r="E131" i="12"/>
  <c r="F131" i="12"/>
  <c r="E131" i="42"/>
  <c r="F131" i="42"/>
  <c r="E131" i="72"/>
  <c r="F131" i="72"/>
  <c r="E131" i="64"/>
  <c r="F131" i="64"/>
  <c r="E131" i="13"/>
  <c r="F131" i="13"/>
  <c r="E131" i="44"/>
  <c r="F131" i="44"/>
  <c r="E131" i="65"/>
  <c r="F131" i="65"/>
  <c r="E131" i="66"/>
  <c r="F131" i="66"/>
  <c r="E131" i="67"/>
  <c r="F131" i="67"/>
  <c r="E131" i="68"/>
  <c r="F131" i="68"/>
  <c r="E131" i="53"/>
  <c r="F131" i="53"/>
  <c r="E131" i="32"/>
  <c r="F131" i="32"/>
  <c r="E131" i="54"/>
  <c r="F131" i="54"/>
  <c r="E131" i="33"/>
  <c r="F131" i="33"/>
  <c r="E131" i="55"/>
  <c r="F131" i="55"/>
  <c r="E131" i="36"/>
  <c r="F131" i="36"/>
  <c r="E131" i="56"/>
  <c r="F131" i="56"/>
  <c r="E131" i="39"/>
  <c r="F131" i="39"/>
  <c r="E131" i="57"/>
  <c r="F131" i="57"/>
  <c r="E131" i="41"/>
  <c r="F131" i="41"/>
  <c r="E131" i="58"/>
  <c r="F131" i="58"/>
  <c r="E131" i="43"/>
  <c r="F131" i="43"/>
  <c r="E131" i="59"/>
  <c r="F131" i="59"/>
  <c r="E131" i="45"/>
  <c r="F131" i="45"/>
  <c r="E131" i="60"/>
  <c r="F131" i="60"/>
  <c r="E131" i="61"/>
  <c r="F131" i="61"/>
  <c r="E131" i="47"/>
  <c r="F131" i="47"/>
  <c r="E131" i="62"/>
  <c r="F131" i="62"/>
  <c r="E131" i="52"/>
  <c r="F131" i="52"/>
  <c r="E131" i="14"/>
  <c r="F131" i="14"/>
  <c r="E131" i="46"/>
  <c r="F131" i="46"/>
  <c r="E131" i="73"/>
  <c r="F131" i="73"/>
  <c r="E131" i="74"/>
  <c r="F131" i="74"/>
  <c r="E131" i="4"/>
  <c r="F131" i="4"/>
  <c r="E131" i="31"/>
  <c r="F131" i="31"/>
  <c r="E131" i="2"/>
  <c r="F131" i="2"/>
  <c r="E131" i="29"/>
  <c r="F131" i="29"/>
  <c r="E131" i="16"/>
  <c r="F131" i="16"/>
  <c r="E131" i="49"/>
  <c r="F131" i="49"/>
  <c r="E131" i="15"/>
  <c r="F131" i="15"/>
  <c r="E131" i="48"/>
  <c r="F131" i="48"/>
  <c r="E131" i="8"/>
  <c r="F131" i="8"/>
  <c r="E131" i="70"/>
  <c r="F131" i="70"/>
  <c r="E131" i="69"/>
  <c r="F131" i="69"/>
  <c r="E131" i="17"/>
  <c r="F131" i="17"/>
  <c r="E131" i="50"/>
  <c r="F131" i="50"/>
  <c r="E131" i="18"/>
  <c r="F131" i="18"/>
  <c r="E131" i="51"/>
  <c r="F131" i="51"/>
  <c r="E131" i="82"/>
  <c r="F131" i="82"/>
  <c r="E131" i="79"/>
  <c r="F131" i="79"/>
  <c r="E131" i="81"/>
  <c r="F131" i="81"/>
  <c r="E131" i="80"/>
  <c r="F131" i="80"/>
  <c r="E131" i="19"/>
  <c r="F131" i="19"/>
  <c r="D131" i="20"/>
  <c r="D131" i="21"/>
  <c r="D131" i="22"/>
  <c r="D131" i="23"/>
  <c r="D131" i="24"/>
  <c r="D131" i="26"/>
  <c r="D131" i="27"/>
  <c r="D131" i="75"/>
  <c r="D131" i="28"/>
  <c r="D131" i="78"/>
  <c r="D131" i="3"/>
  <c r="D131" i="30"/>
  <c r="D131" i="7"/>
  <c r="D131" i="35"/>
  <c r="D131" i="63"/>
  <c r="D131" i="76"/>
  <c r="D131" i="77"/>
  <c r="D131" i="5"/>
  <c r="D131" i="6"/>
  <c r="D131" i="71"/>
  <c r="D131" i="34"/>
  <c r="D131" i="9"/>
  <c r="D131" i="37"/>
  <c r="D131" i="10"/>
  <c r="D131" i="38"/>
  <c r="D131" i="11"/>
  <c r="D131" i="40"/>
  <c r="D131" i="12"/>
  <c r="D131" i="42"/>
  <c r="D131" i="72"/>
  <c r="D131" i="64"/>
  <c r="D131" i="13"/>
  <c r="D131" i="44"/>
  <c r="D131" i="65"/>
  <c r="D131" i="66"/>
  <c r="D131" i="67"/>
  <c r="D131" i="68"/>
  <c r="D131" i="53"/>
  <c r="D131" i="32"/>
  <c r="D131" i="54"/>
  <c r="D131" i="33"/>
  <c r="D131" i="55"/>
  <c r="D131" i="36"/>
  <c r="D131" i="56"/>
  <c r="D131" i="39"/>
  <c r="D131" i="57"/>
  <c r="D131" i="41"/>
  <c r="D131" i="58"/>
  <c r="D131" i="43"/>
  <c r="D131" i="59"/>
  <c r="D131" i="45"/>
  <c r="D131" i="60"/>
  <c r="D131" i="61"/>
  <c r="D131" i="47"/>
  <c r="D131" i="62"/>
  <c r="D131" i="52"/>
  <c r="D131" i="14"/>
  <c r="D131" i="46"/>
  <c r="D131" i="73"/>
  <c r="D131" i="74"/>
  <c r="D131" i="4"/>
  <c r="D131" i="31"/>
  <c r="D131" i="2"/>
  <c r="D131" i="29"/>
  <c r="D131" i="16"/>
  <c r="D131" i="49"/>
  <c r="D131" i="15"/>
  <c r="D131" i="48"/>
  <c r="D131" i="8"/>
  <c r="D131" i="70"/>
  <c r="D131" i="69"/>
  <c r="D131" i="17"/>
  <c r="D131" i="50"/>
  <c r="D131" i="18"/>
  <c r="D131" i="51"/>
  <c r="D131" i="82"/>
  <c r="D131" i="79"/>
  <c r="D131" i="81"/>
  <c r="D131" i="80"/>
  <c r="D131" i="19"/>
  <c r="H135" i="20"/>
  <c r="H135" i="21"/>
  <c r="H135" i="22"/>
  <c r="H135" i="23"/>
  <c r="H135" i="24"/>
  <c r="H135" i="25"/>
  <c r="H135" i="26"/>
  <c r="H135" i="27"/>
  <c r="H135" i="75"/>
  <c r="H135" i="28"/>
  <c r="H135" i="78"/>
  <c r="H135" i="3"/>
  <c r="H135" i="30"/>
  <c r="H135" i="7"/>
  <c r="H135" i="35"/>
  <c r="H135" i="63"/>
  <c r="H135" i="76"/>
  <c r="H135" i="77"/>
  <c r="H135" i="5"/>
  <c r="H135" i="6"/>
  <c r="H135" i="71"/>
  <c r="H135" i="34"/>
  <c r="H135" i="9"/>
  <c r="H135" i="37"/>
  <c r="H135" i="10"/>
  <c r="H135" i="38"/>
  <c r="H135" i="11"/>
  <c r="H135" i="40"/>
  <c r="H135" i="12"/>
  <c r="H135" i="42"/>
  <c r="H135" i="72"/>
  <c r="H135" i="64"/>
  <c r="H135" i="13"/>
  <c r="H135" i="44"/>
  <c r="H135" i="65"/>
  <c r="H135" i="66"/>
  <c r="H135" i="67"/>
  <c r="H135" i="68"/>
  <c r="H135" i="53"/>
  <c r="H135" i="32"/>
  <c r="H135" i="54"/>
  <c r="H135" i="33"/>
  <c r="H135" i="55"/>
  <c r="H135" i="36"/>
  <c r="H135" i="56"/>
  <c r="H135" i="39"/>
  <c r="H135" i="57"/>
  <c r="H135" i="41"/>
  <c r="H135" i="58"/>
  <c r="H135" i="43"/>
  <c r="H135" i="59"/>
  <c r="H135" i="45"/>
  <c r="H135" i="60"/>
  <c r="H135" i="61"/>
  <c r="H135" i="47"/>
  <c r="H135" i="62"/>
  <c r="H135" i="52"/>
  <c r="H135" i="14"/>
  <c r="H135" i="46"/>
  <c r="H135" i="73"/>
  <c r="H135" i="74"/>
  <c r="H135" i="4"/>
  <c r="H135" i="31"/>
  <c r="H135" i="2"/>
  <c r="H135" i="29"/>
  <c r="H135" i="16"/>
  <c r="H135" i="49"/>
  <c r="H135" i="15"/>
  <c r="H135" i="48"/>
  <c r="H135" i="8"/>
  <c r="H135" i="70"/>
  <c r="H135" i="69"/>
  <c r="H135" i="17"/>
  <c r="H135" i="50"/>
  <c r="H135" i="18"/>
  <c r="H135" i="51"/>
  <c r="H135" i="82"/>
  <c r="H135" i="79"/>
  <c r="H135" i="81"/>
  <c r="H135" i="80"/>
  <c r="H135" i="19"/>
  <c r="C135" i="20"/>
  <c r="C135" i="21"/>
  <c r="C135" i="22"/>
  <c r="C135" i="23"/>
  <c r="C135" i="24"/>
  <c r="C135" i="25"/>
  <c r="C135" i="26"/>
  <c r="C135" i="27"/>
  <c r="C135" i="75"/>
  <c r="C135" i="28"/>
  <c r="C135" i="78"/>
  <c r="C135" i="3"/>
  <c r="C135" i="30"/>
  <c r="C135" i="7"/>
  <c r="C135" i="35"/>
  <c r="C135" i="63"/>
  <c r="C135" i="76"/>
  <c r="C135" i="77"/>
  <c r="C135" i="5"/>
  <c r="C135" i="6"/>
  <c r="C135" i="71"/>
  <c r="C135" i="34"/>
  <c r="C135" i="9"/>
  <c r="C135" i="37"/>
  <c r="C135" i="10"/>
  <c r="C135" i="38"/>
  <c r="C135" i="11"/>
  <c r="C135" i="40"/>
  <c r="C135" i="12"/>
  <c r="C135" i="42"/>
  <c r="C135" i="72"/>
  <c r="C135" i="64"/>
  <c r="C135" i="13"/>
  <c r="C135" i="44"/>
  <c r="C135" i="65"/>
  <c r="C135" i="66"/>
  <c r="C135" i="67"/>
  <c r="C135" i="68"/>
  <c r="C135" i="53"/>
  <c r="C135" i="32"/>
  <c r="C135" i="54"/>
  <c r="C135" i="33"/>
  <c r="C135" i="55"/>
  <c r="C135" i="36"/>
  <c r="C135" i="56"/>
  <c r="C135" i="39"/>
  <c r="C135" i="57"/>
  <c r="C135" i="41"/>
  <c r="C135" i="58"/>
  <c r="C135" i="43"/>
  <c r="C135" i="59"/>
  <c r="C135" i="45"/>
  <c r="C135" i="60"/>
  <c r="C135" i="61"/>
  <c r="C135" i="47"/>
  <c r="C135" i="62"/>
  <c r="C135" i="52"/>
  <c r="C135" i="14"/>
  <c r="C135" i="46"/>
  <c r="C135" i="73"/>
  <c r="C135" i="74"/>
  <c r="C135" i="4"/>
  <c r="C135" i="31"/>
  <c r="C135" i="2"/>
  <c r="C135" i="29"/>
  <c r="C135" i="16"/>
  <c r="C135" i="49"/>
  <c r="C135" i="15"/>
  <c r="C135" i="48"/>
  <c r="C135" i="8"/>
  <c r="C135" i="70"/>
  <c r="C135" i="69"/>
  <c r="C135" i="17"/>
  <c r="C135" i="50"/>
  <c r="C135" i="18"/>
  <c r="C135" i="51"/>
  <c r="C135" i="82"/>
  <c r="C135" i="79"/>
  <c r="C135" i="81"/>
  <c r="C135" i="80"/>
  <c r="C135" i="19"/>
  <c r="H72" i="20"/>
  <c r="H72" i="21"/>
  <c r="H72" i="22"/>
  <c r="H72" i="23"/>
  <c r="H72" i="24"/>
  <c r="H72" i="25"/>
  <c r="H72" i="26"/>
  <c r="H72" i="27"/>
  <c r="H72" i="75"/>
  <c r="H72" i="28"/>
  <c r="H72" i="78"/>
  <c r="H72" i="3"/>
  <c r="H72" i="30"/>
  <c r="H72" i="7"/>
  <c r="H72" i="35"/>
  <c r="H72" i="63"/>
  <c r="H72" i="76"/>
  <c r="H72" i="77"/>
  <c r="H72" i="5"/>
  <c r="H72" i="6"/>
  <c r="H72" i="71"/>
  <c r="H72" i="34"/>
  <c r="H72" i="9"/>
  <c r="H72" i="37"/>
  <c r="H72" i="10"/>
  <c r="H72" i="38"/>
  <c r="H72" i="11"/>
  <c r="H72" i="40"/>
  <c r="H72" i="12"/>
  <c r="H72" i="42"/>
  <c r="H72" i="72"/>
  <c r="H72" i="64"/>
  <c r="H72" i="13"/>
  <c r="H72" i="44"/>
  <c r="H72" i="65"/>
  <c r="H72" i="66"/>
  <c r="H72" i="67"/>
  <c r="H72" i="68"/>
  <c r="H72" i="53"/>
  <c r="H72" i="32"/>
  <c r="H72" i="54"/>
  <c r="H72" i="33"/>
  <c r="H72" i="55"/>
  <c r="H72" i="36"/>
  <c r="H72" i="56"/>
  <c r="H72" i="39"/>
  <c r="H72" i="57"/>
  <c r="H72" i="41"/>
  <c r="H72" i="58"/>
  <c r="H72" i="43"/>
  <c r="H72" i="59"/>
  <c r="H72" i="45"/>
  <c r="H72" i="60"/>
  <c r="H72" i="61"/>
  <c r="H72" i="47"/>
  <c r="H72" i="62"/>
  <c r="H72" i="52"/>
  <c r="H72" i="14"/>
  <c r="H72" i="46"/>
  <c r="H72" i="73"/>
  <c r="H72" i="74"/>
  <c r="H72" i="4"/>
  <c r="H72" i="31"/>
  <c r="H72" i="2"/>
  <c r="H72" i="29"/>
  <c r="H72" i="16"/>
  <c r="H72" i="49"/>
  <c r="H72" i="15"/>
  <c r="H72" i="48"/>
  <c r="H72" i="8"/>
  <c r="H72" i="70"/>
  <c r="H72" i="69"/>
  <c r="H72" i="17"/>
  <c r="H72" i="50"/>
  <c r="H72" i="18"/>
  <c r="H72" i="51"/>
  <c r="H72" i="82"/>
  <c r="H72" i="79"/>
  <c r="H72" i="81"/>
  <c r="H72" i="80"/>
  <c r="H72" i="19"/>
  <c r="C72" i="20"/>
  <c r="C72" i="21"/>
  <c r="C72" i="22"/>
  <c r="C72" i="23"/>
  <c r="C72" i="24"/>
  <c r="C72" i="25"/>
  <c r="C72" i="26"/>
  <c r="C72" i="27"/>
  <c r="C72" i="75"/>
  <c r="C72" i="28"/>
  <c r="C72" i="78"/>
  <c r="C72" i="3"/>
  <c r="C72" i="30"/>
  <c r="C72" i="7"/>
  <c r="C72" i="35"/>
  <c r="C72" i="63"/>
  <c r="C72" i="76"/>
  <c r="C72" i="77"/>
  <c r="C72" i="5"/>
  <c r="C72" i="6"/>
  <c r="C72" i="71"/>
  <c r="C72" i="34"/>
  <c r="C72" i="9"/>
  <c r="C72" i="37"/>
  <c r="C72" i="10"/>
  <c r="C72" i="38"/>
  <c r="C72" i="11"/>
  <c r="C72" i="40"/>
  <c r="C72" i="12"/>
  <c r="C72" i="42"/>
  <c r="C72" i="72"/>
  <c r="C72" i="64"/>
  <c r="C72" i="13"/>
  <c r="C72" i="44"/>
  <c r="C72" i="65"/>
  <c r="C72" i="66"/>
  <c r="C72" i="67"/>
  <c r="C72" i="68"/>
  <c r="C72" i="53"/>
  <c r="C72" i="32"/>
  <c r="C72" i="54"/>
  <c r="C72" i="33"/>
  <c r="C72" i="55"/>
  <c r="C72" i="36"/>
  <c r="C72" i="56"/>
  <c r="C72" i="39"/>
  <c r="C72" i="57"/>
  <c r="C72" i="41"/>
  <c r="C72" i="58"/>
  <c r="C72" i="43"/>
  <c r="C72" i="59"/>
  <c r="C72" i="45"/>
  <c r="C72" i="60"/>
  <c r="C72" i="61"/>
  <c r="C72" i="47"/>
  <c r="C72" i="62"/>
  <c r="C72" i="52"/>
  <c r="C72" i="14"/>
  <c r="C72" i="46"/>
  <c r="C72" i="73"/>
  <c r="C72" i="74"/>
  <c r="C72" i="4"/>
  <c r="C72" i="31"/>
  <c r="C72" i="2"/>
  <c r="C72" i="29"/>
  <c r="C72" i="16"/>
  <c r="C72" i="49"/>
  <c r="C72" i="15"/>
  <c r="C72" i="48"/>
  <c r="C72" i="8"/>
  <c r="C72" i="70"/>
  <c r="C72" i="69"/>
  <c r="C72" i="17"/>
  <c r="C72" i="50"/>
  <c r="C72" i="18"/>
  <c r="C72" i="51"/>
  <c r="C72" i="82"/>
  <c r="C72" i="79"/>
  <c r="C72" i="81"/>
  <c r="C72" i="80"/>
  <c r="C72" i="19"/>
  <c r="C233" i="19" l="1"/>
  <c r="C233" i="82"/>
  <c r="C233" i="17"/>
  <c r="C233" i="48"/>
  <c r="C233" i="29"/>
  <c r="C233" i="74"/>
  <c r="C233" i="52"/>
  <c r="C233" i="60"/>
  <c r="C233" i="58"/>
  <c r="C233" i="56"/>
  <c r="C233" i="54"/>
  <c r="C233" i="67"/>
  <c r="C233" i="13"/>
  <c r="C233" i="12"/>
  <c r="C233" i="10"/>
  <c r="C233" i="71"/>
  <c r="C233" i="76"/>
  <c r="C233" i="30"/>
  <c r="C233" i="75"/>
  <c r="C233" i="24"/>
  <c r="C233" i="20"/>
  <c r="H233" i="19"/>
  <c r="H233" i="82"/>
  <c r="H233" i="17"/>
  <c r="H233" i="48"/>
  <c r="H233" i="29"/>
  <c r="H233" i="74"/>
  <c r="H233" i="52"/>
  <c r="H233" i="60"/>
  <c r="H233" i="58"/>
  <c r="H233" i="56"/>
  <c r="H233" i="54"/>
  <c r="H233" i="67"/>
  <c r="H233" i="13"/>
  <c r="H233" i="12"/>
  <c r="H233" i="10"/>
  <c r="H233" i="71"/>
  <c r="H233" i="76"/>
  <c r="H233" i="30"/>
  <c r="H233" i="75"/>
  <c r="H233" i="24"/>
  <c r="H233" i="20"/>
  <c r="C233" i="81"/>
  <c r="C233" i="18"/>
  <c r="C233" i="70"/>
  <c r="C233" i="49"/>
  <c r="C233" i="31"/>
  <c r="C233" i="46"/>
  <c r="C233" i="47"/>
  <c r="C233" i="59"/>
  <c r="C233" i="57"/>
  <c r="C233" i="55"/>
  <c r="C233" i="53"/>
  <c r="C233" i="65"/>
  <c r="C233" i="72"/>
  <c r="C233" i="11"/>
  <c r="C233" i="9"/>
  <c r="C233" i="5"/>
  <c r="C233" i="35"/>
  <c r="C233" i="78"/>
  <c r="C233" i="26"/>
  <c r="C233" i="22"/>
  <c r="H233" i="81"/>
  <c r="H233" i="18"/>
  <c r="H233" i="70"/>
  <c r="H233" i="49"/>
  <c r="H233" i="31"/>
  <c r="H233" i="46"/>
  <c r="H233" i="47"/>
  <c r="H233" i="59"/>
  <c r="H233" i="57"/>
  <c r="H233" i="55"/>
  <c r="H233" i="53"/>
  <c r="H233" i="65"/>
  <c r="H233" i="72"/>
  <c r="H233" i="11"/>
  <c r="H233" i="9"/>
  <c r="H233" i="5"/>
  <c r="H233" i="35"/>
  <c r="H233" i="78"/>
  <c r="H233" i="26"/>
  <c r="H233" i="22"/>
  <c r="C233" i="80"/>
  <c r="C233" i="79"/>
  <c r="C233" i="51"/>
  <c r="C233" i="50"/>
  <c r="C233" i="69"/>
  <c r="C233" i="8"/>
  <c r="C233" i="15"/>
  <c r="C233" i="16"/>
  <c r="C233" i="2"/>
  <c r="C233" i="4"/>
  <c r="C233" i="73"/>
  <c r="C233" i="14"/>
  <c r="C233" i="62"/>
  <c r="C233" i="61"/>
  <c r="C233" i="45"/>
  <c r="C233" i="43"/>
  <c r="C233" i="41"/>
  <c r="C233" i="39"/>
  <c r="C233" i="36"/>
  <c r="C233" i="33"/>
  <c r="C233" i="32"/>
  <c r="C233" i="68"/>
  <c r="C233" i="66"/>
  <c r="C233" i="44"/>
  <c r="C233" i="64"/>
  <c r="C233" i="42"/>
  <c r="C233" i="40"/>
  <c r="C233" i="38"/>
  <c r="C233" i="37"/>
  <c r="C233" i="34"/>
  <c r="C233" i="6"/>
  <c r="C233" i="77"/>
  <c r="C233" i="63"/>
  <c r="C233" i="7"/>
  <c r="C233" i="3"/>
  <c r="C233" i="28"/>
  <c r="C233" i="27"/>
  <c r="C233" i="25"/>
  <c r="C233" i="23"/>
  <c r="C233" i="21"/>
  <c r="H233" i="80"/>
  <c r="H233" i="79"/>
  <c r="H233" i="51"/>
  <c r="H233" i="50"/>
  <c r="H233" i="69"/>
  <c r="H233" i="8"/>
  <c r="H233" i="15"/>
  <c r="H233" i="16"/>
  <c r="H233" i="2"/>
  <c r="H233" i="4"/>
  <c r="H233" i="73"/>
  <c r="H233" i="14"/>
  <c r="H233" i="62"/>
  <c r="H233" i="61"/>
  <c r="H233" i="45"/>
  <c r="H233" i="43"/>
  <c r="H233" i="41"/>
  <c r="H233" i="39"/>
  <c r="H233" i="36"/>
  <c r="H233" i="33"/>
  <c r="H233" i="32"/>
  <c r="H233" i="68"/>
  <c r="H233" i="66"/>
  <c r="H233" i="44"/>
  <c r="H233" i="64"/>
  <c r="H233" i="42"/>
  <c r="H233" i="40"/>
  <c r="H233" i="38"/>
  <c r="H233" i="37"/>
  <c r="H233" i="34"/>
  <c r="H233" i="6"/>
  <c r="H233" i="77"/>
  <c r="H233" i="63"/>
  <c r="H233" i="7"/>
  <c r="H233" i="3"/>
  <c r="H233" i="28"/>
  <c r="H233" i="27"/>
  <c r="H233" i="25"/>
  <c r="H233" i="23"/>
  <c r="H233" i="21"/>
  <c r="I132" i="72"/>
  <c r="I131" i="72" s="1"/>
  <c r="I149" i="72"/>
  <c r="I132" i="71"/>
  <c r="I131" i="71" s="1"/>
  <c r="I149" i="71"/>
  <c r="I131" i="53" l="1"/>
  <c r="I57" i="61" l="1"/>
  <c r="I146" i="57" l="1"/>
  <c r="I107" i="57"/>
  <c r="H300" i="82" l="1"/>
  <c r="C300" i="82"/>
  <c r="H298" i="82"/>
  <c r="C298" i="82"/>
  <c r="H296" i="82"/>
  <c r="C296" i="82"/>
  <c r="H295" i="82"/>
  <c r="C295" i="82"/>
  <c r="H294" i="82"/>
  <c r="C294" i="82"/>
  <c r="H293" i="82"/>
  <c r="C293" i="82"/>
  <c r="H292" i="82"/>
  <c r="C292" i="82"/>
  <c r="H291" i="82"/>
  <c r="C291" i="82"/>
  <c r="L290" i="82"/>
  <c r="K290" i="82"/>
  <c r="J290" i="82"/>
  <c r="I290" i="82"/>
  <c r="H290" i="82"/>
  <c r="G290" i="82"/>
  <c r="F290" i="82"/>
  <c r="E290" i="82"/>
  <c r="D290" i="82"/>
  <c r="H282" i="82"/>
  <c r="C282" i="82"/>
  <c r="H281" i="82"/>
  <c r="C281" i="82"/>
  <c r="L280" i="82"/>
  <c r="K280" i="82"/>
  <c r="J280" i="82"/>
  <c r="I280" i="82"/>
  <c r="G280" i="82"/>
  <c r="F280" i="82"/>
  <c r="E280" i="82"/>
  <c r="D280" i="82"/>
  <c r="H279" i="82"/>
  <c r="C279" i="82"/>
  <c r="H278" i="82"/>
  <c r="C278" i="82"/>
  <c r="H277" i="82"/>
  <c r="C277" i="82"/>
  <c r="L276" i="82"/>
  <c r="K276" i="82"/>
  <c r="J276" i="82"/>
  <c r="I276" i="82"/>
  <c r="G276" i="82"/>
  <c r="F276" i="82"/>
  <c r="E276" i="82"/>
  <c r="D276" i="82"/>
  <c r="H275" i="82"/>
  <c r="C275" i="82"/>
  <c r="H274" i="82"/>
  <c r="C274" i="82"/>
  <c r="H273" i="82"/>
  <c r="C273" i="82"/>
  <c r="H272" i="82"/>
  <c r="C272" i="82"/>
  <c r="L271" i="82"/>
  <c r="L269" i="82" s="1"/>
  <c r="K271" i="82"/>
  <c r="K269" i="82" s="1"/>
  <c r="J271" i="82"/>
  <c r="J269" i="82" s="1"/>
  <c r="I271" i="82"/>
  <c r="G271" i="82"/>
  <c r="G269" i="82" s="1"/>
  <c r="G268" i="82" s="1"/>
  <c r="F271" i="82"/>
  <c r="F269" i="82" s="1"/>
  <c r="E271" i="82"/>
  <c r="D271" i="82"/>
  <c r="D269" i="82" s="1"/>
  <c r="D268" i="82" s="1"/>
  <c r="H270" i="82"/>
  <c r="C270" i="82"/>
  <c r="H267" i="82"/>
  <c r="C267" i="82"/>
  <c r="H266" i="82"/>
  <c r="C266" i="82"/>
  <c r="H265" i="82"/>
  <c r="C265" i="82"/>
  <c r="H264" i="82"/>
  <c r="C264" i="82"/>
  <c r="L263" i="82"/>
  <c r="K263" i="82"/>
  <c r="J263" i="82"/>
  <c r="I263" i="82"/>
  <c r="G263" i="82"/>
  <c r="F263" i="82"/>
  <c r="E263" i="82"/>
  <c r="D263" i="82"/>
  <c r="H262" i="82"/>
  <c r="C262" i="82"/>
  <c r="H261" i="82"/>
  <c r="C261" i="82"/>
  <c r="H260" i="82"/>
  <c r="C260" i="82"/>
  <c r="L259" i="82"/>
  <c r="K259" i="82"/>
  <c r="J259" i="82"/>
  <c r="I259" i="82"/>
  <c r="G259" i="82"/>
  <c r="F259" i="82"/>
  <c r="E259" i="82"/>
  <c r="D259" i="82"/>
  <c r="H257" i="82"/>
  <c r="C257" i="82"/>
  <c r="H256" i="82"/>
  <c r="C256" i="82"/>
  <c r="H255" i="82"/>
  <c r="C255" i="82"/>
  <c r="H254" i="82"/>
  <c r="C254" i="82"/>
  <c r="H253" i="82"/>
  <c r="C253" i="82"/>
  <c r="L252" i="82"/>
  <c r="K252" i="82"/>
  <c r="J252" i="82"/>
  <c r="I252" i="82"/>
  <c r="G252" i="82"/>
  <c r="G251" i="82" s="1"/>
  <c r="F252" i="82"/>
  <c r="F251" i="82" s="1"/>
  <c r="E252" i="82"/>
  <c r="D252" i="82"/>
  <c r="L251" i="82"/>
  <c r="K251" i="82"/>
  <c r="J251" i="82"/>
  <c r="D251" i="82"/>
  <c r="H250" i="82"/>
  <c r="C250" i="82"/>
  <c r="H249" i="82"/>
  <c r="C249" i="82"/>
  <c r="H248" i="82"/>
  <c r="C248" i="82"/>
  <c r="H247" i="82"/>
  <c r="C247" i="82"/>
  <c r="L246" i="82"/>
  <c r="K246" i="82"/>
  <c r="J246" i="82"/>
  <c r="I246" i="82"/>
  <c r="G246" i="82"/>
  <c r="F246" i="82"/>
  <c r="E246" i="82"/>
  <c r="D246" i="82"/>
  <c r="H245" i="82"/>
  <c r="C245" i="82"/>
  <c r="H244" i="82"/>
  <c r="C244" i="82"/>
  <c r="H243" i="82"/>
  <c r="C243" i="82"/>
  <c r="H242" i="82"/>
  <c r="C242" i="82"/>
  <c r="H241" i="82"/>
  <c r="C241" i="82"/>
  <c r="H240" i="82"/>
  <c r="C240" i="82"/>
  <c r="H239" i="82"/>
  <c r="C239" i="82"/>
  <c r="L238" i="82"/>
  <c r="K238" i="82"/>
  <c r="J238" i="82"/>
  <c r="I238" i="82"/>
  <c r="G238" i="82"/>
  <c r="F238" i="82"/>
  <c r="E238" i="82"/>
  <c r="D238" i="82"/>
  <c r="H237" i="82"/>
  <c r="C237" i="82"/>
  <c r="H236" i="82"/>
  <c r="C236" i="82"/>
  <c r="L235" i="82"/>
  <c r="K235" i="82"/>
  <c r="J235" i="82"/>
  <c r="I235" i="82"/>
  <c r="G235" i="82"/>
  <c r="F235" i="82"/>
  <c r="E235" i="82"/>
  <c r="D235" i="82"/>
  <c r="H232" i="82"/>
  <c r="C232" i="82"/>
  <c r="H229" i="82"/>
  <c r="C229" i="82"/>
  <c r="H228" i="82"/>
  <c r="C228" i="82"/>
  <c r="L227" i="82"/>
  <c r="K227" i="82"/>
  <c r="J227" i="82"/>
  <c r="I227" i="82"/>
  <c r="G227" i="82"/>
  <c r="F227" i="82"/>
  <c r="E227" i="82"/>
  <c r="D227" i="82"/>
  <c r="H226" i="82"/>
  <c r="C226" i="82"/>
  <c r="H225" i="82"/>
  <c r="C225" i="82"/>
  <c r="H224" i="82"/>
  <c r="C224" i="82"/>
  <c r="H223" i="82"/>
  <c r="C223" i="82"/>
  <c r="H222" i="82"/>
  <c r="C222" i="82"/>
  <c r="H221" i="82"/>
  <c r="C221" i="82"/>
  <c r="H220" i="82"/>
  <c r="C220" i="82"/>
  <c r="H219" i="82"/>
  <c r="C219" i="82"/>
  <c r="H218" i="82"/>
  <c r="C218" i="82"/>
  <c r="H217" i="82"/>
  <c r="C217" i="82"/>
  <c r="L216" i="82"/>
  <c r="K216" i="82"/>
  <c r="J216" i="82"/>
  <c r="I216" i="82"/>
  <c r="G216" i="82"/>
  <c r="F216" i="82"/>
  <c r="E216" i="82"/>
  <c r="D216" i="82"/>
  <c r="H215" i="82"/>
  <c r="C215" i="82"/>
  <c r="H214" i="82"/>
  <c r="C214" i="82"/>
  <c r="H213" i="82"/>
  <c r="C213" i="82"/>
  <c r="H212" i="82"/>
  <c r="C212" i="82"/>
  <c r="H211" i="82"/>
  <c r="C211" i="82"/>
  <c r="H210" i="82"/>
  <c r="C210" i="82"/>
  <c r="H209" i="82"/>
  <c r="C209" i="82"/>
  <c r="H208" i="82"/>
  <c r="C208" i="82"/>
  <c r="H207" i="82"/>
  <c r="C207" i="82"/>
  <c r="H206" i="82"/>
  <c r="C206" i="82"/>
  <c r="L205" i="82"/>
  <c r="K205" i="82"/>
  <c r="J205" i="82"/>
  <c r="J204" i="82" s="1"/>
  <c r="I205" i="82"/>
  <c r="I204" i="82" s="1"/>
  <c r="G205" i="82"/>
  <c r="F205" i="82"/>
  <c r="F204" i="82" s="1"/>
  <c r="E205" i="82"/>
  <c r="D205" i="82"/>
  <c r="D204" i="82" s="1"/>
  <c r="H203" i="82"/>
  <c r="C203" i="82"/>
  <c r="H202" i="82"/>
  <c r="C202" i="82"/>
  <c r="H201" i="82"/>
  <c r="C201" i="82"/>
  <c r="H200" i="82"/>
  <c r="C200" i="82"/>
  <c r="H199" i="82"/>
  <c r="C199" i="82"/>
  <c r="L198" i="82"/>
  <c r="L196" i="82" s="1"/>
  <c r="K198" i="82"/>
  <c r="K196" i="82" s="1"/>
  <c r="J198" i="82"/>
  <c r="I198" i="82"/>
  <c r="G198" i="82"/>
  <c r="G196" i="82" s="1"/>
  <c r="F198" i="82"/>
  <c r="F196" i="82" s="1"/>
  <c r="E198" i="82"/>
  <c r="D198" i="82"/>
  <c r="D196" i="82" s="1"/>
  <c r="H197" i="82"/>
  <c r="C197" i="82"/>
  <c r="J196" i="82"/>
  <c r="J195" i="82" s="1"/>
  <c r="H193" i="82"/>
  <c r="C193" i="82"/>
  <c r="L192" i="82"/>
  <c r="K192" i="82"/>
  <c r="J192" i="82"/>
  <c r="J191" i="82" s="1"/>
  <c r="I192" i="82"/>
  <c r="G192" i="82"/>
  <c r="G191" i="82" s="1"/>
  <c r="F192" i="82"/>
  <c r="F191" i="82" s="1"/>
  <c r="E192" i="82"/>
  <c r="D192" i="82"/>
  <c r="D191" i="82" s="1"/>
  <c r="L191" i="82"/>
  <c r="K191" i="82"/>
  <c r="H190" i="82"/>
  <c r="C190" i="82"/>
  <c r="H189" i="82"/>
  <c r="C189" i="82"/>
  <c r="L188" i="82"/>
  <c r="K188" i="82"/>
  <c r="J188" i="82"/>
  <c r="I188" i="82"/>
  <c r="G188" i="82"/>
  <c r="F188" i="82"/>
  <c r="E188" i="82"/>
  <c r="D188" i="82"/>
  <c r="H186" i="82"/>
  <c r="C186" i="82"/>
  <c r="H185" i="82"/>
  <c r="C185" i="82"/>
  <c r="L184" i="82"/>
  <c r="K184" i="82"/>
  <c r="J184" i="82"/>
  <c r="I184" i="82"/>
  <c r="G184" i="82"/>
  <c r="F184" i="82"/>
  <c r="E184" i="82"/>
  <c r="D184" i="82"/>
  <c r="H183" i="82"/>
  <c r="C183" i="82"/>
  <c r="H182" i="82"/>
  <c r="C182" i="82"/>
  <c r="H181" i="82"/>
  <c r="C181" i="82"/>
  <c r="H180" i="82"/>
  <c r="C180" i="82"/>
  <c r="L179" i="82"/>
  <c r="K179" i="82"/>
  <c r="J179" i="82"/>
  <c r="I179" i="82"/>
  <c r="G179" i="82"/>
  <c r="F179" i="82"/>
  <c r="E179" i="82"/>
  <c r="D179" i="82"/>
  <c r="H178" i="82"/>
  <c r="C178" i="82"/>
  <c r="H177" i="82"/>
  <c r="C177" i="82"/>
  <c r="J176" i="82"/>
  <c r="J175" i="82" s="1"/>
  <c r="I176" i="82"/>
  <c r="E176" i="82"/>
  <c r="E175" i="82" s="1"/>
  <c r="D176" i="82"/>
  <c r="L175" i="82"/>
  <c r="K175" i="82"/>
  <c r="G175" i="82"/>
  <c r="F175" i="82"/>
  <c r="H172" i="82"/>
  <c r="C172" i="82"/>
  <c r="H171" i="82"/>
  <c r="C171" i="82"/>
  <c r="H170" i="82"/>
  <c r="C170" i="82"/>
  <c r="H169" i="82"/>
  <c r="C169" i="82"/>
  <c r="H168" i="82"/>
  <c r="C168" i="82"/>
  <c r="H167" i="82"/>
  <c r="C167" i="82"/>
  <c r="L166" i="82"/>
  <c r="L165" i="82" s="1"/>
  <c r="K166" i="82"/>
  <c r="K165" i="82" s="1"/>
  <c r="J166" i="82"/>
  <c r="J165" i="82" s="1"/>
  <c r="I166" i="82"/>
  <c r="G166" i="82"/>
  <c r="G165" i="82" s="1"/>
  <c r="F166" i="82"/>
  <c r="F165" i="82" s="1"/>
  <c r="E166" i="82"/>
  <c r="D166" i="82"/>
  <c r="D165" i="82" s="1"/>
  <c r="H164" i="82"/>
  <c r="C164" i="82"/>
  <c r="H163" i="82"/>
  <c r="C163" i="82"/>
  <c r="H162" i="82"/>
  <c r="C162" i="82"/>
  <c r="H161" i="82"/>
  <c r="C161" i="82"/>
  <c r="L160" i="82"/>
  <c r="K160" i="82"/>
  <c r="J160" i="82"/>
  <c r="I160" i="82"/>
  <c r="G160" i="82"/>
  <c r="F160" i="82"/>
  <c r="E160" i="82"/>
  <c r="D160" i="82"/>
  <c r="H159" i="82"/>
  <c r="C159" i="82"/>
  <c r="H158" i="82"/>
  <c r="C158" i="82"/>
  <c r="H157" i="82"/>
  <c r="C157" i="82"/>
  <c r="H156" i="82"/>
  <c r="C156" i="82"/>
  <c r="H155" i="82"/>
  <c r="C155" i="82"/>
  <c r="H154" i="82"/>
  <c r="C154" i="82"/>
  <c r="H153" i="82"/>
  <c r="C153" i="82"/>
  <c r="H152" i="82"/>
  <c r="C152" i="82"/>
  <c r="L151" i="82"/>
  <c r="K151" i="82"/>
  <c r="J151" i="82"/>
  <c r="I151" i="82"/>
  <c r="G151" i="82"/>
  <c r="F151" i="82"/>
  <c r="E151" i="82"/>
  <c r="D151" i="82"/>
  <c r="H150" i="82"/>
  <c r="C150" i="82"/>
  <c r="H149" i="82"/>
  <c r="C149" i="82"/>
  <c r="H148" i="82"/>
  <c r="C148" i="82"/>
  <c r="H147" i="82"/>
  <c r="C147" i="82"/>
  <c r="H146" i="82"/>
  <c r="C146" i="82"/>
  <c r="H145" i="82"/>
  <c r="C145" i="82"/>
  <c r="L144" i="82"/>
  <c r="K144" i="82"/>
  <c r="J144" i="82"/>
  <c r="I144" i="82"/>
  <c r="G144" i="82"/>
  <c r="F144" i="82"/>
  <c r="E144" i="82"/>
  <c r="D144" i="82"/>
  <c r="H143" i="82"/>
  <c r="C143" i="82"/>
  <c r="H142" i="82"/>
  <c r="C142" i="82"/>
  <c r="L141" i="82"/>
  <c r="K141" i="82"/>
  <c r="J141" i="82"/>
  <c r="I141" i="82"/>
  <c r="G141" i="82"/>
  <c r="F141" i="82"/>
  <c r="E141" i="82"/>
  <c r="D141" i="82"/>
  <c r="H140" i="82"/>
  <c r="C140" i="82"/>
  <c r="H139" i="82"/>
  <c r="C139" i="82"/>
  <c r="H138" i="82"/>
  <c r="C138" i="82"/>
  <c r="H137" i="82"/>
  <c r="C137" i="82"/>
  <c r="L136" i="82"/>
  <c r="L130" i="82" s="1"/>
  <c r="K136" i="82"/>
  <c r="J136" i="82"/>
  <c r="J130" i="82" s="1"/>
  <c r="I136" i="82"/>
  <c r="G136" i="82"/>
  <c r="F136" i="82"/>
  <c r="E136" i="82"/>
  <c r="D136" i="82"/>
  <c r="H134" i="82"/>
  <c r="C134" i="82"/>
  <c r="H133" i="82"/>
  <c r="C133" i="82"/>
  <c r="H132" i="82"/>
  <c r="C132" i="82"/>
  <c r="H129" i="82"/>
  <c r="H128" i="82" s="1"/>
  <c r="C129" i="82"/>
  <c r="C128" i="82" s="1"/>
  <c r="L128" i="82"/>
  <c r="K128" i="82"/>
  <c r="J128" i="82"/>
  <c r="I128" i="82"/>
  <c r="G128" i="82"/>
  <c r="F128" i="82"/>
  <c r="E128" i="82"/>
  <c r="D128" i="82"/>
  <c r="H127" i="82"/>
  <c r="C127" i="82"/>
  <c r="H126" i="82"/>
  <c r="C126" i="82"/>
  <c r="H125" i="82"/>
  <c r="C125" i="82"/>
  <c r="H124" i="82"/>
  <c r="C124" i="82"/>
  <c r="H123" i="82"/>
  <c r="C123" i="82"/>
  <c r="L122" i="82"/>
  <c r="K122" i="82"/>
  <c r="J122" i="82"/>
  <c r="I122" i="82"/>
  <c r="G122" i="82"/>
  <c r="F122" i="82"/>
  <c r="E122" i="82"/>
  <c r="D122" i="82"/>
  <c r="H121" i="82"/>
  <c r="C121" i="82"/>
  <c r="H120" i="82"/>
  <c r="C120" i="82"/>
  <c r="H119" i="82"/>
  <c r="C119" i="82"/>
  <c r="H118" i="82"/>
  <c r="C118" i="82"/>
  <c r="H117" i="82"/>
  <c r="C117" i="82"/>
  <c r="L116" i="82"/>
  <c r="K116" i="82"/>
  <c r="J116" i="82"/>
  <c r="I116" i="82"/>
  <c r="G116" i="82"/>
  <c r="F116" i="82"/>
  <c r="E116" i="82"/>
  <c r="D116" i="82"/>
  <c r="H115" i="82"/>
  <c r="C115" i="82"/>
  <c r="H114" i="82"/>
  <c r="C114" i="82"/>
  <c r="H113" i="82"/>
  <c r="C113" i="82"/>
  <c r="L112" i="82"/>
  <c r="K112" i="82"/>
  <c r="J112" i="82"/>
  <c r="I112" i="82"/>
  <c r="G112" i="82"/>
  <c r="F112" i="82"/>
  <c r="E112" i="82"/>
  <c r="D112" i="82"/>
  <c r="H111" i="82"/>
  <c r="C111" i="82"/>
  <c r="H110" i="82"/>
  <c r="C110" i="82"/>
  <c r="H109" i="82"/>
  <c r="C109" i="82"/>
  <c r="H108" i="82"/>
  <c r="C108" i="82"/>
  <c r="H107" i="82"/>
  <c r="C107" i="82"/>
  <c r="H106" i="82"/>
  <c r="C106" i="82"/>
  <c r="H105" i="82"/>
  <c r="C105" i="82"/>
  <c r="H104" i="82"/>
  <c r="C104" i="82"/>
  <c r="L103" i="82"/>
  <c r="K103" i="82"/>
  <c r="J103" i="82"/>
  <c r="I103" i="82"/>
  <c r="G103" i="82"/>
  <c r="F103" i="82"/>
  <c r="E103" i="82"/>
  <c r="D103" i="82"/>
  <c r="H102" i="82"/>
  <c r="C102" i="82"/>
  <c r="H101" i="82"/>
  <c r="C101" i="82"/>
  <c r="H100" i="82"/>
  <c r="C100" i="82"/>
  <c r="H99" i="82"/>
  <c r="C99" i="82"/>
  <c r="H98" i="82"/>
  <c r="C98" i="82"/>
  <c r="H97" i="82"/>
  <c r="C97" i="82"/>
  <c r="H96" i="82"/>
  <c r="C96" i="82"/>
  <c r="L95" i="82"/>
  <c r="K95" i="82"/>
  <c r="J95" i="82"/>
  <c r="I95" i="82"/>
  <c r="G95" i="82"/>
  <c r="F95" i="82"/>
  <c r="E95" i="82"/>
  <c r="D95" i="82"/>
  <c r="H94" i="82"/>
  <c r="C94" i="82"/>
  <c r="H93" i="82"/>
  <c r="C93" i="82"/>
  <c r="H92" i="82"/>
  <c r="C92" i="82"/>
  <c r="H91" i="82"/>
  <c r="C91" i="82"/>
  <c r="H90" i="82"/>
  <c r="C90" i="82"/>
  <c r="L89" i="82"/>
  <c r="K89" i="82"/>
  <c r="J89" i="82"/>
  <c r="I89" i="82"/>
  <c r="G89" i="82"/>
  <c r="F89" i="82"/>
  <c r="E89" i="82"/>
  <c r="D89" i="82"/>
  <c r="H88" i="82"/>
  <c r="C88" i="82"/>
  <c r="H87" i="82"/>
  <c r="C87" i="82"/>
  <c r="H86" i="82"/>
  <c r="C86" i="82"/>
  <c r="H85" i="82"/>
  <c r="C85" i="82"/>
  <c r="L84" i="82"/>
  <c r="K84" i="82"/>
  <c r="J84" i="82"/>
  <c r="I84" i="82"/>
  <c r="G84" i="82"/>
  <c r="F84" i="82"/>
  <c r="E84" i="82"/>
  <c r="D84" i="82"/>
  <c r="H82" i="82"/>
  <c r="C82" i="82"/>
  <c r="H81" i="82"/>
  <c r="C81" i="82"/>
  <c r="L80" i="82"/>
  <c r="K80" i="82"/>
  <c r="J80" i="82"/>
  <c r="I80" i="82"/>
  <c r="G80" i="82"/>
  <c r="F80" i="82"/>
  <c r="E80" i="82"/>
  <c r="D80" i="82"/>
  <c r="H79" i="82"/>
  <c r="C79" i="82"/>
  <c r="H78" i="82"/>
  <c r="C78" i="82"/>
  <c r="L77" i="82"/>
  <c r="K77" i="82"/>
  <c r="J77" i="82"/>
  <c r="J76" i="82" s="1"/>
  <c r="I77" i="82"/>
  <c r="G77" i="82"/>
  <c r="F77" i="82"/>
  <c r="E77" i="82"/>
  <c r="D77" i="82"/>
  <c r="D76" i="82" s="1"/>
  <c r="H74" i="82"/>
  <c r="C74" i="82"/>
  <c r="H73" i="82"/>
  <c r="C73" i="82"/>
  <c r="H71" i="82"/>
  <c r="C71" i="82"/>
  <c r="H70" i="82"/>
  <c r="C70" i="82"/>
  <c r="L69" i="82"/>
  <c r="K69" i="82"/>
  <c r="K67" i="82" s="1"/>
  <c r="J69" i="82"/>
  <c r="J67" i="82" s="1"/>
  <c r="I69" i="82"/>
  <c r="G69" i="82"/>
  <c r="G67" i="82" s="1"/>
  <c r="F69" i="82"/>
  <c r="F67" i="82" s="1"/>
  <c r="E69" i="82"/>
  <c r="E67" i="82" s="1"/>
  <c r="D69" i="82"/>
  <c r="D67" i="82" s="1"/>
  <c r="H68" i="82"/>
  <c r="C68" i="82"/>
  <c r="L67" i="82"/>
  <c r="H66" i="82"/>
  <c r="C66" i="82"/>
  <c r="H65" i="82"/>
  <c r="C65" i="82"/>
  <c r="H64" i="82"/>
  <c r="C64" i="82"/>
  <c r="H63" i="82"/>
  <c r="C63" i="82"/>
  <c r="H62" i="82"/>
  <c r="C62" i="82"/>
  <c r="H61" i="82"/>
  <c r="C61" i="82"/>
  <c r="H60" i="82"/>
  <c r="C60" i="82"/>
  <c r="H59" i="82"/>
  <c r="C59" i="82"/>
  <c r="L58" i="82"/>
  <c r="K58" i="82"/>
  <c r="J58" i="82"/>
  <c r="I58" i="82"/>
  <c r="G58" i="82"/>
  <c r="F58" i="82"/>
  <c r="E58" i="82"/>
  <c r="D58" i="82"/>
  <c r="H57" i="82"/>
  <c r="C57" i="82"/>
  <c r="H56" i="82"/>
  <c r="C56" i="82"/>
  <c r="L55" i="82"/>
  <c r="L54" i="82" s="1"/>
  <c r="K55" i="82"/>
  <c r="J55" i="82"/>
  <c r="J54" i="82" s="1"/>
  <c r="I55" i="82"/>
  <c r="I54" i="82" s="1"/>
  <c r="G55" i="82"/>
  <c r="F55" i="82"/>
  <c r="F54" i="82" s="1"/>
  <c r="E55" i="82"/>
  <c r="D55" i="82"/>
  <c r="G54" i="82"/>
  <c r="H47" i="82"/>
  <c r="C47" i="82"/>
  <c r="H46" i="82"/>
  <c r="C46" i="82"/>
  <c r="L45" i="82"/>
  <c r="G45" i="82"/>
  <c r="C45" i="82" s="1"/>
  <c r="H44" i="82"/>
  <c r="C44" i="82"/>
  <c r="K43" i="82"/>
  <c r="J43" i="82"/>
  <c r="I43" i="82"/>
  <c r="F43" i="82"/>
  <c r="E43" i="82"/>
  <c r="D43" i="82"/>
  <c r="H42" i="82"/>
  <c r="C42" i="82"/>
  <c r="H41" i="82"/>
  <c r="C41" i="82"/>
  <c r="H40" i="82"/>
  <c r="C40" i="82"/>
  <c r="H39" i="82"/>
  <c r="C39" i="82"/>
  <c r="H38" i="82"/>
  <c r="C38" i="82"/>
  <c r="K37" i="82"/>
  <c r="H37" i="82" s="1"/>
  <c r="F37" i="82"/>
  <c r="C37" i="82" s="1"/>
  <c r="H36" i="82"/>
  <c r="C36" i="82"/>
  <c r="H35" i="82"/>
  <c r="C35" i="82"/>
  <c r="K34" i="82"/>
  <c r="H34" i="82" s="1"/>
  <c r="F34" i="82"/>
  <c r="C34" i="82" s="1"/>
  <c r="H33" i="82"/>
  <c r="C33" i="82"/>
  <c r="K32" i="82"/>
  <c r="H32" i="82" s="1"/>
  <c r="F32" i="82"/>
  <c r="H31" i="82"/>
  <c r="C31" i="82"/>
  <c r="H30" i="82"/>
  <c r="C30" i="82"/>
  <c r="H29" i="82"/>
  <c r="C29" i="82"/>
  <c r="K28" i="82"/>
  <c r="H28" i="82" s="1"/>
  <c r="F28" i="82"/>
  <c r="C28" i="82" s="1"/>
  <c r="H26" i="82"/>
  <c r="C26" i="82"/>
  <c r="H24" i="82"/>
  <c r="C24" i="82"/>
  <c r="H23" i="82"/>
  <c r="C23" i="82"/>
  <c r="L22" i="82"/>
  <c r="K22" i="82"/>
  <c r="J22" i="82"/>
  <c r="I22" i="82"/>
  <c r="G22" i="82"/>
  <c r="F22" i="82"/>
  <c r="E22" i="82"/>
  <c r="D22" i="82"/>
  <c r="H300" i="81"/>
  <c r="C300" i="81"/>
  <c r="H298" i="81"/>
  <c r="C298" i="81"/>
  <c r="H296" i="81"/>
  <c r="C296" i="81"/>
  <c r="H295" i="81"/>
  <c r="C295" i="81"/>
  <c r="H294" i="81"/>
  <c r="C294" i="81"/>
  <c r="H293" i="81"/>
  <c r="C293" i="81"/>
  <c r="H292" i="81"/>
  <c r="C292" i="81"/>
  <c r="H291" i="81"/>
  <c r="C291" i="81"/>
  <c r="L290" i="81"/>
  <c r="K290" i="81"/>
  <c r="J290" i="81"/>
  <c r="I290" i="81"/>
  <c r="H290" i="81"/>
  <c r="G290" i="81"/>
  <c r="F290" i="81"/>
  <c r="E290" i="81"/>
  <c r="D290" i="81"/>
  <c r="C290" i="81"/>
  <c r="H282" i="81"/>
  <c r="C282" i="81"/>
  <c r="H281" i="81"/>
  <c r="C281" i="81"/>
  <c r="L280" i="81"/>
  <c r="K280" i="81"/>
  <c r="J280" i="81"/>
  <c r="I280" i="81"/>
  <c r="G280" i="81"/>
  <c r="F280" i="81"/>
  <c r="E280" i="81"/>
  <c r="D280" i="81"/>
  <c r="H279" i="81"/>
  <c r="C279" i="81"/>
  <c r="H278" i="81"/>
  <c r="C278" i="81"/>
  <c r="H277" i="81"/>
  <c r="C277" i="81"/>
  <c r="L276" i="81"/>
  <c r="K276" i="81"/>
  <c r="J276" i="81"/>
  <c r="I276" i="81"/>
  <c r="G276" i="81"/>
  <c r="F276" i="81"/>
  <c r="E276" i="81"/>
  <c r="D276" i="81"/>
  <c r="H275" i="81"/>
  <c r="C275" i="81"/>
  <c r="H274" i="81"/>
  <c r="C274" i="81"/>
  <c r="H273" i="81"/>
  <c r="C273" i="81"/>
  <c r="H272" i="81"/>
  <c r="C272" i="81"/>
  <c r="L271" i="81"/>
  <c r="K271" i="81"/>
  <c r="J271" i="81"/>
  <c r="I271" i="81"/>
  <c r="G271" i="81"/>
  <c r="F271" i="81"/>
  <c r="E271" i="81"/>
  <c r="E269" i="81" s="1"/>
  <c r="E268" i="81" s="1"/>
  <c r="D271" i="81"/>
  <c r="H270" i="81"/>
  <c r="C270" i="81"/>
  <c r="J269" i="81"/>
  <c r="H267" i="81"/>
  <c r="C267" i="81"/>
  <c r="H266" i="81"/>
  <c r="C266" i="81"/>
  <c r="H265" i="81"/>
  <c r="C265" i="81"/>
  <c r="H264" i="81"/>
  <c r="C264" i="81"/>
  <c r="L263" i="81"/>
  <c r="K263" i="81"/>
  <c r="J263" i="81"/>
  <c r="I263" i="81"/>
  <c r="G263" i="81"/>
  <c r="F263" i="81"/>
  <c r="E263" i="81"/>
  <c r="D263" i="81"/>
  <c r="H262" i="81"/>
  <c r="C262" i="81"/>
  <c r="H261" i="81"/>
  <c r="C261" i="81"/>
  <c r="H260" i="81"/>
  <c r="C260" i="81"/>
  <c r="L259" i="81"/>
  <c r="K259" i="81"/>
  <c r="J259" i="81"/>
  <c r="I259" i="81"/>
  <c r="G259" i="81"/>
  <c r="F259" i="81"/>
  <c r="E259" i="81"/>
  <c r="D259" i="81"/>
  <c r="H257" i="81"/>
  <c r="C257" i="81"/>
  <c r="H256" i="81"/>
  <c r="C256" i="81"/>
  <c r="H255" i="81"/>
  <c r="C255" i="81"/>
  <c r="H254" i="81"/>
  <c r="C254" i="81"/>
  <c r="H253" i="81"/>
  <c r="C253" i="81"/>
  <c r="L252" i="81"/>
  <c r="L251" i="81" s="1"/>
  <c r="K252" i="81"/>
  <c r="K251" i="81" s="1"/>
  <c r="J252" i="81"/>
  <c r="I252" i="81"/>
  <c r="I251" i="81" s="1"/>
  <c r="G252" i="81"/>
  <c r="G251" i="81" s="1"/>
  <c r="F252" i="81"/>
  <c r="E252" i="81"/>
  <c r="D252" i="81"/>
  <c r="D251" i="81" s="1"/>
  <c r="J251" i="81"/>
  <c r="F251" i="81"/>
  <c r="E251" i="81"/>
  <c r="H250" i="81"/>
  <c r="C250" i="81"/>
  <c r="H249" i="81"/>
  <c r="C249" i="81"/>
  <c r="H248" i="81"/>
  <c r="C248" i="81"/>
  <c r="H247" i="81"/>
  <c r="C247" i="81"/>
  <c r="L246" i="81"/>
  <c r="K246" i="81"/>
  <c r="J246" i="81"/>
  <c r="I246" i="81"/>
  <c r="G246" i="81"/>
  <c r="F246" i="81"/>
  <c r="E246" i="81"/>
  <c r="D246" i="81"/>
  <c r="H245" i="81"/>
  <c r="C245" i="81"/>
  <c r="H244" i="81"/>
  <c r="C244" i="81"/>
  <c r="H243" i="81"/>
  <c r="C243" i="81"/>
  <c r="H242" i="81"/>
  <c r="C242" i="81"/>
  <c r="H241" i="81"/>
  <c r="C241" i="81"/>
  <c r="H240" i="81"/>
  <c r="C240" i="81"/>
  <c r="H239" i="81"/>
  <c r="C239" i="81"/>
  <c r="L238" i="81"/>
  <c r="K238" i="81"/>
  <c r="J238" i="81"/>
  <c r="I238" i="81"/>
  <c r="G238" i="81"/>
  <c r="F238" i="81"/>
  <c r="E238" i="81"/>
  <c r="D238" i="81"/>
  <c r="H237" i="81"/>
  <c r="C237" i="81"/>
  <c r="H236" i="81"/>
  <c r="C236" i="81"/>
  <c r="L235" i="81"/>
  <c r="K235" i="81"/>
  <c r="J235" i="81"/>
  <c r="I235" i="81"/>
  <c r="G235" i="81"/>
  <c r="F235" i="81"/>
  <c r="E235" i="81"/>
  <c r="D235" i="81"/>
  <c r="H232" i="81"/>
  <c r="C232" i="81"/>
  <c r="H229" i="81"/>
  <c r="C229" i="81"/>
  <c r="H228" i="81"/>
  <c r="C228" i="81"/>
  <c r="L227" i="81"/>
  <c r="K227" i="81"/>
  <c r="J227" i="81"/>
  <c r="I227" i="81"/>
  <c r="G227" i="81"/>
  <c r="F227" i="81"/>
  <c r="E227" i="81"/>
  <c r="D227" i="81"/>
  <c r="H226" i="81"/>
  <c r="C226" i="81"/>
  <c r="H225" i="81"/>
  <c r="C225" i="81"/>
  <c r="H224" i="81"/>
  <c r="C224" i="81"/>
  <c r="H223" i="81"/>
  <c r="C223" i="81"/>
  <c r="H222" i="81"/>
  <c r="C222" i="81"/>
  <c r="H221" i="81"/>
  <c r="C221" i="81"/>
  <c r="H220" i="81"/>
  <c r="C220" i="81"/>
  <c r="H219" i="81"/>
  <c r="C219" i="81"/>
  <c r="H218" i="81"/>
  <c r="C218" i="81"/>
  <c r="H217" i="81"/>
  <c r="C217" i="81"/>
  <c r="L216" i="81"/>
  <c r="K216" i="81"/>
  <c r="J216" i="81"/>
  <c r="I216" i="81"/>
  <c r="G216" i="81"/>
  <c r="F216" i="81"/>
  <c r="E216" i="81"/>
  <c r="D216" i="81"/>
  <c r="H215" i="81"/>
  <c r="C215" i="81"/>
  <c r="H214" i="81"/>
  <c r="C214" i="81"/>
  <c r="H213" i="81"/>
  <c r="C213" i="81"/>
  <c r="H212" i="81"/>
  <c r="C212" i="81"/>
  <c r="H211" i="81"/>
  <c r="C211" i="81"/>
  <c r="H210" i="81"/>
  <c r="C210" i="81"/>
  <c r="H209" i="81"/>
  <c r="C209" i="81"/>
  <c r="H208" i="81"/>
  <c r="C208" i="81"/>
  <c r="H207" i="81"/>
  <c r="C207" i="81"/>
  <c r="H206" i="81"/>
  <c r="C206" i="81"/>
  <c r="L205" i="81"/>
  <c r="K205" i="81"/>
  <c r="J205" i="81"/>
  <c r="I205" i="81"/>
  <c r="I204" i="81" s="1"/>
  <c r="G205" i="81"/>
  <c r="G204" i="81" s="1"/>
  <c r="F205" i="81"/>
  <c r="F204" i="81" s="1"/>
  <c r="E205" i="81"/>
  <c r="E204" i="81" s="1"/>
  <c r="D205" i="81"/>
  <c r="H203" i="81"/>
  <c r="C203" i="81"/>
  <c r="H202" i="81"/>
  <c r="C202" i="81"/>
  <c r="H201" i="81"/>
  <c r="C201" i="81"/>
  <c r="H200" i="81"/>
  <c r="C200" i="81"/>
  <c r="H199" i="81"/>
  <c r="C199" i="81"/>
  <c r="L198" i="81"/>
  <c r="L196" i="81" s="1"/>
  <c r="K198" i="81"/>
  <c r="K196" i="81" s="1"/>
  <c r="J198" i="81"/>
  <c r="I198" i="81"/>
  <c r="G198" i="81"/>
  <c r="G196" i="81" s="1"/>
  <c r="F198" i="81"/>
  <c r="F196" i="81" s="1"/>
  <c r="E198" i="81"/>
  <c r="D198" i="81"/>
  <c r="H197" i="81"/>
  <c r="C197" i="81"/>
  <c r="J196" i="81"/>
  <c r="D196" i="81"/>
  <c r="H193" i="81"/>
  <c r="C193" i="81"/>
  <c r="L192" i="81"/>
  <c r="L191" i="81" s="1"/>
  <c r="K192" i="81"/>
  <c r="K191" i="81" s="1"/>
  <c r="J192" i="81"/>
  <c r="I192" i="81"/>
  <c r="G192" i="81"/>
  <c r="G191" i="81" s="1"/>
  <c r="F192" i="81"/>
  <c r="F191" i="81" s="1"/>
  <c r="E192" i="81"/>
  <c r="D192" i="81"/>
  <c r="D191" i="81" s="1"/>
  <c r="J191" i="81"/>
  <c r="H190" i="81"/>
  <c r="C190" i="81"/>
  <c r="H189" i="81"/>
  <c r="C189" i="81"/>
  <c r="L188" i="81"/>
  <c r="K188" i="81"/>
  <c r="J188" i="81"/>
  <c r="I188" i="81"/>
  <c r="G188" i="81"/>
  <c r="F188" i="81"/>
  <c r="E188" i="81"/>
  <c r="D188" i="81"/>
  <c r="H186" i="81"/>
  <c r="C186" i="81"/>
  <c r="H185" i="81"/>
  <c r="C185" i="81"/>
  <c r="L184" i="81"/>
  <c r="K184" i="81"/>
  <c r="J184" i="81"/>
  <c r="I184" i="81"/>
  <c r="G184" i="81"/>
  <c r="F184" i="81"/>
  <c r="E184" i="81"/>
  <c r="D184" i="81"/>
  <c r="H183" i="81"/>
  <c r="C183" i="81"/>
  <c r="H182" i="81"/>
  <c r="C182" i="81"/>
  <c r="H181" i="81"/>
  <c r="C181" i="81"/>
  <c r="H180" i="81"/>
  <c r="C180" i="81"/>
  <c r="L179" i="81"/>
  <c r="K179" i="81"/>
  <c r="J179" i="81"/>
  <c r="I179" i="81"/>
  <c r="G179" i="81"/>
  <c r="F179" i="81"/>
  <c r="E179" i="81"/>
  <c r="D179" i="81"/>
  <c r="H178" i="81"/>
  <c r="C178" i="81"/>
  <c r="H177" i="81"/>
  <c r="C177" i="81"/>
  <c r="I176" i="81"/>
  <c r="H176" i="81" s="1"/>
  <c r="D176" i="81"/>
  <c r="C176" i="81" s="1"/>
  <c r="L175" i="81"/>
  <c r="L174" i="81" s="1"/>
  <c r="L173" i="81" s="1"/>
  <c r="K175" i="81"/>
  <c r="K174" i="81" s="1"/>
  <c r="K173" i="81" s="1"/>
  <c r="J175" i="81"/>
  <c r="G175" i="81"/>
  <c r="F175" i="81"/>
  <c r="E175" i="81"/>
  <c r="H172" i="81"/>
  <c r="C172" i="81"/>
  <c r="H171" i="81"/>
  <c r="C171" i="81"/>
  <c r="H170" i="81"/>
  <c r="C170" i="81"/>
  <c r="H169" i="81"/>
  <c r="C169" i="81"/>
  <c r="H168" i="81"/>
  <c r="C168" i="81"/>
  <c r="H167" i="81"/>
  <c r="C167" i="81"/>
  <c r="L166" i="81"/>
  <c r="K166" i="81"/>
  <c r="K165" i="81" s="1"/>
  <c r="J166" i="81"/>
  <c r="J165" i="81" s="1"/>
  <c r="I166" i="81"/>
  <c r="I165" i="81" s="1"/>
  <c r="G166" i="81"/>
  <c r="G165" i="81" s="1"/>
  <c r="F166" i="81"/>
  <c r="F165" i="81" s="1"/>
  <c r="E166" i="81"/>
  <c r="E165" i="81" s="1"/>
  <c r="D166" i="81"/>
  <c r="L165" i="81"/>
  <c r="H164" i="81"/>
  <c r="C164" i="81"/>
  <c r="H163" i="81"/>
  <c r="C163" i="81"/>
  <c r="H162" i="81"/>
  <c r="C162" i="81"/>
  <c r="H161" i="81"/>
  <c r="C161" i="81"/>
  <c r="L160" i="81"/>
  <c r="K160" i="81"/>
  <c r="J160" i="81"/>
  <c r="I160" i="81"/>
  <c r="G160" i="81"/>
  <c r="F160" i="81"/>
  <c r="E160" i="81"/>
  <c r="D160" i="81"/>
  <c r="H159" i="81"/>
  <c r="C159" i="81"/>
  <c r="H158" i="81"/>
  <c r="C158" i="81"/>
  <c r="H157" i="81"/>
  <c r="C157" i="81"/>
  <c r="H156" i="81"/>
  <c r="C156" i="81"/>
  <c r="H155" i="81"/>
  <c r="C155" i="81"/>
  <c r="H154" i="81"/>
  <c r="C154" i="81"/>
  <c r="H153" i="81"/>
  <c r="C153" i="81"/>
  <c r="H152" i="81"/>
  <c r="C152" i="81"/>
  <c r="L151" i="81"/>
  <c r="K151" i="81"/>
  <c r="J151" i="81"/>
  <c r="I151" i="81"/>
  <c r="G151" i="81"/>
  <c r="F151" i="81"/>
  <c r="E151" i="81"/>
  <c r="D151" i="81"/>
  <c r="H150" i="81"/>
  <c r="C150" i="81"/>
  <c r="H149" i="81"/>
  <c r="C149" i="81"/>
  <c r="H148" i="81"/>
  <c r="C148" i="81"/>
  <c r="H147" i="81"/>
  <c r="C147" i="81"/>
  <c r="H146" i="81"/>
  <c r="C146" i="81"/>
  <c r="H145" i="81"/>
  <c r="C145" i="81"/>
  <c r="L144" i="81"/>
  <c r="K144" i="81"/>
  <c r="J144" i="81"/>
  <c r="I144" i="81"/>
  <c r="G144" i="81"/>
  <c r="F144" i="81"/>
  <c r="E144" i="81"/>
  <c r="D144" i="81"/>
  <c r="H143" i="81"/>
  <c r="C143" i="81"/>
  <c r="H142" i="81"/>
  <c r="C142" i="81"/>
  <c r="L141" i="81"/>
  <c r="K141" i="81"/>
  <c r="J141" i="81"/>
  <c r="I141" i="81"/>
  <c r="G141" i="81"/>
  <c r="F141" i="81"/>
  <c r="E141" i="81"/>
  <c r="D141" i="81"/>
  <c r="H140" i="81"/>
  <c r="C140" i="81"/>
  <c r="H139" i="81"/>
  <c r="C139" i="81"/>
  <c r="H138" i="81"/>
  <c r="C138" i="81"/>
  <c r="H137" i="81"/>
  <c r="C137" i="81"/>
  <c r="L136" i="81"/>
  <c r="K136" i="81"/>
  <c r="J136" i="81"/>
  <c r="J130" i="81" s="1"/>
  <c r="I136" i="81"/>
  <c r="G136" i="81"/>
  <c r="G130" i="81" s="1"/>
  <c r="F136" i="81"/>
  <c r="F130" i="81" s="1"/>
  <c r="E136" i="81"/>
  <c r="D136" i="81"/>
  <c r="D130" i="81" s="1"/>
  <c r="H134" i="81"/>
  <c r="C134" i="81"/>
  <c r="H133" i="81"/>
  <c r="C133" i="81"/>
  <c r="H132" i="81"/>
  <c r="C132" i="81"/>
  <c r="H131" i="81"/>
  <c r="C131" i="81"/>
  <c r="L130" i="81"/>
  <c r="H129" i="81"/>
  <c r="H128" i="81" s="1"/>
  <c r="C129" i="81"/>
  <c r="C128" i="81" s="1"/>
  <c r="L128" i="81"/>
  <c r="K128" i="81"/>
  <c r="J128" i="81"/>
  <c r="I128" i="81"/>
  <c r="G128" i="81"/>
  <c r="F128" i="81"/>
  <c r="E128" i="81"/>
  <c r="D128" i="81"/>
  <c r="H127" i="81"/>
  <c r="C127" i="81"/>
  <c r="H126" i="81"/>
  <c r="C126" i="81"/>
  <c r="H125" i="81"/>
  <c r="C125" i="81"/>
  <c r="H124" i="81"/>
  <c r="C124" i="81"/>
  <c r="H123" i="81"/>
  <c r="C123" i="81"/>
  <c r="L122" i="81"/>
  <c r="K122" i="81"/>
  <c r="J122" i="81"/>
  <c r="I122" i="81"/>
  <c r="G122" i="81"/>
  <c r="F122" i="81"/>
  <c r="E122" i="81"/>
  <c r="D122" i="81"/>
  <c r="H121" i="81"/>
  <c r="C121" i="81"/>
  <c r="H120" i="81"/>
  <c r="C120" i="81"/>
  <c r="H119" i="81"/>
  <c r="C119" i="81"/>
  <c r="H118" i="81"/>
  <c r="C118" i="81"/>
  <c r="H117" i="81"/>
  <c r="C117" i="81"/>
  <c r="L116" i="81"/>
  <c r="K116" i="81"/>
  <c r="J116" i="81"/>
  <c r="I116" i="81"/>
  <c r="G116" i="81"/>
  <c r="F116" i="81"/>
  <c r="E116" i="81"/>
  <c r="D116" i="81"/>
  <c r="H115" i="81"/>
  <c r="C115" i="81"/>
  <c r="H114" i="81"/>
  <c r="C114" i="81"/>
  <c r="H113" i="81"/>
  <c r="C113" i="81"/>
  <c r="L112" i="81"/>
  <c r="K112" i="81"/>
  <c r="J112" i="81"/>
  <c r="I112" i="81"/>
  <c r="G112" i="81"/>
  <c r="F112" i="81"/>
  <c r="E112" i="81"/>
  <c r="D112" i="81"/>
  <c r="H111" i="81"/>
  <c r="C111" i="81"/>
  <c r="H110" i="81"/>
  <c r="C110" i="81"/>
  <c r="H109" i="81"/>
  <c r="C109" i="81"/>
  <c r="H108" i="81"/>
  <c r="C108" i="81"/>
  <c r="H107" i="81"/>
  <c r="C107" i="81"/>
  <c r="H106" i="81"/>
  <c r="C106" i="81"/>
  <c r="H105" i="81"/>
  <c r="C105" i="81"/>
  <c r="H104" i="81"/>
  <c r="C104" i="81"/>
  <c r="L103" i="81"/>
  <c r="K103" i="81"/>
  <c r="J103" i="81"/>
  <c r="I103" i="81"/>
  <c r="G103" i="81"/>
  <c r="F103" i="81"/>
  <c r="E103" i="81"/>
  <c r="D103" i="81"/>
  <c r="H102" i="81"/>
  <c r="C102" i="81"/>
  <c r="H101" i="81"/>
  <c r="C101" i="81"/>
  <c r="H100" i="81"/>
  <c r="C100" i="81"/>
  <c r="H99" i="81"/>
  <c r="C99" i="81"/>
  <c r="H98" i="81"/>
  <c r="C98" i="81"/>
  <c r="H97" i="81"/>
  <c r="C97" i="81"/>
  <c r="H96" i="81"/>
  <c r="C96" i="81"/>
  <c r="L95" i="81"/>
  <c r="K95" i="81"/>
  <c r="J95" i="81"/>
  <c r="I95" i="81"/>
  <c r="G95" i="81"/>
  <c r="F95" i="81"/>
  <c r="E95" i="81"/>
  <c r="D95" i="81"/>
  <c r="H94" i="81"/>
  <c r="C94" i="81"/>
  <c r="H93" i="81"/>
  <c r="C93" i="81"/>
  <c r="H92" i="81"/>
  <c r="C92" i="81"/>
  <c r="H91" i="81"/>
  <c r="C91" i="81"/>
  <c r="H90" i="81"/>
  <c r="C90" i="81"/>
  <c r="L89" i="81"/>
  <c r="K89" i="81"/>
  <c r="J89" i="81"/>
  <c r="I89" i="81"/>
  <c r="G89" i="81"/>
  <c r="F89" i="81"/>
  <c r="E89" i="81"/>
  <c r="D89" i="81"/>
  <c r="H88" i="81"/>
  <c r="C88" i="81"/>
  <c r="H87" i="81"/>
  <c r="C87" i="81"/>
  <c r="H86" i="81"/>
  <c r="C86" i="81"/>
  <c r="H85" i="81"/>
  <c r="C85" i="81"/>
  <c r="L84" i="81"/>
  <c r="K84" i="81"/>
  <c r="J84" i="81"/>
  <c r="I84" i="81"/>
  <c r="G84" i="81"/>
  <c r="F84" i="81"/>
  <c r="E84" i="81"/>
  <c r="D84" i="81"/>
  <c r="H82" i="81"/>
  <c r="C82" i="81"/>
  <c r="H81" i="81"/>
  <c r="C81" i="81"/>
  <c r="L80" i="81"/>
  <c r="K80" i="81"/>
  <c r="J80" i="81"/>
  <c r="I80" i="81"/>
  <c r="G80" i="81"/>
  <c r="F80" i="81"/>
  <c r="E80" i="81"/>
  <c r="D80" i="81"/>
  <c r="H79" i="81"/>
  <c r="C79" i="81"/>
  <c r="H78" i="81"/>
  <c r="C78" i="81"/>
  <c r="L77" i="81"/>
  <c r="K77" i="81"/>
  <c r="J77" i="81"/>
  <c r="J76" i="81" s="1"/>
  <c r="I77" i="81"/>
  <c r="G77" i="81"/>
  <c r="G76" i="81" s="1"/>
  <c r="F77" i="81"/>
  <c r="F76" i="81" s="1"/>
  <c r="E77" i="81"/>
  <c r="E76" i="81" s="1"/>
  <c r="D77" i="81"/>
  <c r="D76" i="81" s="1"/>
  <c r="L76" i="81"/>
  <c r="H74" i="81"/>
  <c r="C74" i="81"/>
  <c r="H73" i="81"/>
  <c r="C73" i="81"/>
  <c r="H71" i="81"/>
  <c r="C71" i="81"/>
  <c r="H70" i="81"/>
  <c r="C70" i="81"/>
  <c r="L69" i="81"/>
  <c r="L67" i="81" s="1"/>
  <c r="K69" i="81"/>
  <c r="K67" i="81" s="1"/>
  <c r="J69" i="81"/>
  <c r="J67" i="81" s="1"/>
  <c r="I69" i="81"/>
  <c r="I67" i="81" s="1"/>
  <c r="G69" i="81"/>
  <c r="G67" i="81" s="1"/>
  <c r="F69" i="81"/>
  <c r="F67" i="81" s="1"/>
  <c r="E69" i="81"/>
  <c r="E67" i="81" s="1"/>
  <c r="D69" i="81"/>
  <c r="H68" i="81"/>
  <c r="C68" i="81"/>
  <c r="H66" i="81"/>
  <c r="C66" i="81"/>
  <c r="H65" i="81"/>
  <c r="C65" i="81"/>
  <c r="H64" i="81"/>
  <c r="C64" i="81"/>
  <c r="H63" i="81"/>
  <c r="C63" i="81"/>
  <c r="H62" i="81"/>
  <c r="C62" i="81"/>
  <c r="H61" i="81"/>
  <c r="C61" i="81"/>
  <c r="H60" i="81"/>
  <c r="C60" i="81"/>
  <c r="H59" i="81"/>
  <c r="C59" i="81"/>
  <c r="L58" i="81"/>
  <c r="K58" i="81"/>
  <c r="J58" i="81"/>
  <c r="I58" i="81"/>
  <c r="G58" i="81"/>
  <c r="F58" i="81"/>
  <c r="E58" i="81"/>
  <c r="D58" i="81"/>
  <c r="H57" i="81"/>
  <c r="C57" i="81"/>
  <c r="H56" i="81"/>
  <c r="C56" i="81"/>
  <c r="L55" i="81"/>
  <c r="L54" i="81" s="1"/>
  <c r="K55" i="81"/>
  <c r="K54" i="81" s="1"/>
  <c r="J55" i="81"/>
  <c r="I55" i="81"/>
  <c r="G55" i="81"/>
  <c r="G54" i="81" s="1"/>
  <c r="F55" i="81"/>
  <c r="F54" i="81" s="1"/>
  <c r="E55" i="81"/>
  <c r="D55" i="81"/>
  <c r="D54" i="81" s="1"/>
  <c r="H47" i="81"/>
  <c r="C47" i="81"/>
  <c r="H46" i="81"/>
  <c r="C46" i="81"/>
  <c r="L45" i="81"/>
  <c r="G45" i="81"/>
  <c r="C45" i="81" s="1"/>
  <c r="H44" i="81"/>
  <c r="C44" i="81"/>
  <c r="K43" i="81"/>
  <c r="J43" i="81"/>
  <c r="I43" i="81"/>
  <c r="F43" i="81"/>
  <c r="E43" i="81"/>
  <c r="D43" i="81"/>
  <c r="H42" i="81"/>
  <c r="C42" i="81"/>
  <c r="H41" i="81"/>
  <c r="C41" i="81"/>
  <c r="H40" i="81"/>
  <c r="C40" i="81"/>
  <c r="H39" i="81"/>
  <c r="C39" i="81"/>
  <c r="H38" i="81"/>
  <c r="C38" i="81"/>
  <c r="K37" i="81"/>
  <c r="H37" i="81" s="1"/>
  <c r="F37" i="81"/>
  <c r="C37" i="81" s="1"/>
  <c r="H36" i="81"/>
  <c r="C36" i="81"/>
  <c r="H35" i="81"/>
  <c r="C35" i="81"/>
  <c r="K34" i="81"/>
  <c r="H34" i="81" s="1"/>
  <c r="F34" i="81"/>
  <c r="C34" i="81" s="1"/>
  <c r="H33" i="81"/>
  <c r="C33" i="81"/>
  <c r="K32" i="81"/>
  <c r="H32" i="81" s="1"/>
  <c r="F32" i="81"/>
  <c r="H31" i="81"/>
  <c r="C31" i="81"/>
  <c r="H30" i="81"/>
  <c r="C30" i="81"/>
  <c r="H29" i="81"/>
  <c r="C29" i="81"/>
  <c r="K28" i="81"/>
  <c r="H28" i="81" s="1"/>
  <c r="F28" i="81"/>
  <c r="C28" i="81" s="1"/>
  <c r="H26" i="81"/>
  <c r="C26" i="81"/>
  <c r="H24" i="81"/>
  <c r="C24" i="81"/>
  <c r="H23" i="81"/>
  <c r="C23" i="81"/>
  <c r="L22" i="81"/>
  <c r="L288" i="81" s="1"/>
  <c r="L287" i="81" s="1"/>
  <c r="K22" i="81"/>
  <c r="K288" i="81" s="1"/>
  <c r="J22" i="81"/>
  <c r="I22" i="81"/>
  <c r="G22" i="81"/>
  <c r="G288" i="81" s="1"/>
  <c r="F22" i="81"/>
  <c r="E22" i="81"/>
  <c r="E288" i="81" s="1"/>
  <c r="E287" i="81" s="1"/>
  <c r="D22" i="81"/>
  <c r="H300" i="80"/>
  <c r="C300" i="80"/>
  <c r="H298" i="80"/>
  <c r="C298" i="80"/>
  <c r="H296" i="80"/>
  <c r="C296" i="80"/>
  <c r="H295" i="80"/>
  <c r="C295" i="80"/>
  <c r="H294" i="80"/>
  <c r="C294" i="80"/>
  <c r="H293" i="80"/>
  <c r="C293" i="80"/>
  <c r="H292" i="80"/>
  <c r="C292" i="80"/>
  <c r="H291" i="80"/>
  <c r="C291" i="80"/>
  <c r="L290" i="80"/>
  <c r="K290" i="80"/>
  <c r="J290" i="80"/>
  <c r="I290" i="80"/>
  <c r="G290" i="80"/>
  <c r="F290" i="80"/>
  <c r="E290" i="80"/>
  <c r="D290" i="80"/>
  <c r="H282" i="80"/>
  <c r="C282" i="80"/>
  <c r="H281" i="80"/>
  <c r="C281" i="80"/>
  <c r="L280" i="80"/>
  <c r="K280" i="80"/>
  <c r="J280" i="80"/>
  <c r="I280" i="80"/>
  <c r="G280" i="80"/>
  <c r="F280" i="80"/>
  <c r="E280" i="80"/>
  <c r="D280" i="80"/>
  <c r="H279" i="80"/>
  <c r="C279" i="80"/>
  <c r="H278" i="80"/>
  <c r="C278" i="80"/>
  <c r="H277" i="80"/>
  <c r="C277" i="80"/>
  <c r="L276" i="80"/>
  <c r="K276" i="80"/>
  <c r="J276" i="80"/>
  <c r="I276" i="80"/>
  <c r="G276" i="80"/>
  <c r="F276" i="80"/>
  <c r="E276" i="80"/>
  <c r="D276" i="80"/>
  <c r="H275" i="80"/>
  <c r="C275" i="80"/>
  <c r="H274" i="80"/>
  <c r="C274" i="80"/>
  <c r="H273" i="80"/>
  <c r="C273" i="80"/>
  <c r="H272" i="80"/>
  <c r="C272" i="80"/>
  <c r="L271" i="80"/>
  <c r="L269" i="80" s="1"/>
  <c r="K271" i="80"/>
  <c r="K269" i="80" s="1"/>
  <c r="J271" i="80"/>
  <c r="I271" i="80"/>
  <c r="G271" i="80"/>
  <c r="G269" i="80" s="1"/>
  <c r="F271" i="80"/>
  <c r="E271" i="80"/>
  <c r="E269" i="80" s="1"/>
  <c r="E268" i="80" s="1"/>
  <c r="D271" i="80"/>
  <c r="H270" i="80"/>
  <c r="C270" i="80"/>
  <c r="I269" i="80"/>
  <c r="H267" i="80"/>
  <c r="C267" i="80"/>
  <c r="H266" i="80"/>
  <c r="C266" i="80"/>
  <c r="H265" i="80"/>
  <c r="C265" i="80"/>
  <c r="H264" i="80"/>
  <c r="C264" i="80"/>
  <c r="L263" i="80"/>
  <c r="K263" i="80"/>
  <c r="J263" i="80"/>
  <c r="I263" i="80"/>
  <c r="G263" i="80"/>
  <c r="F263" i="80"/>
  <c r="E263" i="80"/>
  <c r="D263" i="80"/>
  <c r="H262" i="80"/>
  <c r="C262" i="80"/>
  <c r="H261" i="80"/>
  <c r="C261" i="80"/>
  <c r="H260" i="80"/>
  <c r="C260" i="80"/>
  <c r="L259" i="80"/>
  <c r="K259" i="80"/>
  <c r="J259" i="80"/>
  <c r="I259" i="80"/>
  <c r="G259" i="80"/>
  <c r="F259" i="80"/>
  <c r="E259" i="80"/>
  <c r="D259" i="80"/>
  <c r="H257" i="80"/>
  <c r="C257" i="80"/>
  <c r="H256" i="80"/>
  <c r="C256" i="80"/>
  <c r="H255" i="80"/>
  <c r="C255" i="80"/>
  <c r="H254" i="80"/>
  <c r="C254" i="80"/>
  <c r="H253" i="80"/>
  <c r="C253" i="80"/>
  <c r="L252" i="80"/>
  <c r="K252" i="80"/>
  <c r="J252" i="80"/>
  <c r="I252" i="80"/>
  <c r="I251" i="80" s="1"/>
  <c r="G252" i="80"/>
  <c r="G251" i="80" s="1"/>
  <c r="F252" i="80"/>
  <c r="F251" i="80" s="1"/>
  <c r="E252" i="80"/>
  <c r="E251" i="80" s="1"/>
  <c r="D252" i="80"/>
  <c r="D251" i="80" s="1"/>
  <c r="L251" i="80"/>
  <c r="K251" i="80"/>
  <c r="H250" i="80"/>
  <c r="C250" i="80"/>
  <c r="H249" i="80"/>
  <c r="C249" i="80"/>
  <c r="H248" i="80"/>
  <c r="C248" i="80"/>
  <c r="H247" i="80"/>
  <c r="C247" i="80"/>
  <c r="L246" i="80"/>
  <c r="K246" i="80"/>
  <c r="J246" i="80"/>
  <c r="I246" i="80"/>
  <c r="G246" i="80"/>
  <c r="F246" i="80"/>
  <c r="E246" i="80"/>
  <c r="D246" i="80"/>
  <c r="H245" i="80"/>
  <c r="C245" i="80"/>
  <c r="H244" i="80"/>
  <c r="C244" i="80"/>
  <c r="H243" i="80"/>
  <c r="C243" i="80"/>
  <c r="H242" i="80"/>
  <c r="C242" i="80"/>
  <c r="H241" i="80"/>
  <c r="C241" i="80"/>
  <c r="H240" i="80"/>
  <c r="C240" i="80"/>
  <c r="H239" i="80"/>
  <c r="C239" i="80"/>
  <c r="L238" i="80"/>
  <c r="K238" i="80"/>
  <c r="J238" i="80"/>
  <c r="I238" i="80"/>
  <c r="G238" i="80"/>
  <c r="F238" i="80"/>
  <c r="E238" i="80"/>
  <c r="D238" i="80"/>
  <c r="H237" i="80"/>
  <c r="C237" i="80"/>
  <c r="H236" i="80"/>
  <c r="C236" i="80"/>
  <c r="L235" i="80"/>
  <c r="K235" i="80"/>
  <c r="J235" i="80"/>
  <c r="I235" i="80"/>
  <c r="G235" i="80"/>
  <c r="F235" i="80"/>
  <c r="E235" i="80"/>
  <c r="D235" i="80"/>
  <c r="H232" i="80"/>
  <c r="C232" i="80"/>
  <c r="H229" i="80"/>
  <c r="C229" i="80"/>
  <c r="H228" i="80"/>
  <c r="C228" i="80"/>
  <c r="L227" i="80"/>
  <c r="K227" i="80"/>
  <c r="J227" i="80"/>
  <c r="I227" i="80"/>
  <c r="G227" i="80"/>
  <c r="F227" i="80"/>
  <c r="E227" i="80"/>
  <c r="D227" i="80"/>
  <c r="H226" i="80"/>
  <c r="C226" i="80"/>
  <c r="H225" i="80"/>
  <c r="C225" i="80"/>
  <c r="H224" i="80"/>
  <c r="C224" i="80"/>
  <c r="H223" i="80"/>
  <c r="C223" i="80"/>
  <c r="H222" i="80"/>
  <c r="C222" i="80"/>
  <c r="H221" i="80"/>
  <c r="C221" i="80"/>
  <c r="H220" i="80"/>
  <c r="C220" i="80"/>
  <c r="H219" i="80"/>
  <c r="C219" i="80"/>
  <c r="H218" i="80"/>
  <c r="C218" i="80"/>
  <c r="H217" i="80"/>
  <c r="C217" i="80"/>
  <c r="L216" i="80"/>
  <c r="K216" i="80"/>
  <c r="J216" i="80"/>
  <c r="I216" i="80"/>
  <c r="G216" i="80"/>
  <c r="F216" i="80"/>
  <c r="E216" i="80"/>
  <c r="D216" i="80"/>
  <c r="H215" i="80"/>
  <c r="C215" i="80"/>
  <c r="H214" i="80"/>
  <c r="C214" i="80"/>
  <c r="H213" i="80"/>
  <c r="C213" i="80"/>
  <c r="H212" i="80"/>
  <c r="C212" i="80"/>
  <c r="H211" i="80"/>
  <c r="C211" i="80"/>
  <c r="H210" i="80"/>
  <c r="C210" i="80"/>
  <c r="H209" i="80"/>
  <c r="C209" i="80"/>
  <c r="H208" i="80"/>
  <c r="C208" i="80"/>
  <c r="H207" i="80"/>
  <c r="C207" i="80"/>
  <c r="H206" i="80"/>
  <c r="C206" i="80"/>
  <c r="L205" i="80"/>
  <c r="K205" i="80"/>
  <c r="K204" i="80" s="1"/>
  <c r="J205" i="80"/>
  <c r="I205" i="80"/>
  <c r="G205" i="80"/>
  <c r="G204" i="80" s="1"/>
  <c r="F205" i="80"/>
  <c r="F204" i="80" s="1"/>
  <c r="E205" i="80"/>
  <c r="E204" i="80" s="1"/>
  <c r="D205" i="80"/>
  <c r="I204" i="80"/>
  <c r="H203" i="80"/>
  <c r="C203" i="80"/>
  <c r="H202" i="80"/>
  <c r="C202" i="80"/>
  <c r="H201" i="80"/>
  <c r="C201" i="80"/>
  <c r="H200" i="80"/>
  <c r="C200" i="80"/>
  <c r="H199" i="80"/>
  <c r="C199" i="80"/>
  <c r="L198" i="80"/>
  <c r="L196" i="80" s="1"/>
  <c r="K198" i="80"/>
  <c r="K196" i="80" s="1"/>
  <c r="J198" i="80"/>
  <c r="J196" i="80" s="1"/>
  <c r="I198" i="80"/>
  <c r="I196" i="80" s="1"/>
  <c r="G198" i="80"/>
  <c r="G196" i="80" s="1"/>
  <c r="F198" i="80"/>
  <c r="F196" i="80" s="1"/>
  <c r="E198" i="80"/>
  <c r="E196" i="80" s="1"/>
  <c r="D198" i="80"/>
  <c r="D196" i="80" s="1"/>
  <c r="H197" i="80"/>
  <c r="C197" i="80"/>
  <c r="H193" i="80"/>
  <c r="C193" i="80"/>
  <c r="L192" i="80"/>
  <c r="K192" i="80"/>
  <c r="J192" i="80"/>
  <c r="J191" i="80" s="1"/>
  <c r="I192" i="80"/>
  <c r="G192" i="80"/>
  <c r="G191" i="80" s="1"/>
  <c r="F192" i="80"/>
  <c r="E192" i="80"/>
  <c r="E191" i="80" s="1"/>
  <c r="D192" i="80"/>
  <c r="D191" i="80" s="1"/>
  <c r="L191" i="80"/>
  <c r="K191" i="80"/>
  <c r="H190" i="80"/>
  <c r="C190" i="80"/>
  <c r="H189" i="80"/>
  <c r="C189" i="80"/>
  <c r="L188" i="80"/>
  <c r="K188" i="80"/>
  <c r="J188" i="80"/>
  <c r="I188" i="80"/>
  <c r="G188" i="80"/>
  <c r="F188" i="80"/>
  <c r="E188" i="80"/>
  <c r="D188" i="80"/>
  <c r="H186" i="80"/>
  <c r="C186" i="80"/>
  <c r="H185" i="80"/>
  <c r="C185" i="80"/>
  <c r="L184" i="80"/>
  <c r="K184" i="80"/>
  <c r="J184" i="80"/>
  <c r="I184" i="80"/>
  <c r="G184" i="80"/>
  <c r="F184" i="80"/>
  <c r="E184" i="80"/>
  <c r="D184" i="80"/>
  <c r="H183" i="80"/>
  <c r="C183" i="80"/>
  <c r="H182" i="80"/>
  <c r="C182" i="80"/>
  <c r="H181" i="80"/>
  <c r="C181" i="80"/>
  <c r="H180" i="80"/>
  <c r="C180" i="80"/>
  <c r="L179" i="80"/>
  <c r="K179" i="80"/>
  <c r="J179" i="80"/>
  <c r="I179" i="80"/>
  <c r="G179" i="80"/>
  <c r="F179" i="80"/>
  <c r="E179" i="80"/>
  <c r="D179" i="80"/>
  <c r="H178" i="80"/>
  <c r="C178" i="80"/>
  <c r="H177" i="80"/>
  <c r="C177" i="80"/>
  <c r="I176" i="80"/>
  <c r="I175" i="80" s="1"/>
  <c r="D176" i="80"/>
  <c r="L175" i="80"/>
  <c r="K175" i="80"/>
  <c r="K174" i="80" s="1"/>
  <c r="K173" i="80" s="1"/>
  <c r="J175" i="80"/>
  <c r="G175" i="80"/>
  <c r="F175" i="80"/>
  <c r="E175" i="80"/>
  <c r="H172" i="80"/>
  <c r="C172" i="80"/>
  <c r="H171" i="80"/>
  <c r="C171" i="80"/>
  <c r="H170" i="80"/>
  <c r="C170" i="80"/>
  <c r="H169" i="80"/>
  <c r="C169" i="80"/>
  <c r="H168" i="80"/>
  <c r="C168" i="80"/>
  <c r="H167" i="80"/>
  <c r="C167" i="80"/>
  <c r="L166" i="80"/>
  <c r="L165" i="80" s="1"/>
  <c r="K166" i="80"/>
  <c r="K165" i="80" s="1"/>
  <c r="J166" i="80"/>
  <c r="J165" i="80" s="1"/>
  <c r="I166" i="80"/>
  <c r="G166" i="80"/>
  <c r="G165" i="80" s="1"/>
  <c r="F166" i="80"/>
  <c r="F165" i="80" s="1"/>
  <c r="E166" i="80"/>
  <c r="D166" i="80"/>
  <c r="E165" i="80"/>
  <c r="H164" i="80"/>
  <c r="C164" i="80"/>
  <c r="H163" i="80"/>
  <c r="C163" i="80"/>
  <c r="H162" i="80"/>
  <c r="C162" i="80"/>
  <c r="H161" i="80"/>
  <c r="C161" i="80"/>
  <c r="L160" i="80"/>
  <c r="K160" i="80"/>
  <c r="J160" i="80"/>
  <c r="I160" i="80"/>
  <c r="G160" i="80"/>
  <c r="F160" i="80"/>
  <c r="E160" i="80"/>
  <c r="D160" i="80"/>
  <c r="H159" i="80"/>
  <c r="C159" i="80"/>
  <c r="H158" i="80"/>
  <c r="C158" i="80"/>
  <c r="H157" i="80"/>
  <c r="C157" i="80"/>
  <c r="H156" i="80"/>
  <c r="C156" i="80"/>
  <c r="H155" i="80"/>
  <c r="C155" i="80"/>
  <c r="H154" i="80"/>
  <c r="C154" i="80"/>
  <c r="H153" i="80"/>
  <c r="C153" i="80"/>
  <c r="H152" i="80"/>
  <c r="C152" i="80"/>
  <c r="L151" i="80"/>
  <c r="K151" i="80"/>
  <c r="J151" i="80"/>
  <c r="I151" i="80"/>
  <c r="G151" i="80"/>
  <c r="F151" i="80"/>
  <c r="E151" i="80"/>
  <c r="D151" i="80"/>
  <c r="H150" i="80"/>
  <c r="C150" i="80"/>
  <c r="H149" i="80"/>
  <c r="C149" i="80"/>
  <c r="H148" i="80"/>
  <c r="C148" i="80"/>
  <c r="H147" i="80"/>
  <c r="C147" i="80"/>
  <c r="H146" i="80"/>
  <c r="C146" i="80"/>
  <c r="H145" i="80"/>
  <c r="C145" i="80"/>
  <c r="L144" i="80"/>
  <c r="K144" i="80"/>
  <c r="J144" i="80"/>
  <c r="I144" i="80"/>
  <c r="G144" i="80"/>
  <c r="F144" i="80"/>
  <c r="E144" i="80"/>
  <c r="D144" i="80"/>
  <c r="H143" i="80"/>
  <c r="C143" i="80"/>
  <c r="H142" i="80"/>
  <c r="C142" i="80"/>
  <c r="L141" i="80"/>
  <c r="K141" i="80"/>
  <c r="J141" i="80"/>
  <c r="I141" i="80"/>
  <c r="G141" i="80"/>
  <c r="F141" i="80"/>
  <c r="E141" i="80"/>
  <c r="D141" i="80"/>
  <c r="H140" i="80"/>
  <c r="C140" i="80"/>
  <c r="H139" i="80"/>
  <c r="C139" i="80"/>
  <c r="H138" i="80"/>
  <c r="C138" i="80"/>
  <c r="H137" i="80"/>
  <c r="C137" i="80"/>
  <c r="L136" i="80"/>
  <c r="K136" i="80"/>
  <c r="K130" i="80" s="1"/>
  <c r="J136" i="80"/>
  <c r="I136" i="80"/>
  <c r="G136" i="80"/>
  <c r="G130" i="80" s="1"/>
  <c r="F136" i="80"/>
  <c r="F130" i="80" s="1"/>
  <c r="E136" i="80"/>
  <c r="E130" i="80" s="1"/>
  <c r="D136" i="80"/>
  <c r="H134" i="80"/>
  <c r="C134" i="80"/>
  <c r="H133" i="80"/>
  <c r="C133" i="80"/>
  <c r="H132" i="80"/>
  <c r="C132" i="80"/>
  <c r="H131" i="80"/>
  <c r="I130" i="80"/>
  <c r="H129" i="80"/>
  <c r="H128" i="80" s="1"/>
  <c r="C129" i="80"/>
  <c r="C128" i="80" s="1"/>
  <c r="L128" i="80"/>
  <c r="K128" i="80"/>
  <c r="J128" i="80"/>
  <c r="I128" i="80"/>
  <c r="G128" i="80"/>
  <c r="F128" i="80"/>
  <c r="E128" i="80"/>
  <c r="D128" i="80"/>
  <c r="H127" i="80"/>
  <c r="C127" i="80"/>
  <c r="H126" i="80"/>
  <c r="C126" i="80"/>
  <c r="H125" i="80"/>
  <c r="C125" i="80"/>
  <c r="H124" i="80"/>
  <c r="C124" i="80"/>
  <c r="H123" i="80"/>
  <c r="C123" i="80"/>
  <c r="L122" i="80"/>
  <c r="K122" i="80"/>
  <c r="J122" i="80"/>
  <c r="I122" i="80"/>
  <c r="G122" i="80"/>
  <c r="F122" i="80"/>
  <c r="E122" i="80"/>
  <c r="D122" i="80"/>
  <c r="H121" i="80"/>
  <c r="C121" i="80"/>
  <c r="H120" i="80"/>
  <c r="C120" i="80"/>
  <c r="H119" i="80"/>
  <c r="C119" i="80"/>
  <c r="H118" i="80"/>
  <c r="C118" i="80"/>
  <c r="H117" i="80"/>
  <c r="C117" i="80"/>
  <c r="L116" i="80"/>
  <c r="K116" i="80"/>
  <c r="J116" i="80"/>
  <c r="I116" i="80"/>
  <c r="G116" i="80"/>
  <c r="F116" i="80"/>
  <c r="E116" i="80"/>
  <c r="D116" i="80"/>
  <c r="H115" i="80"/>
  <c r="C115" i="80"/>
  <c r="H114" i="80"/>
  <c r="C114" i="80"/>
  <c r="H113" i="80"/>
  <c r="C113" i="80"/>
  <c r="L112" i="80"/>
  <c r="K112" i="80"/>
  <c r="J112" i="80"/>
  <c r="I112" i="80"/>
  <c r="G112" i="80"/>
  <c r="F112" i="80"/>
  <c r="E112" i="80"/>
  <c r="D112" i="80"/>
  <c r="H111" i="80"/>
  <c r="C111" i="80"/>
  <c r="H110" i="80"/>
  <c r="C110" i="80"/>
  <c r="H109" i="80"/>
  <c r="C109" i="80"/>
  <c r="H108" i="80"/>
  <c r="C108" i="80"/>
  <c r="H107" i="80"/>
  <c r="C107" i="80"/>
  <c r="H106" i="80"/>
  <c r="C106" i="80"/>
  <c r="H105" i="80"/>
  <c r="C105" i="80"/>
  <c r="H104" i="80"/>
  <c r="C104" i="80"/>
  <c r="L103" i="80"/>
  <c r="K103" i="80"/>
  <c r="J103" i="80"/>
  <c r="I103" i="80"/>
  <c r="G103" i="80"/>
  <c r="F103" i="80"/>
  <c r="E103" i="80"/>
  <c r="D103" i="80"/>
  <c r="H102" i="80"/>
  <c r="C102" i="80"/>
  <c r="H101" i="80"/>
  <c r="C101" i="80"/>
  <c r="H100" i="80"/>
  <c r="C100" i="80"/>
  <c r="H99" i="80"/>
  <c r="C99" i="80"/>
  <c r="H98" i="80"/>
  <c r="C98" i="80"/>
  <c r="H97" i="80"/>
  <c r="C97" i="80"/>
  <c r="H96" i="80"/>
  <c r="C96" i="80"/>
  <c r="L95" i="80"/>
  <c r="K95" i="80"/>
  <c r="J95" i="80"/>
  <c r="I95" i="80"/>
  <c r="G95" i="80"/>
  <c r="F95" i="80"/>
  <c r="E95" i="80"/>
  <c r="D95" i="80"/>
  <c r="H94" i="80"/>
  <c r="C94" i="80"/>
  <c r="H93" i="80"/>
  <c r="C93" i="80"/>
  <c r="H92" i="80"/>
  <c r="C92" i="80"/>
  <c r="H91" i="80"/>
  <c r="C91" i="80"/>
  <c r="H90" i="80"/>
  <c r="C90" i="80"/>
  <c r="L89" i="80"/>
  <c r="K89" i="80"/>
  <c r="J89" i="80"/>
  <c r="I89" i="80"/>
  <c r="G89" i="80"/>
  <c r="F89" i="80"/>
  <c r="E89" i="80"/>
  <c r="D89" i="80"/>
  <c r="H88" i="80"/>
  <c r="C88" i="80"/>
  <c r="H87" i="80"/>
  <c r="C87" i="80"/>
  <c r="H86" i="80"/>
  <c r="C86" i="80"/>
  <c r="H85" i="80"/>
  <c r="C85" i="80"/>
  <c r="L84" i="80"/>
  <c r="K84" i="80"/>
  <c r="J84" i="80"/>
  <c r="I84" i="80"/>
  <c r="G84" i="80"/>
  <c r="G83" i="80" s="1"/>
  <c r="F84" i="80"/>
  <c r="E84" i="80"/>
  <c r="D84" i="80"/>
  <c r="L83" i="80"/>
  <c r="H82" i="80"/>
  <c r="C82" i="80"/>
  <c r="H81" i="80"/>
  <c r="C81" i="80"/>
  <c r="L80" i="80"/>
  <c r="K80" i="80"/>
  <c r="J80" i="80"/>
  <c r="I80" i="80"/>
  <c r="G80" i="80"/>
  <c r="F80" i="80"/>
  <c r="E80" i="80"/>
  <c r="D80" i="80"/>
  <c r="H79" i="80"/>
  <c r="C79" i="80"/>
  <c r="H78" i="80"/>
  <c r="C78" i="80"/>
  <c r="L77" i="80"/>
  <c r="L76" i="80" s="1"/>
  <c r="K77" i="80"/>
  <c r="K76" i="80" s="1"/>
  <c r="J77" i="80"/>
  <c r="J76" i="80" s="1"/>
  <c r="I77" i="80"/>
  <c r="I76" i="80" s="1"/>
  <c r="G77" i="80"/>
  <c r="G76" i="80" s="1"/>
  <c r="F77" i="80"/>
  <c r="F76" i="80" s="1"/>
  <c r="E77" i="80"/>
  <c r="E76" i="80" s="1"/>
  <c r="D77" i="80"/>
  <c r="H74" i="80"/>
  <c r="C74" i="80"/>
  <c r="H73" i="80"/>
  <c r="C73" i="80"/>
  <c r="H71" i="80"/>
  <c r="C71" i="80"/>
  <c r="H70" i="80"/>
  <c r="C70" i="80"/>
  <c r="L69" i="80"/>
  <c r="L67" i="80" s="1"/>
  <c r="K69" i="80"/>
  <c r="K67" i="80" s="1"/>
  <c r="J69" i="80"/>
  <c r="I69" i="80"/>
  <c r="G69" i="80"/>
  <c r="G67" i="80" s="1"/>
  <c r="F69" i="80"/>
  <c r="F67" i="80" s="1"/>
  <c r="E69" i="80"/>
  <c r="E67" i="80" s="1"/>
  <c r="D69" i="80"/>
  <c r="D67" i="80" s="1"/>
  <c r="H68" i="80"/>
  <c r="C68" i="80"/>
  <c r="I67" i="80"/>
  <c r="H66" i="80"/>
  <c r="C66" i="80"/>
  <c r="H65" i="80"/>
  <c r="C65" i="80"/>
  <c r="H64" i="80"/>
  <c r="C64" i="80"/>
  <c r="H63" i="80"/>
  <c r="C63" i="80"/>
  <c r="H62" i="80"/>
  <c r="C62" i="80"/>
  <c r="H61" i="80"/>
  <c r="C61" i="80"/>
  <c r="H60" i="80"/>
  <c r="C60" i="80"/>
  <c r="H59" i="80"/>
  <c r="C59" i="80"/>
  <c r="L58" i="80"/>
  <c r="K58" i="80"/>
  <c r="J58" i="80"/>
  <c r="I58" i="80"/>
  <c r="G58" i="80"/>
  <c r="F58" i="80"/>
  <c r="E58" i="80"/>
  <c r="D58" i="80"/>
  <c r="H57" i="80"/>
  <c r="C57" i="80"/>
  <c r="H56" i="80"/>
  <c r="C56" i="80"/>
  <c r="L55" i="80"/>
  <c r="K55" i="80"/>
  <c r="K54" i="80" s="1"/>
  <c r="J55" i="80"/>
  <c r="I55" i="80"/>
  <c r="I54" i="80" s="1"/>
  <c r="G55" i="80"/>
  <c r="G54" i="80" s="1"/>
  <c r="F55" i="80"/>
  <c r="E55" i="80"/>
  <c r="E54" i="80" s="1"/>
  <c r="D55" i="80"/>
  <c r="D54" i="80" s="1"/>
  <c r="H47" i="80"/>
  <c r="C47" i="80"/>
  <c r="H46" i="80"/>
  <c r="C46" i="80"/>
  <c r="L45" i="80"/>
  <c r="H45" i="80" s="1"/>
  <c r="G45" i="80"/>
  <c r="H44" i="80"/>
  <c r="C44" i="80"/>
  <c r="K43" i="80"/>
  <c r="J43" i="80"/>
  <c r="I43" i="80"/>
  <c r="F43" i="80"/>
  <c r="E43" i="80"/>
  <c r="D43" i="80"/>
  <c r="H42" i="80"/>
  <c r="C42" i="80"/>
  <c r="H41" i="80"/>
  <c r="C41" i="80"/>
  <c r="H40" i="80"/>
  <c r="C40" i="80"/>
  <c r="H39" i="80"/>
  <c r="C39" i="80"/>
  <c r="H38" i="80"/>
  <c r="C38" i="80"/>
  <c r="K37" i="80"/>
  <c r="H37" i="80" s="1"/>
  <c r="F37" i="80"/>
  <c r="C37" i="80" s="1"/>
  <c r="H36" i="80"/>
  <c r="C36" i="80"/>
  <c r="H35" i="80"/>
  <c r="C35" i="80"/>
  <c r="K34" i="80"/>
  <c r="H34" i="80" s="1"/>
  <c r="F34" i="80"/>
  <c r="C34" i="80" s="1"/>
  <c r="H33" i="80"/>
  <c r="C33" i="80"/>
  <c r="K32" i="80"/>
  <c r="F32" i="80"/>
  <c r="C32" i="80" s="1"/>
  <c r="H31" i="80"/>
  <c r="C31" i="80"/>
  <c r="H30" i="80"/>
  <c r="C30" i="80"/>
  <c r="H29" i="80"/>
  <c r="C29" i="80"/>
  <c r="K28" i="80"/>
  <c r="H28" i="80" s="1"/>
  <c r="F28" i="80"/>
  <c r="C28" i="80" s="1"/>
  <c r="H26" i="80"/>
  <c r="C26" i="80"/>
  <c r="H24" i="80"/>
  <c r="C24" i="80"/>
  <c r="H23" i="80"/>
  <c r="C23" i="80"/>
  <c r="L22" i="80"/>
  <c r="K22" i="80"/>
  <c r="J22" i="80"/>
  <c r="J288" i="80" s="1"/>
  <c r="J287" i="80" s="1"/>
  <c r="I22" i="80"/>
  <c r="G22" i="80"/>
  <c r="F22" i="80"/>
  <c r="E22" i="80"/>
  <c r="D22" i="80"/>
  <c r="D288" i="80" s="1"/>
  <c r="D287" i="80" s="1"/>
  <c r="H300" i="79"/>
  <c r="C300" i="79"/>
  <c r="H298" i="79"/>
  <c r="C298" i="79"/>
  <c r="H296" i="79"/>
  <c r="C296" i="79"/>
  <c r="H295" i="79"/>
  <c r="C295" i="79"/>
  <c r="H294" i="79"/>
  <c r="C294" i="79"/>
  <c r="H293" i="79"/>
  <c r="C293" i="79"/>
  <c r="H292" i="79"/>
  <c r="C292" i="79"/>
  <c r="H291" i="79"/>
  <c r="H290" i="79" s="1"/>
  <c r="C291" i="79"/>
  <c r="L290" i="79"/>
  <c r="K290" i="79"/>
  <c r="J290" i="79"/>
  <c r="I290" i="79"/>
  <c r="G290" i="79"/>
  <c r="F290" i="79"/>
  <c r="E290" i="79"/>
  <c r="D290" i="79"/>
  <c r="H282" i="79"/>
  <c r="C282" i="79"/>
  <c r="H281" i="79"/>
  <c r="C281" i="79"/>
  <c r="L280" i="79"/>
  <c r="K280" i="79"/>
  <c r="J280" i="79"/>
  <c r="I280" i="79"/>
  <c r="G280" i="79"/>
  <c r="F280" i="79"/>
  <c r="E280" i="79"/>
  <c r="D280" i="79"/>
  <c r="H279" i="79"/>
  <c r="C279" i="79"/>
  <c r="H278" i="79"/>
  <c r="C278" i="79"/>
  <c r="H277" i="79"/>
  <c r="C277" i="79"/>
  <c r="L276" i="79"/>
  <c r="K276" i="79"/>
  <c r="J276" i="79"/>
  <c r="I276" i="79"/>
  <c r="G276" i="79"/>
  <c r="F276" i="79"/>
  <c r="E276" i="79"/>
  <c r="D276" i="79"/>
  <c r="H275" i="79"/>
  <c r="C275" i="79"/>
  <c r="H274" i="79"/>
  <c r="C274" i="79"/>
  <c r="H273" i="79"/>
  <c r="C273" i="79"/>
  <c r="H272" i="79"/>
  <c r="C272" i="79"/>
  <c r="L271" i="79"/>
  <c r="K271" i="79"/>
  <c r="K269" i="79" s="1"/>
  <c r="J271" i="79"/>
  <c r="I271" i="79"/>
  <c r="G271" i="79"/>
  <c r="F271" i="79"/>
  <c r="F269" i="79" s="1"/>
  <c r="E271" i="79"/>
  <c r="E269" i="79" s="1"/>
  <c r="D271" i="79"/>
  <c r="D269" i="79" s="1"/>
  <c r="D268" i="79" s="1"/>
  <c r="H270" i="79"/>
  <c r="C270" i="79"/>
  <c r="G269" i="79"/>
  <c r="G268" i="79" s="1"/>
  <c r="H267" i="79"/>
  <c r="C267" i="79"/>
  <c r="H266" i="79"/>
  <c r="C266" i="79"/>
  <c r="H265" i="79"/>
  <c r="C265" i="79"/>
  <c r="H264" i="79"/>
  <c r="C264" i="79"/>
  <c r="L263" i="79"/>
  <c r="K263" i="79"/>
  <c r="J263" i="79"/>
  <c r="I263" i="79"/>
  <c r="G263" i="79"/>
  <c r="F263" i="79"/>
  <c r="E263" i="79"/>
  <c r="D263" i="79"/>
  <c r="H262" i="79"/>
  <c r="C262" i="79"/>
  <c r="H261" i="79"/>
  <c r="C261" i="79"/>
  <c r="H260" i="79"/>
  <c r="C260" i="79"/>
  <c r="L259" i="79"/>
  <c r="K259" i="79"/>
  <c r="K258" i="79" s="1"/>
  <c r="J259" i="79"/>
  <c r="J258" i="79" s="1"/>
  <c r="I259" i="79"/>
  <c r="G259" i="79"/>
  <c r="F259" i="79"/>
  <c r="F258" i="79" s="1"/>
  <c r="E259" i="79"/>
  <c r="D259" i="79"/>
  <c r="H257" i="79"/>
  <c r="C257" i="79"/>
  <c r="H256" i="79"/>
  <c r="C256" i="79"/>
  <c r="H255" i="79"/>
  <c r="C255" i="79"/>
  <c r="H254" i="79"/>
  <c r="C254" i="79"/>
  <c r="H253" i="79"/>
  <c r="C253" i="79"/>
  <c r="L252" i="79"/>
  <c r="K252" i="79"/>
  <c r="K251" i="79" s="1"/>
  <c r="J252" i="79"/>
  <c r="J251" i="79" s="1"/>
  <c r="I252" i="79"/>
  <c r="G252" i="79"/>
  <c r="G251" i="79" s="1"/>
  <c r="F252" i="79"/>
  <c r="F251" i="79" s="1"/>
  <c r="E252" i="79"/>
  <c r="E251" i="79" s="1"/>
  <c r="D252" i="79"/>
  <c r="L251" i="79"/>
  <c r="H250" i="79"/>
  <c r="C250" i="79"/>
  <c r="H249" i="79"/>
  <c r="C249" i="79"/>
  <c r="H248" i="79"/>
  <c r="C248" i="79"/>
  <c r="H247" i="79"/>
  <c r="C247" i="79"/>
  <c r="L246" i="79"/>
  <c r="K246" i="79"/>
  <c r="J246" i="79"/>
  <c r="I246" i="79"/>
  <c r="G246" i="79"/>
  <c r="F246" i="79"/>
  <c r="E246" i="79"/>
  <c r="D246" i="79"/>
  <c r="H245" i="79"/>
  <c r="C245" i="79"/>
  <c r="H244" i="79"/>
  <c r="C244" i="79"/>
  <c r="H243" i="79"/>
  <c r="C243" i="79"/>
  <c r="H242" i="79"/>
  <c r="C242" i="79"/>
  <c r="H241" i="79"/>
  <c r="C241" i="79"/>
  <c r="H240" i="79"/>
  <c r="C240" i="79"/>
  <c r="H239" i="79"/>
  <c r="C239" i="79"/>
  <c r="L238" i="79"/>
  <c r="K238" i="79"/>
  <c r="J238" i="79"/>
  <c r="I238" i="79"/>
  <c r="G238" i="79"/>
  <c r="F238" i="79"/>
  <c r="E238" i="79"/>
  <c r="D238" i="79"/>
  <c r="H237" i="79"/>
  <c r="C237" i="79"/>
  <c r="H236" i="79"/>
  <c r="C236" i="79"/>
  <c r="L235" i="79"/>
  <c r="K235" i="79"/>
  <c r="J235" i="79"/>
  <c r="I235" i="79"/>
  <c r="G235" i="79"/>
  <c r="F235" i="79"/>
  <c r="E235" i="79"/>
  <c r="D235" i="79"/>
  <c r="H232" i="79"/>
  <c r="C232" i="79"/>
  <c r="H229" i="79"/>
  <c r="C229" i="79"/>
  <c r="H228" i="79"/>
  <c r="C228" i="79"/>
  <c r="L227" i="79"/>
  <c r="K227" i="79"/>
  <c r="J227" i="79"/>
  <c r="I227" i="79"/>
  <c r="G227" i="79"/>
  <c r="F227" i="79"/>
  <c r="E227" i="79"/>
  <c r="D227" i="79"/>
  <c r="H226" i="79"/>
  <c r="C226" i="79"/>
  <c r="H225" i="79"/>
  <c r="C225" i="79"/>
  <c r="H224" i="79"/>
  <c r="C224" i="79"/>
  <c r="H223" i="79"/>
  <c r="C223" i="79"/>
  <c r="H222" i="79"/>
  <c r="C222" i="79"/>
  <c r="H221" i="79"/>
  <c r="C221" i="79"/>
  <c r="H220" i="79"/>
  <c r="C220" i="79"/>
  <c r="H219" i="79"/>
  <c r="C219" i="79"/>
  <c r="H218" i="79"/>
  <c r="C218" i="79"/>
  <c r="H217" i="79"/>
  <c r="C217" i="79"/>
  <c r="L216" i="79"/>
  <c r="K216" i="79"/>
  <c r="J216" i="79"/>
  <c r="I216" i="79"/>
  <c r="G216" i="79"/>
  <c r="F216" i="79"/>
  <c r="E216" i="79"/>
  <c r="D216" i="79"/>
  <c r="H215" i="79"/>
  <c r="C215" i="79"/>
  <c r="H214" i="79"/>
  <c r="C214" i="79"/>
  <c r="H213" i="79"/>
  <c r="C213" i="79"/>
  <c r="H212" i="79"/>
  <c r="C212" i="79"/>
  <c r="H211" i="79"/>
  <c r="C211" i="79"/>
  <c r="H210" i="79"/>
  <c r="C210" i="79"/>
  <c r="H209" i="79"/>
  <c r="C209" i="79"/>
  <c r="H208" i="79"/>
  <c r="C208" i="79"/>
  <c r="H207" i="79"/>
  <c r="C207" i="79"/>
  <c r="H206" i="79"/>
  <c r="C206" i="79"/>
  <c r="L205" i="79"/>
  <c r="K205" i="79"/>
  <c r="J205" i="79"/>
  <c r="I205" i="79"/>
  <c r="G205" i="79"/>
  <c r="G204" i="79" s="1"/>
  <c r="F205" i="79"/>
  <c r="F204" i="79" s="1"/>
  <c r="E205" i="79"/>
  <c r="D205" i="79"/>
  <c r="D204" i="79" s="1"/>
  <c r="L204" i="79"/>
  <c r="K204" i="79"/>
  <c r="J204" i="79"/>
  <c r="H203" i="79"/>
  <c r="C203" i="79"/>
  <c r="H202" i="79"/>
  <c r="C202" i="79"/>
  <c r="H201" i="79"/>
  <c r="C201" i="79"/>
  <c r="H200" i="79"/>
  <c r="C200" i="79"/>
  <c r="H199" i="79"/>
  <c r="C199" i="79"/>
  <c r="L198" i="79"/>
  <c r="L196" i="79" s="1"/>
  <c r="K198" i="79"/>
  <c r="K196" i="79" s="1"/>
  <c r="K195" i="79" s="1"/>
  <c r="J198" i="79"/>
  <c r="J196" i="79" s="1"/>
  <c r="I198" i="79"/>
  <c r="G198" i="79"/>
  <c r="G196" i="79" s="1"/>
  <c r="F198" i="79"/>
  <c r="F196" i="79" s="1"/>
  <c r="E198" i="79"/>
  <c r="E196" i="79" s="1"/>
  <c r="D198" i="79"/>
  <c r="D196" i="79" s="1"/>
  <c r="H197" i="79"/>
  <c r="C197" i="79"/>
  <c r="I196" i="79"/>
  <c r="H193" i="79"/>
  <c r="C193" i="79"/>
  <c r="L192" i="79"/>
  <c r="L191" i="79" s="1"/>
  <c r="K192" i="79"/>
  <c r="K191" i="79" s="1"/>
  <c r="J192" i="79"/>
  <c r="J191" i="79" s="1"/>
  <c r="I192" i="79"/>
  <c r="I191" i="79" s="1"/>
  <c r="G192" i="79"/>
  <c r="G191" i="79" s="1"/>
  <c r="F192" i="79"/>
  <c r="F191" i="79" s="1"/>
  <c r="E192" i="79"/>
  <c r="E191" i="79" s="1"/>
  <c r="D192" i="79"/>
  <c r="D191" i="79" s="1"/>
  <c r="H190" i="79"/>
  <c r="C190" i="79"/>
  <c r="H189" i="79"/>
  <c r="C189" i="79"/>
  <c r="L188" i="79"/>
  <c r="K188" i="79"/>
  <c r="K187" i="79" s="1"/>
  <c r="J188" i="79"/>
  <c r="I188" i="79"/>
  <c r="G188" i="79"/>
  <c r="F188" i="79"/>
  <c r="E188" i="79"/>
  <c r="D188" i="79"/>
  <c r="D187" i="79" s="1"/>
  <c r="H186" i="79"/>
  <c r="C186" i="79"/>
  <c r="H185" i="79"/>
  <c r="C185" i="79"/>
  <c r="L184" i="79"/>
  <c r="K184" i="79"/>
  <c r="J184" i="79"/>
  <c r="I184" i="79"/>
  <c r="G184" i="79"/>
  <c r="F184" i="79"/>
  <c r="E184" i="79"/>
  <c r="D184" i="79"/>
  <c r="H183" i="79"/>
  <c r="C183" i="79"/>
  <c r="H182" i="79"/>
  <c r="C182" i="79"/>
  <c r="H181" i="79"/>
  <c r="C181" i="79"/>
  <c r="H180" i="79"/>
  <c r="C180" i="79"/>
  <c r="L179" i="79"/>
  <c r="K179" i="79"/>
  <c r="J179" i="79"/>
  <c r="I179" i="79"/>
  <c r="G179" i="79"/>
  <c r="F179" i="79"/>
  <c r="E179" i="79"/>
  <c r="D179" i="79"/>
  <c r="H178" i="79"/>
  <c r="C178" i="79"/>
  <c r="H177" i="79"/>
  <c r="C177" i="79"/>
  <c r="I176" i="79"/>
  <c r="I175" i="79" s="1"/>
  <c r="D176" i="79"/>
  <c r="C176" i="79" s="1"/>
  <c r="L175" i="79"/>
  <c r="L174" i="79" s="1"/>
  <c r="L173" i="79" s="1"/>
  <c r="K175" i="79"/>
  <c r="J175" i="79"/>
  <c r="G175" i="79"/>
  <c r="F175" i="79"/>
  <c r="F174" i="79" s="1"/>
  <c r="F173" i="79" s="1"/>
  <c r="E175" i="79"/>
  <c r="H172" i="79"/>
  <c r="C172" i="79"/>
  <c r="H171" i="79"/>
  <c r="C171" i="79"/>
  <c r="H170" i="79"/>
  <c r="C170" i="79"/>
  <c r="H169" i="79"/>
  <c r="C169" i="79"/>
  <c r="H168" i="79"/>
  <c r="C168" i="79"/>
  <c r="H167" i="79"/>
  <c r="C167" i="79"/>
  <c r="L166" i="79"/>
  <c r="K166" i="79"/>
  <c r="J166" i="79"/>
  <c r="I166" i="79"/>
  <c r="G166" i="79"/>
  <c r="G165" i="79" s="1"/>
  <c r="F166" i="79"/>
  <c r="F165" i="79" s="1"/>
  <c r="E166" i="79"/>
  <c r="D166" i="79"/>
  <c r="D165" i="79" s="1"/>
  <c r="L165" i="79"/>
  <c r="K165" i="79"/>
  <c r="J165" i="79"/>
  <c r="H164" i="79"/>
  <c r="C164" i="79"/>
  <c r="H163" i="79"/>
  <c r="C163" i="79"/>
  <c r="H162" i="79"/>
  <c r="C162" i="79"/>
  <c r="H161" i="79"/>
  <c r="C161" i="79"/>
  <c r="L160" i="79"/>
  <c r="K160" i="79"/>
  <c r="J160" i="79"/>
  <c r="I160" i="79"/>
  <c r="G160" i="79"/>
  <c r="F160" i="79"/>
  <c r="E160" i="79"/>
  <c r="D160" i="79"/>
  <c r="H159" i="79"/>
  <c r="C159" i="79"/>
  <c r="H158" i="79"/>
  <c r="C158" i="79"/>
  <c r="H157" i="79"/>
  <c r="C157" i="79"/>
  <c r="H156" i="79"/>
  <c r="C156" i="79"/>
  <c r="H155" i="79"/>
  <c r="C155" i="79"/>
  <c r="H154" i="79"/>
  <c r="C154" i="79"/>
  <c r="H153" i="79"/>
  <c r="C153" i="79"/>
  <c r="H152" i="79"/>
  <c r="C152" i="79"/>
  <c r="L151" i="79"/>
  <c r="K151" i="79"/>
  <c r="J151" i="79"/>
  <c r="I151" i="79"/>
  <c r="G151" i="79"/>
  <c r="F151" i="79"/>
  <c r="E151" i="79"/>
  <c r="D151" i="79"/>
  <c r="H150" i="79"/>
  <c r="C150" i="79"/>
  <c r="H149" i="79"/>
  <c r="C149" i="79"/>
  <c r="H148" i="79"/>
  <c r="C148" i="79"/>
  <c r="H147" i="79"/>
  <c r="C147" i="79"/>
  <c r="H146" i="79"/>
  <c r="C146" i="79"/>
  <c r="H145" i="79"/>
  <c r="C145" i="79"/>
  <c r="L144" i="79"/>
  <c r="K144" i="79"/>
  <c r="J144" i="79"/>
  <c r="I144" i="79"/>
  <c r="G144" i="79"/>
  <c r="F144" i="79"/>
  <c r="E144" i="79"/>
  <c r="D144" i="79"/>
  <c r="H143" i="79"/>
  <c r="C143" i="79"/>
  <c r="H142" i="79"/>
  <c r="C142" i="79"/>
  <c r="L141" i="79"/>
  <c r="K141" i="79"/>
  <c r="J141" i="79"/>
  <c r="I141" i="79"/>
  <c r="G141" i="79"/>
  <c r="F141" i="79"/>
  <c r="E141" i="79"/>
  <c r="D141" i="79"/>
  <c r="H140" i="79"/>
  <c r="C140" i="79"/>
  <c r="H139" i="79"/>
  <c r="C139" i="79"/>
  <c r="H138" i="79"/>
  <c r="C138" i="79"/>
  <c r="H137" i="79"/>
  <c r="C137" i="79"/>
  <c r="L136" i="79"/>
  <c r="K136" i="79"/>
  <c r="K130" i="79" s="1"/>
  <c r="J136" i="79"/>
  <c r="I136" i="79"/>
  <c r="G136" i="79"/>
  <c r="F136" i="79"/>
  <c r="F130" i="79" s="1"/>
  <c r="E136" i="79"/>
  <c r="D136" i="79"/>
  <c r="H134" i="79"/>
  <c r="C134" i="79"/>
  <c r="H133" i="79"/>
  <c r="C133" i="79"/>
  <c r="H132" i="79"/>
  <c r="C132" i="79"/>
  <c r="H131" i="79"/>
  <c r="C131" i="79"/>
  <c r="H129" i="79"/>
  <c r="H128" i="79" s="1"/>
  <c r="C129" i="79"/>
  <c r="C128" i="79" s="1"/>
  <c r="L128" i="79"/>
  <c r="K128" i="79"/>
  <c r="J128" i="79"/>
  <c r="I128" i="79"/>
  <c r="G128" i="79"/>
  <c r="F128" i="79"/>
  <c r="E128" i="79"/>
  <c r="D128" i="79"/>
  <c r="H127" i="79"/>
  <c r="C127" i="79"/>
  <c r="H126" i="79"/>
  <c r="C126" i="79"/>
  <c r="H125" i="79"/>
  <c r="C125" i="79"/>
  <c r="H124" i="79"/>
  <c r="C124" i="79"/>
  <c r="H123" i="79"/>
  <c r="C123" i="79"/>
  <c r="L122" i="79"/>
  <c r="K122" i="79"/>
  <c r="J122" i="79"/>
  <c r="I122" i="79"/>
  <c r="G122" i="79"/>
  <c r="F122" i="79"/>
  <c r="E122" i="79"/>
  <c r="D122" i="79"/>
  <c r="H121" i="79"/>
  <c r="C121" i="79"/>
  <c r="H120" i="79"/>
  <c r="C120" i="79"/>
  <c r="H119" i="79"/>
  <c r="C119" i="79"/>
  <c r="H118" i="79"/>
  <c r="C118" i="79"/>
  <c r="H117" i="79"/>
  <c r="C117" i="79"/>
  <c r="L116" i="79"/>
  <c r="K116" i="79"/>
  <c r="J116" i="79"/>
  <c r="I116" i="79"/>
  <c r="G116" i="79"/>
  <c r="F116" i="79"/>
  <c r="E116" i="79"/>
  <c r="D116" i="79"/>
  <c r="H115" i="79"/>
  <c r="C115" i="79"/>
  <c r="H114" i="79"/>
  <c r="C114" i="79"/>
  <c r="H113" i="79"/>
  <c r="C113" i="79"/>
  <c r="L112" i="79"/>
  <c r="K112" i="79"/>
  <c r="J112" i="79"/>
  <c r="I112" i="79"/>
  <c r="G112" i="79"/>
  <c r="F112" i="79"/>
  <c r="E112" i="79"/>
  <c r="D112" i="79"/>
  <c r="H111" i="79"/>
  <c r="C111" i="79"/>
  <c r="H110" i="79"/>
  <c r="C110" i="79"/>
  <c r="H109" i="79"/>
  <c r="C109" i="79"/>
  <c r="H108" i="79"/>
  <c r="C108" i="79"/>
  <c r="H107" i="79"/>
  <c r="C107" i="79"/>
  <c r="H106" i="79"/>
  <c r="C106" i="79"/>
  <c r="H105" i="79"/>
  <c r="C105" i="79"/>
  <c r="H104" i="79"/>
  <c r="C104" i="79"/>
  <c r="L103" i="79"/>
  <c r="K103" i="79"/>
  <c r="J103" i="79"/>
  <c r="I103" i="79"/>
  <c r="G103" i="79"/>
  <c r="F103" i="79"/>
  <c r="E103" i="79"/>
  <c r="D103" i="79"/>
  <c r="H102" i="79"/>
  <c r="C102" i="79"/>
  <c r="H101" i="79"/>
  <c r="C101" i="79"/>
  <c r="H100" i="79"/>
  <c r="C100" i="79"/>
  <c r="H99" i="79"/>
  <c r="C99" i="79"/>
  <c r="H98" i="79"/>
  <c r="C98" i="79"/>
  <c r="H97" i="79"/>
  <c r="C97" i="79"/>
  <c r="H96" i="79"/>
  <c r="C96" i="79"/>
  <c r="L95" i="79"/>
  <c r="K95" i="79"/>
  <c r="J95" i="79"/>
  <c r="I95" i="79"/>
  <c r="G95" i="79"/>
  <c r="F95" i="79"/>
  <c r="E95" i="79"/>
  <c r="D95" i="79"/>
  <c r="H94" i="79"/>
  <c r="C94" i="79"/>
  <c r="H93" i="79"/>
  <c r="C93" i="79"/>
  <c r="H92" i="79"/>
  <c r="C92" i="79"/>
  <c r="H91" i="79"/>
  <c r="C91" i="79"/>
  <c r="H90" i="79"/>
  <c r="C90" i="79"/>
  <c r="L89" i="79"/>
  <c r="K89" i="79"/>
  <c r="J89" i="79"/>
  <c r="I89" i="79"/>
  <c r="G89" i="79"/>
  <c r="F89" i="79"/>
  <c r="E89" i="79"/>
  <c r="D89" i="79"/>
  <c r="H88" i="79"/>
  <c r="C88" i="79"/>
  <c r="H87" i="79"/>
  <c r="C87" i="79"/>
  <c r="H86" i="79"/>
  <c r="C86" i="79"/>
  <c r="H85" i="79"/>
  <c r="C85" i="79"/>
  <c r="L84" i="79"/>
  <c r="K84" i="79"/>
  <c r="J84" i="79"/>
  <c r="I84" i="79"/>
  <c r="G84" i="79"/>
  <c r="F84" i="79"/>
  <c r="E84" i="79"/>
  <c r="E83" i="79" s="1"/>
  <c r="D84" i="79"/>
  <c r="L83" i="79"/>
  <c r="H82" i="79"/>
  <c r="C82" i="79"/>
  <c r="H81" i="79"/>
  <c r="C81" i="79"/>
  <c r="L80" i="79"/>
  <c r="K80" i="79"/>
  <c r="J80" i="79"/>
  <c r="I80" i="79"/>
  <c r="G80" i="79"/>
  <c r="F80" i="79"/>
  <c r="E80" i="79"/>
  <c r="D80" i="79"/>
  <c r="H79" i="79"/>
  <c r="C79" i="79"/>
  <c r="H78" i="79"/>
  <c r="C78" i="79"/>
  <c r="L77" i="79"/>
  <c r="K77" i="79"/>
  <c r="K76" i="79" s="1"/>
  <c r="J77" i="79"/>
  <c r="I77" i="79"/>
  <c r="G77" i="79"/>
  <c r="F77" i="79"/>
  <c r="F76" i="79" s="1"/>
  <c r="E77" i="79"/>
  <c r="D77" i="79"/>
  <c r="D76" i="79" s="1"/>
  <c r="H74" i="79"/>
  <c r="C74" i="79"/>
  <c r="H73" i="79"/>
  <c r="C73" i="79"/>
  <c r="H71" i="79"/>
  <c r="C71" i="79"/>
  <c r="H70" i="79"/>
  <c r="C70" i="79"/>
  <c r="L69" i="79"/>
  <c r="L67" i="79" s="1"/>
  <c r="K69" i="79"/>
  <c r="K67" i="79" s="1"/>
  <c r="J69" i="79"/>
  <c r="J67" i="79" s="1"/>
  <c r="I69" i="79"/>
  <c r="I67" i="79" s="1"/>
  <c r="G69" i="79"/>
  <c r="G67" i="79" s="1"/>
  <c r="F69" i="79"/>
  <c r="F67" i="79" s="1"/>
  <c r="E69" i="79"/>
  <c r="E67" i="79" s="1"/>
  <c r="D69" i="79"/>
  <c r="D67" i="79" s="1"/>
  <c r="H68" i="79"/>
  <c r="C68" i="79"/>
  <c r="H66" i="79"/>
  <c r="C66" i="79"/>
  <c r="H65" i="79"/>
  <c r="C65" i="79"/>
  <c r="H64" i="79"/>
  <c r="C64" i="79"/>
  <c r="H63" i="79"/>
  <c r="C63" i="79"/>
  <c r="H62" i="79"/>
  <c r="C62" i="79"/>
  <c r="H61" i="79"/>
  <c r="C61" i="79"/>
  <c r="H60" i="79"/>
  <c r="C60" i="79"/>
  <c r="H59" i="79"/>
  <c r="C59" i="79"/>
  <c r="L58" i="79"/>
  <c r="K58" i="79"/>
  <c r="J58" i="79"/>
  <c r="I58" i="79"/>
  <c r="G58" i="79"/>
  <c r="F58" i="79"/>
  <c r="E58" i="79"/>
  <c r="D58" i="79"/>
  <c r="H57" i="79"/>
  <c r="C57" i="79"/>
  <c r="H56" i="79"/>
  <c r="C56" i="79"/>
  <c r="L55" i="79"/>
  <c r="L54" i="79" s="1"/>
  <c r="K55" i="79"/>
  <c r="K54" i="79" s="1"/>
  <c r="J55" i="79"/>
  <c r="J54" i="79" s="1"/>
  <c r="I55" i="79"/>
  <c r="G55" i="79"/>
  <c r="G54" i="79" s="1"/>
  <c r="F55" i="79"/>
  <c r="F54" i="79" s="1"/>
  <c r="E55" i="79"/>
  <c r="E54" i="79" s="1"/>
  <c r="D55" i="79"/>
  <c r="C55" i="79"/>
  <c r="I54" i="79"/>
  <c r="D54" i="79"/>
  <c r="H47" i="79"/>
  <c r="C47" i="79"/>
  <c r="H46" i="79"/>
  <c r="C46" i="79"/>
  <c r="L45" i="79"/>
  <c r="H45" i="79" s="1"/>
  <c r="G45" i="79"/>
  <c r="C45" i="79" s="1"/>
  <c r="H44" i="79"/>
  <c r="C44" i="79"/>
  <c r="K43" i="79"/>
  <c r="J43" i="79"/>
  <c r="I43" i="79"/>
  <c r="F43" i="79"/>
  <c r="E43" i="79"/>
  <c r="D43" i="79"/>
  <c r="H42" i="79"/>
  <c r="C42" i="79"/>
  <c r="H41" i="79"/>
  <c r="C41" i="79"/>
  <c r="H40" i="79"/>
  <c r="C40" i="79"/>
  <c r="H39" i="79"/>
  <c r="C39" i="79"/>
  <c r="H38" i="79"/>
  <c r="C38" i="79"/>
  <c r="K37" i="79"/>
  <c r="H37" i="79" s="1"/>
  <c r="F37" i="79"/>
  <c r="C37" i="79" s="1"/>
  <c r="H36" i="79"/>
  <c r="C36" i="79"/>
  <c r="H35" i="79"/>
  <c r="C35" i="79"/>
  <c r="K34" i="79"/>
  <c r="H34" i="79" s="1"/>
  <c r="F34" i="79"/>
  <c r="C34" i="79" s="1"/>
  <c r="H33" i="79"/>
  <c r="C33" i="79"/>
  <c r="K32" i="79"/>
  <c r="H32" i="79" s="1"/>
  <c r="F32" i="79"/>
  <c r="C32" i="79" s="1"/>
  <c r="H31" i="79"/>
  <c r="C31" i="79"/>
  <c r="H30" i="79"/>
  <c r="C30" i="79"/>
  <c r="H29" i="79"/>
  <c r="C29" i="79"/>
  <c r="K28" i="79"/>
  <c r="H28" i="79" s="1"/>
  <c r="F28" i="79"/>
  <c r="C28" i="79" s="1"/>
  <c r="H26" i="79"/>
  <c r="C26" i="79"/>
  <c r="H24" i="79"/>
  <c r="C24" i="79"/>
  <c r="H23" i="79"/>
  <c r="C23" i="79"/>
  <c r="L22" i="79"/>
  <c r="K22" i="79"/>
  <c r="J22" i="79"/>
  <c r="I22" i="79"/>
  <c r="I288" i="79" s="1"/>
  <c r="G22" i="79"/>
  <c r="F22" i="79"/>
  <c r="E22" i="79"/>
  <c r="D22" i="79"/>
  <c r="D288" i="79" s="1"/>
  <c r="G53" i="80" l="1"/>
  <c r="L21" i="81"/>
  <c r="J195" i="79"/>
  <c r="L195" i="79"/>
  <c r="F174" i="81"/>
  <c r="F173" i="81" s="1"/>
  <c r="F288" i="82"/>
  <c r="F287" i="82" s="1"/>
  <c r="I288" i="82"/>
  <c r="I287" i="82" s="1"/>
  <c r="D187" i="82"/>
  <c r="K187" i="82"/>
  <c r="L187" i="82"/>
  <c r="J21" i="79"/>
  <c r="I195" i="80"/>
  <c r="J174" i="79"/>
  <c r="J173" i="79" s="1"/>
  <c r="F288" i="80"/>
  <c r="F287" i="80" s="1"/>
  <c r="C290" i="80"/>
  <c r="H43" i="81"/>
  <c r="D258" i="81"/>
  <c r="K258" i="81"/>
  <c r="G21" i="79"/>
  <c r="E174" i="80"/>
  <c r="E173" i="80" s="1"/>
  <c r="K195" i="80"/>
  <c r="F53" i="82"/>
  <c r="F288" i="79"/>
  <c r="F287" i="79" s="1"/>
  <c r="K288" i="79"/>
  <c r="K287" i="79" s="1"/>
  <c r="G258" i="79"/>
  <c r="L258" i="79"/>
  <c r="H280" i="80"/>
  <c r="H288" i="80" s="1"/>
  <c r="G287" i="81"/>
  <c r="G258" i="81"/>
  <c r="F258" i="82"/>
  <c r="D258" i="82"/>
  <c r="C84" i="79"/>
  <c r="H84" i="79"/>
  <c r="H89" i="79"/>
  <c r="H103" i="79"/>
  <c r="F231" i="79"/>
  <c r="K231" i="79"/>
  <c r="K230" i="79" s="1"/>
  <c r="C290" i="79"/>
  <c r="I53" i="80"/>
  <c r="E187" i="80"/>
  <c r="L187" i="80"/>
  <c r="J231" i="80"/>
  <c r="H290" i="80"/>
  <c r="J83" i="81"/>
  <c r="G231" i="81"/>
  <c r="L231" i="81"/>
  <c r="C84" i="82"/>
  <c r="C116" i="82"/>
  <c r="H276" i="79"/>
  <c r="G258" i="80"/>
  <c r="D187" i="81"/>
  <c r="F195" i="82"/>
  <c r="H166" i="80"/>
  <c r="H179" i="80"/>
  <c r="C276" i="80"/>
  <c r="D288" i="81"/>
  <c r="I288" i="81"/>
  <c r="I287" i="81" s="1"/>
  <c r="C246" i="81"/>
  <c r="C80" i="82"/>
  <c r="G83" i="82"/>
  <c r="L83" i="82"/>
  <c r="L21" i="79"/>
  <c r="H43" i="79"/>
  <c r="C80" i="79"/>
  <c r="I83" i="79"/>
  <c r="F83" i="79"/>
  <c r="F75" i="79" s="1"/>
  <c r="K83" i="79"/>
  <c r="C141" i="79"/>
  <c r="K174" i="79"/>
  <c r="D231" i="79"/>
  <c r="C238" i="79"/>
  <c r="H136" i="80"/>
  <c r="C141" i="80"/>
  <c r="C144" i="80"/>
  <c r="H144" i="80"/>
  <c r="H160" i="80"/>
  <c r="I231" i="80"/>
  <c r="H259" i="80"/>
  <c r="C144" i="81"/>
  <c r="H144" i="81"/>
  <c r="H151" i="81"/>
  <c r="E231" i="81"/>
  <c r="J231" i="81"/>
  <c r="C179" i="82"/>
  <c r="D231" i="82"/>
  <c r="D230" i="82" s="1"/>
  <c r="C55" i="81"/>
  <c r="D287" i="79"/>
  <c r="I287" i="79"/>
  <c r="I269" i="79"/>
  <c r="C276" i="79"/>
  <c r="G174" i="80"/>
  <c r="K287" i="81"/>
  <c r="F53" i="81"/>
  <c r="E83" i="80"/>
  <c r="I165" i="80"/>
  <c r="H165" i="80" s="1"/>
  <c r="L258" i="81"/>
  <c r="L230" i="81" s="1"/>
  <c r="F76" i="82"/>
  <c r="E231" i="82"/>
  <c r="J231" i="82"/>
  <c r="C259" i="82"/>
  <c r="L269" i="79"/>
  <c r="H58" i="80"/>
  <c r="F258" i="80"/>
  <c r="K258" i="80"/>
  <c r="C103" i="81"/>
  <c r="H227" i="81"/>
  <c r="F83" i="82"/>
  <c r="F231" i="82"/>
  <c r="F230" i="82" s="1"/>
  <c r="J258" i="82"/>
  <c r="F53" i="79"/>
  <c r="C136" i="79"/>
  <c r="H136" i="79"/>
  <c r="G130" i="79"/>
  <c r="L130" i="79"/>
  <c r="E258" i="80"/>
  <c r="J83" i="82"/>
  <c r="H95" i="80"/>
  <c r="C179" i="80"/>
  <c r="C67" i="79"/>
  <c r="D53" i="79"/>
  <c r="F27" i="79"/>
  <c r="C27" i="79" s="1"/>
  <c r="C43" i="79"/>
  <c r="H77" i="79"/>
  <c r="F187" i="79"/>
  <c r="K53" i="80"/>
  <c r="K27" i="79"/>
  <c r="C112" i="79"/>
  <c r="C151" i="79"/>
  <c r="H151" i="79"/>
  <c r="C160" i="79"/>
  <c r="C184" i="79"/>
  <c r="C192" i="79"/>
  <c r="C252" i="79"/>
  <c r="H252" i="79"/>
  <c r="C58" i="80"/>
  <c r="G75" i="80"/>
  <c r="C216" i="80"/>
  <c r="C95" i="81"/>
  <c r="C112" i="81"/>
  <c r="C136" i="81"/>
  <c r="C160" i="81"/>
  <c r="C166" i="81"/>
  <c r="H165" i="81"/>
  <c r="H216" i="81"/>
  <c r="C22" i="82"/>
  <c r="J53" i="82"/>
  <c r="C112" i="82"/>
  <c r="F174" i="82"/>
  <c r="F173" i="82" s="1"/>
  <c r="C227" i="82"/>
  <c r="K231" i="82"/>
  <c r="L258" i="82"/>
  <c r="H95" i="79"/>
  <c r="C116" i="79"/>
  <c r="H116" i="79"/>
  <c r="D130" i="79"/>
  <c r="H166" i="79"/>
  <c r="F230" i="79"/>
  <c r="D258" i="79"/>
  <c r="H259" i="79"/>
  <c r="H22" i="80"/>
  <c r="L21" i="80"/>
  <c r="H103" i="80"/>
  <c r="G173" i="80"/>
  <c r="G187" i="80"/>
  <c r="F231" i="80"/>
  <c r="K231" i="80"/>
  <c r="I258" i="80"/>
  <c r="I230" i="80" s="1"/>
  <c r="C263" i="80"/>
  <c r="H263" i="80"/>
  <c r="L83" i="81"/>
  <c r="L75" i="81" s="1"/>
  <c r="J174" i="81"/>
  <c r="J173" i="81" s="1"/>
  <c r="E288" i="82"/>
  <c r="J288" i="82"/>
  <c r="J287" i="82" s="1"/>
  <c r="C122" i="82"/>
  <c r="H122" i="82"/>
  <c r="G231" i="82"/>
  <c r="L231" i="82"/>
  <c r="E21" i="80"/>
  <c r="C43" i="80"/>
  <c r="H69" i="80"/>
  <c r="H76" i="80"/>
  <c r="E75" i="80"/>
  <c r="I83" i="80"/>
  <c r="C95" i="80"/>
  <c r="H227" i="80"/>
  <c r="H246" i="80"/>
  <c r="C80" i="81"/>
  <c r="C116" i="81"/>
  <c r="H184" i="81"/>
  <c r="F187" i="81"/>
  <c r="K204" i="81"/>
  <c r="K195" i="81" s="1"/>
  <c r="C259" i="81"/>
  <c r="C43" i="82"/>
  <c r="H55" i="82"/>
  <c r="C141" i="82"/>
  <c r="H141" i="82"/>
  <c r="H144" i="82"/>
  <c r="C151" i="82"/>
  <c r="C184" i="82"/>
  <c r="C280" i="82"/>
  <c r="H280" i="82"/>
  <c r="E53" i="80"/>
  <c r="J53" i="79"/>
  <c r="K75" i="79"/>
  <c r="H160" i="79"/>
  <c r="E187" i="79"/>
  <c r="F195" i="79"/>
  <c r="H77" i="80"/>
  <c r="H80" i="80"/>
  <c r="K187" i="80"/>
  <c r="H205" i="80"/>
  <c r="C227" i="80"/>
  <c r="H235" i="80"/>
  <c r="F269" i="80"/>
  <c r="F268" i="80" s="1"/>
  <c r="C84" i="81"/>
  <c r="K187" i="81"/>
  <c r="C198" i="81"/>
  <c r="L174" i="82"/>
  <c r="L173" i="82" s="1"/>
  <c r="H216" i="82"/>
  <c r="C54" i="79"/>
  <c r="C58" i="79"/>
  <c r="G76" i="79"/>
  <c r="L76" i="79"/>
  <c r="L75" i="79" s="1"/>
  <c r="J130" i="79"/>
  <c r="J187" i="79"/>
  <c r="C205" i="79"/>
  <c r="C227" i="79"/>
  <c r="L54" i="80"/>
  <c r="L53" i="80" s="1"/>
  <c r="K83" i="80"/>
  <c r="K75" i="80" s="1"/>
  <c r="J258" i="80"/>
  <c r="C122" i="81"/>
  <c r="J187" i="81"/>
  <c r="H251" i="81"/>
  <c r="H263" i="81"/>
  <c r="K269" i="81"/>
  <c r="C136" i="82"/>
  <c r="J75" i="82"/>
  <c r="H246" i="82"/>
  <c r="E258" i="82"/>
  <c r="C271" i="82"/>
  <c r="C69" i="79"/>
  <c r="C179" i="79"/>
  <c r="D187" i="80"/>
  <c r="H192" i="80"/>
  <c r="J204" i="80"/>
  <c r="J195" i="80" s="1"/>
  <c r="H271" i="80"/>
  <c r="J75" i="81"/>
  <c r="C141" i="81"/>
  <c r="C179" i="81"/>
  <c r="G76" i="82"/>
  <c r="L76" i="82"/>
  <c r="I83" i="82"/>
  <c r="F130" i="82"/>
  <c r="C160" i="82"/>
  <c r="C263" i="82"/>
  <c r="H263" i="82"/>
  <c r="J83" i="79"/>
  <c r="H263" i="79"/>
  <c r="J67" i="80"/>
  <c r="H67" i="80" s="1"/>
  <c r="H89" i="80"/>
  <c r="L174" i="80"/>
  <c r="L173" i="80" s="1"/>
  <c r="H69" i="81"/>
  <c r="F83" i="81"/>
  <c r="F75" i="81" s="1"/>
  <c r="C205" i="81"/>
  <c r="L204" i="81"/>
  <c r="L195" i="81" s="1"/>
  <c r="C238" i="81"/>
  <c r="D269" i="81"/>
  <c r="D268" i="81" s="1"/>
  <c r="I269" i="81"/>
  <c r="H269" i="81" s="1"/>
  <c r="C89" i="82"/>
  <c r="C103" i="82"/>
  <c r="L53" i="79"/>
  <c r="E195" i="80"/>
  <c r="G195" i="80"/>
  <c r="G53" i="79"/>
  <c r="H67" i="79"/>
  <c r="H122" i="79"/>
  <c r="H184" i="79"/>
  <c r="C188" i="79"/>
  <c r="H191" i="79"/>
  <c r="L187" i="79"/>
  <c r="G195" i="79"/>
  <c r="C198" i="79"/>
  <c r="C216" i="79"/>
  <c r="H235" i="79"/>
  <c r="I231" i="79"/>
  <c r="C246" i="79"/>
  <c r="C269" i="79"/>
  <c r="C112" i="80"/>
  <c r="C122" i="80"/>
  <c r="I75" i="80"/>
  <c r="C235" i="80"/>
  <c r="D231" i="80"/>
  <c r="L231" i="80"/>
  <c r="G268" i="80"/>
  <c r="G53" i="81"/>
  <c r="J54" i="81"/>
  <c r="J53" i="81" s="1"/>
  <c r="C76" i="81"/>
  <c r="G83" i="81"/>
  <c r="I83" i="81"/>
  <c r="G53" i="82"/>
  <c r="L53" i="82"/>
  <c r="L75" i="82"/>
  <c r="F187" i="82"/>
  <c r="H235" i="82"/>
  <c r="I231" i="82"/>
  <c r="F21" i="79"/>
  <c r="E288" i="79"/>
  <c r="E287" i="79" s="1"/>
  <c r="G288" i="79"/>
  <c r="G287" i="79" s="1"/>
  <c r="J288" i="79"/>
  <c r="J287" i="79" s="1"/>
  <c r="L288" i="79"/>
  <c r="L287" i="79" s="1"/>
  <c r="K53" i="79"/>
  <c r="H58" i="79"/>
  <c r="H69" i="79"/>
  <c r="C77" i="79"/>
  <c r="J76" i="79"/>
  <c r="H80" i="79"/>
  <c r="D83" i="79"/>
  <c r="G83" i="79"/>
  <c r="G75" i="79" s="1"/>
  <c r="C89" i="79"/>
  <c r="C95" i="79"/>
  <c r="C103" i="79"/>
  <c r="H112" i="79"/>
  <c r="C122" i="79"/>
  <c r="H141" i="79"/>
  <c r="C144" i="79"/>
  <c r="H144" i="79"/>
  <c r="C166" i="79"/>
  <c r="E174" i="79"/>
  <c r="E173" i="79" s="1"/>
  <c r="G174" i="79"/>
  <c r="G173" i="79" s="1"/>
  <c r="K173" i="79"/>
  <c r="H179" i="79"/>
  <c r="I187" i="79"/>
  <c r="H196" i="79"/>
  <c r="H198" i="79"/>
  <c r="H205" i="79"/>
  <c r="H216" i="79"/>
  <c r="H227" i="79"/>
  <c r="D195" i="79"/>
  <c r="C235" i="79"/>
  <c r="E231" i="79"/>
  <c r="G231" i="79"/>
  <c r="J231" i="79"/>
  <c r="J230" i="79" s="1"/>
  <c r="L231" i="79"/>
  <c r="L230" i="79" s="1"/>
  <c r="H238" i="79"/>
  <c r="H246" i="79"/>
  <c r="D251" i="79"/>
  <c r="C251" i="79" s="1"/>
  <c r="I251" i="79"/>
  <c r="H251" i="79" s="1"/>
  <c r="C259" i="79"/>
  <c r="C263" i="79"/>
  <c r="H271" i="79"/>
  <c r="J21" i="80"/>
  <c r="G288" i="80"/>
  <c r="G287" i="80" s="1"/>
  <c r="K288" i="80"/>
  <c r="K287" i="80" s="1"/>
  <c r="F27" i="80"/>
  <c r="F21" i="80" s="1"/>
  <c r="C69" i="80"/>
  <c r="C89" i="80"/>
  <c r="C103" i="80"/>
  <c r="H112" i="80"/>
  <c r="H116" i="80"/>
  <c r="H122" i="80"/>
  <c r="C136" i="80"/>
  <c r="J130" i="80"/>
  <c r="C151" i="80"/>
  <c r="H151" i="80"/>
  <c r="C160" i="80"/>
  <c r="F174" i="80"/>
  <c r="F173" i="80" s="1"/>
  <c r="J174" i="80"/>
  <c r="J173" i="80" s="1"/>
  <c r="H184" i="80"/>
  <c r="C188" i="80"/>
  <c r="I191" i="80"/>
  <c r="C198" i="80"/>
  <c r="H216" i="80"/>
  <c r="E231" i="80"/>
  <c r="G231" i="80"/>
  <c r="G230" i="80" s="1"/>
  <c r="C246" i="80"/>
  <c r="F230" i="80"/>
  <c r="L258" i="80"/>
  <c r="D269" i="80"/>
  <c r="C271" i="80"/>
  <c r="D287" i="81"/>
  <c r="C43" i="81"/>
  <c r="K53" i="81"/>
  <c r="C69" i="81"/>
  <c r="I76" i="81"/>
  <c r="K76" i="81"/>
  <c r="D83" i="81"/>
  <c r="K83" i="81"/>
  <c r="H89" i="81"/>
  <c r="H112" i="81"/>
  <c r="H116" i="81"/>
  <c r="H122" i="81"/>
  <c r="I130" i="81"/>
  <c r="H141" i="81"/>
  <c r="H160" i="81"/>
  <c r="D165" i="81"/>
  <c r="G174" i="81"/>
  <c r="G173" i="81" s="1"/>
  <c r="C184" i="81"/>
  <c r="G187" i="81"/>
  <c r="E196" i="81"/>
  <c r="E195" i="81" s="1"/>
  <c r="G195" i="81"/>
  <c r="J204" i="81"/>
  <c r="J195" i="81" s="1"/>
  <c r="C216" i="81"/>
  <c r="C235" i="81"/>
  <c r="D231" i="81"/>
  <c r="F231" i="81"/>
  <c r="H235" i="81"/>
  <c r="I231" i="81"/>
  <c r="H231" i="81" s="1"/>
  <c r="K231" i="81"/>
  <c r="H246" i="81"/>
  <c r="C252" i="81"/>
  <c r="F269" i="81"/>
  <c r="F268" i="81" s="1"/>
  <c r="H271" i="81"/>
  <c r="C276" i="81"/>
  <c r="G269" i="81"/>
  <c r="G268" i="81" s="1"/>
  <c r="L269" i="81"/>
  <c r="E54" i="82"/>
  <c r="E53" i="82" s="1"/>
  <c r="C58" i="82"/>
  <c r="H58" i="82"/>
  <c r="K54" i="82"/>
  <c r="K53" i="82" s="1"/>
  <c r="C67" i="82"/>
  <c r="K76" i="82"/>
  <c r="D83" i="82"/>
  <c r="D75" i="82" s="1"/>
  <c r="H84" i="82"/>
  <c r="H89" i="82"/>
  <c r="H95" i="82"/>
  <c r="H103" i="82"/>
  <c r="H116" i="82"/>
  <c r="D130" i="82"/>
  <c r="H136" i="82"/>
  <c r="G130" i="82"/>
  <c r="C144" i="82"/>
  <c r="K130" i="82"/>
  <c r="H160" i="82"/>
  <c r="E174" i="82"/>
  <c r="E173" i="82" s="1"/>
  <c r="J174" i="82"/>
  <c r="J173" i="82" s="1"/>
  <c r="H179" i="82"/>
  <c r="H184" i="82"/>
  <c r="G187" i="82"/>
  <c r="J187" i="82"/>
  <c r="C198" i="82"/>
  <c r="C205" i="82"/>
  <c r="L204" i="82"/>
  <c r="L195" i="82" s="1"/>
  <c r="H227" i="82"/>
  <c r="C235" i="82"/>
  <c r="C246" i="82"/>
  <c r="I258" i="82"/>
  <c r="K258" i="82"/>
  <c r="K230" i="82" s="1"/>
  <c r="I175" i="81"/>
  <c r="I174" i="81" s="1"/>
  <c r="D175" i="79"/>
  <c r="H176" i="79"/>
  <c r="D175" i="81"/>
  <c r="D174" i="81" s="1"/>
  <c r="H176" i="82"/>
  <c r="I175" i="82"/>
  <c r="I174" i="82" s="1"/>
  <c r="C176" i="82"/>
  <c r="C191" i="79"/>
  <c r="H54" i="79"/>
  <c r="H175" i="79"/>
  <c r="I174" i="79"/>
  <c r="H187" i="79"/>
  <c r="H67" i="81"/>
  <c r="L53" i="81"/>
  <c r="C196" i="79"/>
  <c r="H188" i="80"/>
  <c r="J187" i="80"/>
  <c r="C77" i="81"/>
  <c r="C151" i="81"/>
  <c r="E130" i="81"/>
  <c r="C130" i="81" s="1"/>
  <c r="H55" i="79"/>
  <c r="H188" i="79"/>
  <c r="H192" i="79"/>
  <c r="J269" i="79"/>
  <c r="C271" i="79"/>
  <c r="F268" i="79"/>
  <c r="H280" i="79"/>
  <c r="C77" i="80"/>
  <c r="D76" i="80"/>
  <c r="C84" i="80"/>
  <c r="C176" i="80"/>
  <c r="D175" i="80"/>
  <c r="C184" i="80"/>
  <c r="H196" i="80"/>
  <c r="C238" i="80"/>
  <c r="H276" i="80"/>
  <c r="J269" i="80"/>
  <c r="C280" i="80"/>
  <c r="F288" i="81"/>
  <c r="F287" i="81" s="1"/>
  <c r="H55" i="81"/>
  <c r="D67" i="81"/>
  <c r="I75" i="81"/>
  <c r="E83" i="81"/>
  <c r="C89" i="81"/>
  <c r="J288" i="81"/>
  <c r="J287" i="81" s="1"/>
  <c r="H22" i="81"/>
  <c r="J21" i="81"/>
  <c r="C290" i="82"/>
  <c r="C22" i="79"/>
  <c r="E53" i="79"/>
  <c r="I53" i="79"/>
  <c r="E76" i="79"/>
  <c r="I76" i="79"/>
  <c r="E130" i="79"/>
  <c r="C130" i="79" s="1"/>
  <c r="I130" i="79"/>
  <c r="E165" i="79"/>
  <c r="C165" i="79" s="1"/>
  <c r="I165" i="79"/>
  <c r="H165" i="79" s="1"/>
  <c r="G187" i="79"/>
  <c r="E204" i="79"/>
  <c r="I204" i="79"/>
  <c r="I195" i="79" s="1"/>
  <c r="E258" i="79"/>
  <c r="I258" i="79"/>
  <c r="E268" i="79"/>
  <c r="C280" i="79"/>
  <c r="C22" i="80"/>
  <c r="H32" i="80"/>
  <c r="K27" i="80"/>
  <c r="H43" i="80"/>
  <c r="D53" i="80"/>
  <c r="H55" i="80"/>
  <c r="J54" i="80"/>
  <c r="C67" i="80"/>
  <c r="C80" i="80"/>
  <c r="D83" i="80"/>
  <c r="H84" i="80"/>
  <c r="J83" i="80"/>
  <c r="C116" i="80"/>
  <c r="H175" i="80"/>
  <c r="I174" i="80"/>
  <c r="H238" i="80"/>
  <c r="C252" i="80"/>
  <c r="C259" i="80"/>
  <c r="D258" i="80"/>
  <c r="C269" i="80"/>
  <c r="E283" i="80"/>
  <c r="K27" i="81"/>
  <c r="H45" i="81"/>
  <c r="C58" i="81"/>
  <c r="E54" i="81"/>
  <c r="G75" i="81"/>
  <c r="F191" i="80"/>
  <c r="F187" i="80" s="1"/>
  <c r="C187" i="80" s="1"/>
  <c r="C192" i="80"/>
  <c r="C192" i="81"/>
  <c r="E191" i="81"/>
  <c r="C191" i="81" s="1"/>
  <c r="E21" i="79"/>
  <c r="H22" i="79"/>
  <c r="C45" i="80"/>
  <c r="G21" i="80"/>
  <c r="F54" i="80"/>
  <c r="F53" i="80" s="1"/>
  <c r="C55" i="80"/>
  <c r="F83" i="80"/>
  <c r="F75" i="80" s="1"/>
  <c r="C131" i="80"/>
  <c r="D130" i="80"/>
  <c r="C130" i="80" s="1"/>
  <c r="L130" i="80"/>
  <c r="H130" i="80" s="1"/>
  <c r="H141" i="80"/>
  <c r="C166" i="80"/>
  <c r="D165" i="80"/>
  <c r="C165" i="80" s="1"/>
  <c r="F195" i="80"/>
  <c r="C196" i="80"/>
  <c r="H198" i="80"/>
  <c r="C205" i="80"/>
  <c r="D204" i="80"/>
  <c r="L204" i="80"/>
  <c r="L195" i="80" s="1"/>
  <c r="C251" i="80"/>
  <c r="H252" i="80"/>
  <c r="J251" i="80"/>
  <c r="H251" i="80" s="1"/>
  <c r="L288" i="80"/>
  <c r="L287" i="80" s="1"/>
  <c r="C32" i="81"/>
  <c r="F27" i="81"/>
  <c r="F21" i="81" s="1"/>
  <c r="H198" i="81"/>
  <c r="I196" i="81"/>
  <c r="I195" i="81" s="1"/>
  <c r="H176" i="80"/>
  <c r="E288" i="80"/>
  <c r="E287" i="80" s="1"/>
  <c r="I288" i="80"/>
  <c r="I287" i="80" s="1"/>
  <c r="E21" i="81"/>
  <c r="C22" i="81"/>
  <c r="I54" i="81"/>
  <c r="H77" i="81"/>
  <c r="H103" i="81"/>
  <c r="K130" i="81"/>
  <c r="H130" i="81" s="1"/>
  <c r="H166" i="81"/>
  <c r="E174" i="81"/>
  <c r="E173" i="81" s="1"/>
  <c r="H179" i="81"/>
  <c r="L187" i="81"/>
  <c r="H205" i="81"/>
  <c r="C227" i="81"/>
  <c r="D204" i="81"/>
  <c r="C204" i="81" s="1"/>
  <c r="H69" i="82"/>
  <c r="I67" i="82"/>
  <c r="H80" i="81"/>
  <c r="H84" i="81"/>
  <c r="H95" i="81"/>
  <c r="H136" i="81"/>
  <c r="H188" i="81"/>
  <c r="K230" i="81"/>
  <c r="H238" i="81"/>
  <c r="H259" i="81"/>
  <c r="I258" i="81"/>
  <c r="I230" i="81" s="1"/>
  <c r="K288" i="82"/>
  <c r="K287" i="82" s="1"/>
  <c r="H22" i="82"/>
  <c r="H288" i="82" s="1"/>
  <c r="H287" i="82" s="1"/>
  <c r="H45" i="82"/>
  <c r="G21" i="81"/>
  <c r="H58" i="81"/>
  <c r="C188" i="81"/>
  <c r="H192" i="81"/>
  <c r="I191" i="81"/>
  <c r="H191" i="81" s="1"/>
  <c r="F195" i="81"/>
  <c r="G230" i="81"/>
  <c r="G194" i="81" s="1"/>
  <c r="G21" i="82"/>
  <c r="G288" i="82"/>
  <c r="G287" i="82" s="1"/>
  <c r="C192" i="82"/>
  <c r="E191" i="82"/>
  <c r="C191" i="82" s="1"/>
  <c r="E258" i="81"/>
  <c r="J258" i="81"/>
  <c r="J230" i="81" s="1"/>
  <c r="D288" i="82"/>
  <c r="D287" i="82" s="1"/>
  <c r="L288" i="82"/>
  <c r="L287" i="82" s="1"/>
  <c r="L21" i="82"/>
  <c r="C32" i="82"/>
  <c r="F27" i="82"/>
  <c r="H43" i="82"/>
  <c r="H77" i="82"/>
  <c r="I76" i="82"/>
  <c r="C216" i="82"/>
  <c r="E204" i="82"/>
  <c r="C276" i="82"/>
  <c r="E269" i="82"/>
  <c r="F258" i="81"/>
  <c r="C263" i="81"/>
  <c r="H268" i="81"/>
  <c r="H283" i="81" s="1"/>
  <c r="C271" i="81"/>
  <c r="C280" i="81"/>
  <c r="H280" i="81"/>
  <c r="E287" i="82"/>
  <c r="C55" i="82"/>
  <c r="D54" i="82"/>
  <c r="H198" i="82"/>
  <c r="I196" i="82"/>
  <c r="I195" i="82" s="1"/>
  <c r="H238" i="82"/>
  <c r="C251" i="81"/>
  <c r="H252" i="81"/>
  <c r="H276" i="81"/>
  <c r="K27" i="82"/>
  <c r="H54" i="82"/>
  <c r="C69" i="82"/>
  <c r="C95" i="82"/>
  <c r="E83" i="82"/>
  <c r="C83" i="82" s="1"/>
  <c r="C166" i="82"/>
  <c r="E165" i="82"/>
  <c r="C165" i="82" s="1"/>
  <c r="K204" i="82"/>
  <c r="K195" i="82" s="1"/>
  <c r="H205" i="82"/>
  <c r="C238" i="82"/>
  <c r="H252" i="82"/>
  <c r="I251" i="82"/>
  <c r="H251" i="82" s="1"/>
  <c r="G258" i="82"/>
  <c r="C77" i="82"/>
  <c r="E76" i="82"/>
  <c r="H80" i="82"/>
  <c r="H112" i="82"/>
  <c r="H131" i="82"/>
  <c r="I130" i="82"/>
  <c r="H151" i="82"/>
  <c r="K174" i="82"/>
  <c r="K173" i="82" s="1"/>
  <c r="H188" i="82"/>
  <c r="G204" i="82"/>
  <c r="G195" i="82" s="1"/>
  <c r="C252" i="82"/>
  <c r="E251" i="82"/>
  <c r="C251" i="82" s="1"/>
  <c r="H259" i="82"/>
  <c r="K83" i="82"/>
  <c r="C131" i="82"/>
  <c r="E130" i="82"/>
  <c r="H166" i="82"/>
  <c r="I165" i="82"/>
  <c r="H165" i="82" s="1"/>
  <c r="G174" i="82"/>
  <c r="G173" i="82" s="1"/>
  <c r="C188" i="82"/>
  <c r="H192" i="82"/>
  <c r="I191" i="82"/>
  <c r="H191" i="82" s="1"/>
  <c r="E196" i="82"/>
  <c r="D195" i="82"/>
  <c r="F268" i="82"/>
  <c r="H271" i="82"/>
  <c r="H276" i="82"/>
  <c r="I269" i="82"/>
  <c r="D175" i="82"/>
  <c r="C196" i="81" l="1"/>
  <c r="C258" i="80"/>
  <c r="C258" i="79"/>
  <c r="H130" i="79"/>
  <c r="D230" i="81"/>
  <c r="C230" i="81" s="1"/>
  <c r="E230" i="80"/>
  <c r="G230" i="79"/>
  <c r="D75" i="79"/>
  <c r="F52" i="81"/>
  <c r="H83" i="79"/>
  <c r="F75" i="82"/>
  <c r="F52" i="82" s="1"/>
  <c r="E230" i="81"/>
  <c r="C231" i="79"/>
  <c r="F52" i="79"/>
  <c r="G75" i="82"/>
  <c r="G52" i="82" s="1"/>
  <c r="H287" i="80"/>
  <c r="H258" i="79"/>
  <c r="G283" i="79"/>
  <c r="D230" i="79"/>
  <c r="J75" i="79"/>
  <c r="J52" i="79" s="1"/>
  <c r="K230" i="80"/>
  <c r="H130" i="82"/>
  <c r="F230" i="81"/>
  <c r="F283" i="81" s="1"/>
  <c r="C130" i="82"/>
  <c r="C258" i="82"/>
  <c r="H204" i="81"/>
  <c r="H83" i="80"/>
  <c r="C83" i="79"/>
  <c r="H258" i="80"/>
  <c r="G52" i="80"/>
  <c r="J230" i="82"/>
  <c r="L52" i="82"/>
  <c r="K52" i="80"/>
  <c r="K52" i="79"/>
  <c r="K51" i="79" s="1"/>
  <c r="E52" i="80"/>
  <c r="J52" i="82"/>
  <c r="J51" i="82" s="1"/>
  <c r="J25" i="82" s="1"/>
  <c r="J21" i="82" s="1"/>
  <c r="C268" i="81"/>
  <c r="J52" i="81"/>
  <c r="L230" i="80"/>
  <c r="L52" i="79"/>
  <c r="C288" i="82"/>
  <c r="C287" i="82" s="1"/>
  <c r="E187" i="82"/>
  <c r="C187" i="82" s="1"/>
  <c r="L230" i="82"/>
  <c r="H27" i="79"/>
  <c r="K21" i="79"/>
  <c r="F283" i="82"/>
  <c r="H258" i="82"/>
  <c r="D75" i="81"/>
  <c r="H83" i="81"/>
  <c r="C191" i="80"/>
  <c r="J75" i="80"/>
  <c r="G283" i="80"/>
  <c r="E194" i="80"/>
  <c r="G194" i="80"/>
  <c r="G51" i="80" s="1"/>
  <c r="G50" i="80" s="1"/>
  <c r="G230" i="82"/>
  <c r="G283" i="82" s="1"/>
  <c r="E230" i="79"/>
  <c r="H191" i="80"/>
  <c r="I187" i="80"/>
  <c r="H187" i="80" s="1"/>
  <c r="G194" i="79"/>
  <c r="K75" i="82"/>
  <c r="K52" i="82" s="1"/>
  <c r="C269" i="81"/>
  <c r="J51" i="81"/>
  <c r="J50" i="81" s="1"/>
  <c r="C231" i="81"/>
  <c r="C165" i="81"/>
  <c r="F194" i="80"/>
  <c r="H288" i="79"/>
  <c r="H287" i="79" s="1"/>
  <c r="G52" i="81"/>
  <c r="G51" i="81" s="1"/>
  <c r="C54" i="80"/>
  <c r="C27" i="80"/>
  <c r="I230" i="79"/>
  <c r="H230" i="79" s="1"/>
  <c r="G52" i="79"/>
  <c r="H83" i="82"/>
  <c r="H288" i="81"/>
  <c r="H287" i="81" s="1"/>
  <c r="C187" i="79"/>
  <c r="H174" i="82"/>
  <c r="C174" i="81"/>
  <c r="H76" i="81"/>
  <c r="H231" i="79"/>
  <c r="E194" i="81"/>
  <c r="H175" i="81"/>
  <c r="D173" i="81"/>
  <c r="C173" i="81" s="1"/>
  <c r="I173" i="82"/>
  <c r="C175" i="81"/>
  <c r="H175" i="82"/>
  <c r="C175" i="79"/>
  <c r="D174" i="79"/>
  <c r="F283" i="79"/>
  <c r="F194" i="79"/>
  <c r="F51" i="79" s="1"/>
  <c r="H27" i="82"/>
  <c r="I75" i="79"/>
  <c r="H75" i="79" s="1"/>
  <c r="H76" i="79"/>
  <c r="C67" i="81"/>
  <c r="D53" i="81"/>
  <c r="D194" i="79"/>
  <c r="H269" i="79"/>
  <c r="H269" i="82"/>
  <c r="H268" i="82"/>
  <c r="H283" i="82" s="1"/>
  <c r="C196" i="82"/>
  <c r="E195" i="82"/>
  <c r="C195" i="82" s="1"/>
  <c r="F194" i="82"/>
  <c r="H196" i="82"/>
  <c r="C54" i="82"/>
  <c r="D53" i="82"/>
  <c r="H204" i="82"/>
  <c r="C27" i="82"/>
  <c r="F21" i="82"/>
  <c r="C258" i="81"/>
  <c r="K21" i="82"/>
  <c r="K75" i="81"/>
  <c r="K52" i="81" s="1"/>
  <c r="C231" i="80"/>
  <c r="D230" i="80"/>
  <c r="C230" i="80" s="1"/>
  <c r="G283" i="81"/>
  <c r="D268" i="80"/>
  <c r="I173" i="80"/>
  <c r="H174" i="80"/>
  <c r="J53" i="80"/>
  <c r="H54" i="80"/>
  <c r="H204" i="79"/>
  <c r="C76" i="79"/>
  <c r="E75" i="79"/>
  <c r="C75" i="79" s="1"/>
  <c r="C288" i="79"/>
  <c r="C287" i="79" s="1"/>
  <c r="H174" i="81"/>
  <c r="I173" i="81"/>
  <c r="L75" i="80"/>
  <c r="L52" i="80" s="1"/>
  <c r="H174" i="79"/>
  <c r="I173" i="79"/>
  <c r="C76" i="82"/>
  <c r="E75" i="82"/>
  <c r="E52" i="82" s="1"/>
  <c r="E268" i="82"/>
  <c r="C268" i="82" s="1"/>
  <c r="C269" i="82"/>
  <c r="H76" i="82"/>
  <c r="I75" i="82"/>
  <c r="H230" i="81"/>
  <c r="E187" i="81"/>
  <c r="D195" i="81"/>
  <c r="I53" i="82"/>
  <c r="H67" i="82"/>
  <c r="H54" i="81"/>
  <c r="I53" i="81"/>
  <c r="H196" i="81"/>
  <c r="F52" i="80"/>
  <c r="H231" i="80"/>
  <c r="J230" i="80"/>
  <c r="C83" i="80"/>
  <c r="H27" i="80"/>
  <c r="K21" i="80"/>
  <c r="C204" i="79"/>
  <c r="E195" i="79"/>
  <c r="H53" i="79"/>
  <c r="C83" i="81"/>
  <c r="E75" i="81"/>
  <c r="H269" i="80"/>
  <c r="H268" i="80"/>
  <c r="H283" i="80" s="1"/>
  <c r="C268" i="79"/>
  <c r="D174" i="82"/>
  <c r="C175" i="82"/>
  <c r="C231" i="82"/>
  <c r="E230" i="82"/>
  <c r="C230" i="82" s="1"/>
  <c r="F194" i="81"/>
  <c r="D194" i="82"/>
  <c r="C204" i="82"/>
  <c r="I187" i="82"/>
  <c r="H187" i="82" s="1"/>
  <c r="H231" i="82"/>
  <c r="I230" i="82"/>
  <c r="H258" i="81"/>
  <c r="I187" i="81"/>
  <c r="H187" i="81" s="1"/>
  <c r="C288" i="81"/>
  <c r="C287" i="81" s="1"/>
  <c r="C27" i="81"/>
  <c r="C204" i="80"/>
  <c r="D195" i="80"/>
  <c r="C54" i="81"/>
  <c r="E53" i="81"/>
  <c r="H27" i="81"/>
  <c r="K21" i="81"/>
  <c r="C53" i="80"/>
  <c r="C288" i="80"/>
  <c r="C287" i="80" s="1"/>
  <c r="C53" i="79"/>
  <c r="H204" i="80"/>
  <c r="C175" i="80"/>
  <c r="D174" i="80"/>
  <c r="C76" i="80"/>
  <c r="D75" i="80"/>
  <c r="C75" i="80" s="1"/>
  <c r="L52" i="81"/>
  <c r="L51" i="81" s="1"/>
  <c r="F283" i="80"/>
  <c r="F51" i="82" l="1"/>
  <c r="F50" i="82" s="1"/>
  <c r="F51" i="81"/>
  <c r="F50" i="81" s="1"/>
  <c r="C75" i="81"/>
  <c r="H230" i="80"/>
  <c r="H173" i="81"/>
  <c r="H173" i="79"/>
  <c r="H173" i="82"/>
  <c r="H230" i="82"/>
  <c r="K51" i="80"/>
  <c r="K285" i="80" s="1"/>
  <c r="C230" i="79"/>
  <c r="K50" i="79"/>
  <c r="K285" i="79"/>
  <c r="E51" i="80"/>
  <c r="J285" i="81"/>
  <c r="L51" i="79"/>
  <c r="L50" i="79" s="1"/>
  <c r="L51" i="82"/>
  <c r="H75" i="82"/>
  <c r="L51" i="80"/>
  <c r="L50" i="80" s="1"/>
  <c r="G194" i="82"/>
  <c r="G51" i="82" s="1"/>
  <c r="G285" i="80"/>
  <c r="K51" i="82"/>
  <c r="F51" i="80"/>
  <c r="F285" i="80" s="1"/>
  <c r="G285" i="81"/>
  <c r="G50" i="81"/>
  <c r="H75" i="81"/>
  <c r="E52" i="79"/>
  <c r="G51" i="79"/>
  <c r="F285" i="82"/>
  <c r="H75" i="80"/>
  <c r="C75" i="82"/>
  <c r="E283" i="82"/>
  <c r="J50" i="82"/>
  <c r="D173" i="79"/>
  <c r="C174" i="79"/>
  <c r="J285" i="82"/>
  <c r="I52" i="82"/>
  <c r="H53" i="82"/>
  <c r="H173" i="80"/>
  <c r="I52" i="80"/>
  <c r="C53" i="82"/>
  <c r="H195" i="80"/>
  <c r="H194" i="80"/>
  <c r="C174" i="80"/>
  <c r="D173" i="80"/>
  <c r="C173" i="80" s="1"/>
  <c r="E52" i="81"/>
  <c r="E51" i="81" s="1"/>
  <c r="I52" i="79"/>
  <c r="I52" i="81"/>
  <c r="H53" i="81"/>
  <c r="D194" i="81"/>
  <c r="C194" i="81" s="1"/>
  <c r="C195" i="81"/>
  <c r="D283" i="81"/>
  <c r="C268" i="80"/>
  <c r="H268" i="79"/>
  <c r="H283" i="79" s="1"/>
  <c r="J51" i="79"/>
  <c r="F50" i="79"/>
  <c r="F285" i="79"/>
  <c r="L50" i="81"/>
  <c r="L285" i="81"/>
  <c r="F285" i="81"/>
  <c r="E194" i="79"/>
  <c r="E51" i="79" s="1"/>
  <c r="C195" i="79"/>
  <c r="C187" i="81"/>
  <c r="E283" i="81"/>
  <c r="H53" i="80"/>
  <c r="J52" i="80"/>
  <c r="H195" i="82"/>
  <c r="H194" i="82"/>
  <c r="C53" i="81"/>
  <c r="D52" i="81"/>
  <c r="C195" i="80"/>
  <c r="D194" i="80"/>
  <c r="C194" i="80" s="1"/>
  <c r="C174" i="82"/>
  <c r="D173" i="82"/>
  <c r="D52" i="82" s="1"/>
  <c r="H195" i="81"/>
  <c r="H195" i="79"/>
  <c r="E194" i="82"/>
  <c r="D283" i="79"/>
  <c r="K51" i="81"/>
  <c r="E283" i="79"/>
  <c r="F50" i="80" l="1"/>
  <c r="K50" i="80"/>
  <c r="E285" i="80"/>
  <c r="E50" i="80"/>
  <c r="L285" i="80"/>
  <c r="L285" i="79"/>
  <c r="L50" i="82"/>
  <c r="L285" i="82"/>
  <c r="G285" i="82"/>
  <c r="G50" i="82"/>
  <c r="C194" i="82"/>
  <c r="K50" i="82"/>
  <c r="K285" i="82"/>
  <c r="G50" i="79"/>
  <c r="G285" i="79"/>
  <c r="C283" i="81"/>
  <c r="D52" i="79"/>
  <c r="C173" i="79"/>
  <c r="C283" i="79" s="1"/>
  <c r="E285" i="79"/>
  <c r="E50" i="79"/>
  <c r="K50" i="81"/>
  <c r="K285" i="81"/>
  <c r="H194" i="81"/>
  <c r="C52" i="81"/>
  <c r="D51" i="81"/>
  <c r="J51" i="80"/>
  <c r="D283" i="80"/>
  <c r="E51" i="82"/>
  <c r="E25" i="82" s="1"/>
  <c r="E21" i="82" s="1"/>
  <c r="E50" i="81"/>
  <c r="E285" i="81"/>
  <c r="I51" i="80"/>
  <c r="H52" i="80"/>
  <c r="C194" i="79"/>
  <c r="H52" i="82"/>
  <c r="I51" i="82"/>
  <c r="J285" i="79"/>
  <c r="J50" i="79"/>
  <c r="C283" i="80"/>
  <c r="H52" i="81"/>
  <c r="I51" i="81"/>
  <c r="C52" i="82"/>
  <c r="D51" i="82"/>
  <c r="H194" i="79"/>
  <c r="C173" i="82"/>
  <c r="C283" i="82" s="1"/>
  <c r="D283" i="82"/>
  <c r="D52" i="80"/>
  <c r="H52" i="79"/>
  <c r="I51" i="79"/>
  <c r="C52" i="79" l="1"/>
  <c r="D51" i="79"/>
  <c r="C51" i="82"/>
  <c r="D25" i="82"/>
  <c r="D285" i="82" s="1"/>
  <c r="D50" i="82"/>
  <c r="C51" i="81"/>
  <c r="D50" i="81"/>
  <c r="C50" i="81" s="1"/>
  <c r="D25" i="81"/>
  <c r="D285" i="81" s="1"/>
  <c r="C285" i="81" s="1"/>
  <c r="J285" i="80"/>
  <c r="J50" i="80"/>
  <c r="C52" i="80"/>
  <c r="D51" i="80"/>
  <c r="I50" i="81"/>
  <c r="H50" i="81" s="1"/>
  <c r="I25" i="81"/>
  <c r="I285" i="81" s="1"/>
  <c r="H285" i="81" s="1"/>
  <c r="H51" i="81"/>
  <c r="E285" i="82"/>
  <c r="E50" i="82"/>
  <c r="I25" i="79"/>
  <c r="H51" i="79"/>
  <c r="I50" i="79"/>
  <c r="H50" i="79" s="1"/>
  <c r="I50" i="82"/>
  <c r="H50" i="82" s="1"/>
  <c r="I25" i="82"/>
  <c r="I285" i="82" s="1"/>
  <c r="H285" i="82" s="1"/>
  <c r="H51" i="82"/>
  <c r="H51" i="80"/>
  <c r="I50" i="80"/>
  <c r="I25" i="80"/>
  <c r="C51" i="79" l="1"/>
  <c r="D50" i="79"/>
  <c r="C50" i="79" s="1"/>
  <c r="D25" i="79"/>
  <c r="D285" i="79" s="1"/>
  <c r="C285" i="79" s="1"/>
  <c r="H25" i="80"/>
  <c r="I21" i="80"/>
  <c r="H21" i="80" s="1"/>
  <c r="H50" i="80"/>
  <c r="H25" i="82"/>
  <c r="I21" i="82"/>
  <c r="H21" i="82" s="1"/>
  <c r="H25" i="79"/>
  <c r="I21" i="79"/>
  <c r="H21" i="79" s="1"/>
  <c r="D25" i="80"/>
  <c r="C51" i="80"/>
  <c r="D50" i="80"/>
  <c r="C50" i="80" s="1"/>
  <c r="C25" i="81"/>
  <c r="D21" i="81"/>
  <c r="C21" i="81" s="1"/>
  <c r="C50" i="82"/>
  <c r="I285" i="80"/>
  <c r="H285" i="80" s="1"/>
  <c r="I285" i="79"/>
  <c r="H285" i="79" s="1"/>
  <c r="H25" i="81"/>
  <c r="I21" i="81"/>
  <c r="H21" i="81" s="1"/>
  <c r="C25" i="82"/>
  <c r="D21" i="82"/>
  <c r="C21" i="82" s="1"/>
  <c r="C285" i="82"/>
  <c r="C25" i="79" l="1"/>
  <c r="D21" i="79"/>
  <c r="C21" i="79" s="1"/>
  <c r="C25" i="80"/>
  <c r="D21" i="80"/>
  <c r="C21" i="80" s="1"/>
  <c r="D285" i="80"/>
  <c r="C285" i="80" s="1"/>
  <c r="H300" i="78" l="1"/>
  <c r="C300" i="78"/>
  <c r="H298" i="78"/>
  <c r="C298" i="78"/>
  <c r="H296" i="78"/>
  <c r="C296" i="78"/>
  <c r="H295" i="78"/>
  <c r="C295" i="78"/>
  <c r="H294" i="78"/>
  <c r="C294" i="78"/>
  <c r="H293" i="78"/>
  <c r="C293" i="78"/>
  <c r="H292" i="78"/>
  <c r="C292" i="78"/>
  <c r="H291" i="78"/>
  <c r="C291" i="78"/>
  <c r="L290" i="78"/>
  <c r="K290" i="78"/>
  <c r="J290" i="78"/>
  <c r="I290" i="78"/>
  <c r="G290" i="78"/>
  <c r="F290" i="78"/>
  <c r="E290" i="78"/>
  <c r="D290" i="78"/>
  <c r="H282" i="78"/>
  <c r="C282" i="78"/>
  <c r="H281" i="78"/>
  <c r="C281" i="78"/>
  <c r="L280" i="78"/>
  <c r="K280" i="78"/>
  <c r="J280" i="78"/>
  <c r="I280" i="78"/>
  <c r="G280" i="78"/>
  <c r="F280" i="78"/>
  <c r="E280" i="78"/>
  <c r="D280" i="78"/>
  <c r="H279" i="78"/>
  <c r="C279" i="78"/>
  <c r="H278" i="78"/>
  <c r="C278" i="78"/>
  <c r="H277" i="78"/>
  <c r="C277" i="78"/>
  <c r="L276" i="78"/>
  <c r="K276" i="78"/>
  <c r="J276" i="78"/>
  <c r="I276" i="78"/>
  <c r="G276" i="78"/>
  <c r="F276" i="78"/>
  <c r="E276" i="78"/>
  <c r="D276" i="78"/>
  <c r="H275" i="78"/>
  <c r="C275" i="78"/>
  <c r="H274" i="78"/>
  <c r="C274" i="78"/>
  <c r="H273" i="78"/>
  <c r="C273" i="78"/>
  <c r="H272" i="78"/>
  <c r="C272" i="78"/>
  <c r="L271" i="78"/>
  <c r="L269" i="78" s="1"/>
  <c r="K271" i="78"/>
  <c r="J271" i="78"/>
  <c r="I271" i="78"/>
  <c r="G271" i="78"/>
  <c r="G269" i="78" s="1"/>
  <c r="G268" i="78" s="1"/>
  <c r="F271" i="78"/>
  <c r="E271" i="78"/>
  <c r="D271" i="78"/>
  <c r="D269" i="78" s="1"/>
  <c r="H270" i="78"/>
  <c r="C270" i="78"/>
  <c r="H267" i="78"/>
  <c r="C267" i="78"/>
  <c r="H266" i="78"/>
  <c r="C266" i="78"/>
  <c r="H265" i="78"/>
  <c r="C265" i="78"/>
  <c r="H264" i="78"/>
  <c r="C264" i="78"/>
  <c r="L263" i="78"/>
  <c r="K263" i="78"/>
  <c r="J263" i="78"/>
  <c r="I263" i="78"/>
  <c r="G263" i="78"/>
  <c r="F263" i="78"/>
  <c r="E263" i="78"/>
  <c r="D263" i="78"/>
  <c r="H262" i="78"/>
  <c r="C262" i="78"/>
  <c r="H261" i="78"/>
  <c r="C261" i="78"/>
  <c r="H260" i="78"/>
  <c r="C260" i="78"/>
  <c r="L259" i="78"/>
  <c r="K259" i="78"/>
  <c r="J259" i="78"/>
  <c r="I259" i="78"/>
  <c r="G259" i="78"/>
  <c r="F259" i="78"/>
  <c r="E259" i="78"/>
  <c r="E258" i="78" s="1"/>
  <c r="D259" i="78"/>
  <c r="H257" i="78"/>
  <c r="C257" i="78"/>
  <c r="H256" i="78"/>
  <c r="C256" i="78"/>
  <c r="H255" i="78"/>
  <c r="C255" i="78"/>
  <c r="H254" i="78"/>
  <c r="C254" i="78"/>
  <c r="H253" i="78"/>
  <c r="C253" i="78"/>
  <c r="L252" i="78"/>
  <c r="K252" i="78"/>
  <c r="J252" i="78"/>
  <c r="J251" i="78" s="1"/>
  <c r="I252" i="78"/>
  <c r="G252" i="78"/>
  <c r="F252" i="78"/>
  <c r="F251" i="78" s="1"/>
  <c r="E252" i="78"/>
  <c r="D252" i="78"/>
  <c r="L251" i="78"/>
  <c r="K251" i="78"/>
  <c r="G251" i="78"/>
  <c r="D251" i="78"/>
  <c r="H250" i="78"/>
  <c r="C250" i="78"/>
  <c r="H249" i="78"/>
  <c r="C249" i="78"/>
  <c r="H248" i="78"/>
  <c r="C248" i="78"/>
  <c r="H247" i="78"/>
  <c r="C247" i="78"/>
  <c r="L246" i="78"/>
  <c r="K246" i="78"/>
  <c r="J246" i="78"/>
  <c r="I246" i="78"/>
  <c r="G246" i="78"/>
  <c r="F246" i="78"/>
  <c r="E246" i="78"/>
  <c r="D246" i="78"/>
  <c r="H245" i="78"/>
  <c r="C245" i="78"/>
  <c r="H244" i="78"/>
  <c r="C244" i="78"/>
  <c r="H243" i="78"/>
  <c r="C243" i="78"/>
  <c r="H242" i="78"/>
  <c r="C242" i="78"/>
  <c r="H241" i="78"/>
  <c r="C241" i="78"/>
  <c r="H240" i="78"/>
  <c r="C240" i="78"/>
  <c r="H239" i="78"/>
  <c r="C239" i="78"/>
  <c r="L238" i="78"/>
  <c r="K238" i="78"/>
  <c r="J238" i="78"/>
  <c r="I238" i="78"/>
  <c r="G238" i="78"/>
  <c r="F238" i="78"/>
  <c r="E238" i="78"/>
  <c r="D238" i="78"/>
  <c r="H237" i="78"/>
  <c r="C237" i="78"/>
  <c r="H236" i="78"/>
  <c r="C236" i="78"/>
  <c r="L235" i="78"/>
  <c r="L231" i="78" s="1"/>
  <c r="K235" i="78"/>
  <c r="J235" i="78"/>
  <c r="I235" i="78"/>
  <c r="G235" i="78"/>
  <c r="F235" i="78"/>
  <c r="E235" i="78"/>
  <c r="D235" i="78"/>
  <c r="H232" i="78"/>
  <c r="C232" i="78"/>
  <c r="H229" i="78"/>
  <c r="C229" i="78"/>
  <c r="H228" i="78"/>
  <c r="C228" i="78"/>
  <c r="L227" i="78"/>
  <c r="K227" i="78"/>
  <c r="J227" i="78"/>
  <c r="I227" i="78"/>
  <c r="G227" i="78"/>
  <c r="F227" i="78"/>
  <c r="E227" i="78"/>
  <c r="D227" i="78"/>
  <c r="H226" i="78"/>
  <c r="C226" i="78"/>
  <c r="H225" i="78"/>
  <c r="C225" i="78"/>
  <c r="H224" i="78"/>
  <c r="C224" i="78"/>
  <c r="H223" i="78"/>
  <c r="C223" i="78"/>
  <c r="H222" i="78"/>
  <c r="C222" i="78"/>
  <c r="H221" i="78"/>
  <c r="C221" i="78"/>
  <c r="H220" i="78"/>
  <c r="C220" i="78"/>
  <c r="H219" i="78"/>
  <c r="C219" i="78"/>
  <c r="H218" i="78"/>
  <c r="C218" i="78"/>
  <c r="H217" i="78"/>
  <c r="C217" i="78"/>
  <c r="L216" i="78"/>
  <c r="K216" i="78"/>
  <c r="J216" i="78"/>
  <c r="I216" i="78"/>
  <c r="G216" i="78"/>
  <c r="F216" i="78"/>
  <c r="E216" i="78"/>
  <c r="D216" i="78"/>
  <c r="H215" i="78"/>
  <c r="C215" i="78"/>
  <c r="H214" i="78"/>
  <c r="C214" i="78"/>
  <c r="H213" i="78"/>
  <c r="C213" i="78"/>
  <c r="H212" i="78"/>
  <c r="C212" i="78"/>
  <c r="H211" i="78"/>
  <c r="C211" i="78"/>
  <c r="H210" i="78"/>
  <c r="C210" i="78"/>
  <c r="H209" i="78"/>
  <c r="C209" i="78"/>
  <c r="H208" i="78"/>
  <c r="C208" i="78"/>
  <c r="H207" i="78"/>
  <c r="C207" i="78"/>
  <c r="H206" i="78"/>
  <c r="C206" i="78"/>
  <c r="L205" i="78"/>
  <c r="L204" i="78" s="1"/>
  <c r="K205" i="78"/>
  <c r="J205" i="78"/>
  <c r="J204" i="78" s="1"/>
  <c r="I205" i="78"/>
  <c r="G205" i="78"/>
  <c r="F205" i="78"/>
  <c r="F204" i="78" s="1"/>
  <c r="E205" i="78"/>
  <c r="E204" i="78" s="1"/>
  <c r="D205" i="78"/>
  <c r="H203" i="78"/>
  <c r="C203" i="78"/>
  <c r="H202" i="78"/>
  <c r="C202" i="78"/>
  <c r="H201" i="78"/>
  <c r="C201" i="78"/>
  <c r="H200" i="78"/>
  <c r="C200" i="78"/>
  <c r="H199" i="78"/>
  <c r="C199" i="78"/>
  <c r="L198" i="78"/>
  <c r="L196" i="78" s="1"/>
  <c r="L195" i="78" s="1"/>
  <c r="K198" i="78"/>
  <c r="K196" i="78" s="1"/>
  <c r="J198" i="78"/>
  <c r="J196" i="78" s="1"/>
  <c r="J195" i="78" s="1"/>
  <c r="I198" i="78"/>
  <c r="I196" i="78" s="1"/>
  <c r="G198" i="78"/>
  <c r="G196" i="78" s="1"/>
  <c r="F198" i="78"/>
  <c r="E198" i="78"/>
  <c r="D198" i="78"/>
  <c r="D196" i="78" s="1"/>
  <c r="H197" i="78"/>
  <c r="C197" i="78"/>
  <c r="F196" i="78"/>
  <c r="H193" i="78"/>
  <c r="C193" i="78"/>
  <c r="L192" i="78"/>
  <c r="K192" i="78"/>
  <c r="J192" i="78"/>
  <c r="J191" i="78" s="1"/>
  <c r="I192" i="78"/>
  <c r="G192" i="78"/>
  <c r="G191" i="78" s="1"/>
  <c r="F192" i="78"/>
  <c r="F191" i="78" s="1"/>
  <c r="E192" i="78"/>
  <c r="D192" i="78"/>
  <c r="D191" i="78" s="1"/>
  <c r="L191" i="78"/>
  <c r="K191" i="78"/>
  <c r="H190" i="78"/>
  <c r="C190" i="78"/>
  <c r="H189" i="78"/>
  <c r="C189" i="78"/>
  <c r="L188" i="78"/>
  <c r="K188" i="78"/>
  <c r="J188" i="78"/>
  <c r="J187" i="78" s="1"/>
  <c r="I188" i="78"/>
  <c r="G188" i="78"/>
  <c r="F188" i="78"/>
  <c r="E188" i="78"/>
  <c r="D188" i="78"/>
  <c r="L187" i="78"/>
  <c r="H186" i="78"/>
  <c r="C186" i="78"/>
  <c r="H185" i="78"/>
  <c r="C185" i="78"/>
  <c r="L184" i="78"/>
  <c r="K184" i="78"/>
  <c r="J184" i="78"/>
  <c r="I184" i="78"/>
  <c r="G184" i="78"/>
  <c r="F184" i="78"/>
  <c r="E184" i="78"/>
  <c r="D184" i="78"/>
  <c r="H183" i="78"/>
  <c r="C183" i="78"/>
  <c r="H182" i="78"/>
  <c r="C182" i="78"/>
  <c r="H181" i="78"/>
  <c r="C181" i="78"/>
  <c r="H180" i="78"/>
  <c r="C180" i="78"/>
  <c r="L179" i="78"/>
  <c r="K179" i="78"/>
  <c r="J179" i="78"/>
  <c r="I179" i="78"/>
  <c r="G179" i="78"/>
  <c r="F179" i="78"/>
  <c r="E179" i="78"/>
  <c r="D179" i="78"/>
  <c r="H178" i="78"/>
  <c r="C178" i="78"/>
  <c r="H177" i="78"/>
  <c r="C177" i="78"/>
  <c r="H176" i="78"/>
  <c r="C176" i="78"/>
  <c r="L175" i="78"/>
  <c r="K175" i="78"/>
  <c r="J175" i="78"/>
  <c r="I175" i="78"/>
  <c r="I174" i="78" s="1"/>
  <c r="G175" i="78"/>
  <c r="F175" i="78"/>
  <c r="E175" i="78"/>
  <c r="D175" i="78"/>
  <c r="H172" i="78"/>
  <c r="C172" i="78"/>
  <c r="H171" i="78"/>
  <c r="C171" i="78"/>
  <c r="H170" i="78"/>
  <c r="C170" i="78"/>
  <c r="H169" i="78"/>
  <c r="C169" i="78"/>
  <c r="H168" i="78"/>
  <c r="C168" i="78"/>
  <c r="H167" i="78"/>
  <c r="C167" i="78"/>
  <c r="L166" i="78"/>
  <c r="K166" i="78"/>
  <c r="J166" i="78"/>
  <c r="J165" i="78" s="1"/>
  <c r="I166" i="78"/>
  <c r="G166" i="78"/>
  <c r="G165" i="78" s="1"/>
  <c r="F166" i="78"/>
  <c r="F165" i="78" s="1"/>
  <c r="E166" i="78"/>
  <c r="D166" i="78"/>
  <c r="L165" i="78"/>
  <c r="K165" i="78"/>
  <c r="D165" i="78"/>
  <c r="H164" i="78"/>
  <c r="C164" i="78"/>
  <c r="H163" i="78"/>
  <c r="C163" i="78"/>
  <c r="H162" i="78"/>
  <c r="C162" i="78"/>
  <c r="H161" i="78"/>
  <c r="C161" i="78"/>
  <c r="L160" i="78"/>
  <c r="K160" i="78"/>
  <c r="J160" i="78"/>
  <c r="I160" i="78"/>
  <c r="G160" i="78"/>
  <c r="F160" i="78"/>
  <c r="E160" i="78"/>
  <c r="D160" i="78"/>
  <c r="H159" i="78"/>
  <c r="C159" i="78"/>
  <c r="H158" i="78"/>
  <c r="C158" i="78"/>
  <c r="H157" i="78"/>
  <c r="C157" i="78"/>
  <c r="H156" i="78"/>
  <c r="C156" i="78"/>
  <c r="H155" i="78"/>
  <c r="C155" i="78"/>
  <c r="H154" i="78"/>
  <c r="C154" i="78"/>
  <c r="H153" i="78"/>
  <c r="C153" i="78"/>
  <c r="H152" i="78"/>
  <c r="C152" i="78"/>
  <c r="L151" i="78"/>
  <c r="K151" i="78"/>
  <c r="J151" i="78"/>
  <c r="I151" i="78"/>
  <c r="G151" i="78"/>
  <c r="F151" i="78"/>
  <c r="E151" i="78"/>
  <c r="D151" i="78"/>
  <c r="H150" i="78"/>
  <c r="C150" i="78"/>
  <c r="H149" i="78"/>
  <c r="C149" i="78"/>
  <c r="H148" i="78"/>
  <c r="C148" i="78"/>
  <c r="H147" i="78"/>
  <c r="C147" i="78"/>
  <c r="H146" i="78"/>
  <c r="C146" i="78"/>
  <c r="H145" i="78"/>
  <c r="C145" i="78"/>
  <c r="L144" i="78"/>
  <c r="K144" i="78"/>
  <c r="J144" i="78"/>
  <c r="I144" i="78"/>
  <c r="G144" i="78"/>
  <c r="F144" i="78"/>
  <c r="E144" i="78"/>
  <c r="D144" i="78"/>
  <c r="H143" i="78"/>
  <c r="C143" i="78"/>
  <c r="H142" i="78"/>
  <c r="C142" i="78"/>
  <c r="L141" i="78"/>
  <c r="K141" i="78"/>
  <c r="J141" i="78"/>
  <c r="I141" i="78"/>
  <c r="G141" i="78"/>
  <c r="F141" i="78"/>
  <c r="E141" i="78"/>
  <c r="D141" i="78"/>
  <c r="H140" i="78"/>
  <c r="C140" i="78"/>
  <c r="H139" i="78"/>
  <c r="C139" i="78"/>
  <c r="H138" i="78"/>
  <c r="C138" i="78"/>
  <c r="H137" i="78"/>
  <c r="C137" i="78"/>
  <c r="L136" i="78"/>
  <c r="L130" i="78" s="1"/>
  <c r="K136" i="78"/>
  <c r="J136" i="78"/>
  <c r="I136" i="78"/>
  <c r="G136" i="78"/>
  <c r="F136" i="78"/>
  <c r="E136" i="78"/>
  <c r="D136" i="78"/>
  <c r="H134" i="78"/>
  <c r="C134" i="78"/>
  <c r="H133" i="78"/>
  <c r="C133" i="78"/>
  <c r="H132" i="78"/>
  <c r="C132" i="78"/>
  <c r="H129" i="78"/>
  <c r="C129" i="78"/>
  <c r="C128" i="78" s="1"/>
  <c r="L128" i="78"/>
  <c r="K128" i="78"/>
  <c r="J128" i="78"/>
  <c r="I128" i="78"/>
  <c r="H128" i="78"/>
  <c r="G128" i="78"/>
  <c r="F128" i="78"/>
  <c r="E128" i="78"/>
  <c r="D128" i="78"/>
  <c r="H127" i="78"/>
  <c r="C127" i="78"/>
  <c r="H126" i="78"/>
  <c r="C126" i="78"/>
  <c r="H125" i="78"/>
  <c r="C125" i="78"/>
  <c r="H124" i="78"/>
  <c r="C124" i="78"/>
  <c r="H123" i="78"/>
  <c r="C123" i="78"/>
  <c r="L122" i="78"/>
  <c r="K122" i="78"/>
  <c r="J122" i="78"/>
  <c r="I122" i="78"/>
  <c r="G122" i="78"/>
  <c r="F122" i="78"/>
  <c r="E122" i="78"/>
  <c r="D122" i="78"/>
  <c r="H121" i="78"/>
  <c r="C121" i="78"/>
  <c r="H120" i="78"/>
  <c r="C120" i="78"/>
  <c r="H119" i="78"/>
  <c r="C119" i="78"/>
  <c r="H118" i="78"/>
  <c r="C118" i="78"/>
  <c r="H117" i="78"/>
  <c r="C117" i="78"/>
  <c r="L116" i="78"/>
  <c r="K116" i="78"/>
  <c r="J116" i="78"/>
  <c r="I116" i="78"/>
  <c r="G116" i="78"/>
  <c r="F116" i="78"/>
  <c r="E116" i="78"/>
  <c r="D116" i="78"/>
  <c r="H115" i="78"/>
  <c r="C115" i="78"/>
  <c r="H114" i="78"/>
  <c r="C114" i="78"/>
  <c r="H113" i="78"/>
  <c r="C113" i="78"/>
  <c r="L112" i="78"/>
  <c r="K112" i="78"/>
  <c r="J112" i="78"/>
  <c r="I112" i="78"/>
  <c r="G112" i="78"/>
  <c r="F112" i="78"/>
  <c r="E112" i="78"/>
  <c r="D112" i="78"/>
  <c r="H111" i="78"/>
  <c r="C111" i="78"/>
  <c r="H110" i="78"/>
  <c r="C110" i="78"/>
  <c r="H109" i="78"/>
  <c r="C109" i="78"/>
  <c r="H108" i="78"/>
  <c r="C108" i="78"/>
  <c r="H107" i="78"/>
  <c r="C107" i="78"/>
  <c r="H106" i="78"/>
  <c r="C106" i="78"/>
  <c r="H105" i="78"/>
  <c r="C105" i="78"/>
  <c r="H104" i="78"/>
  <c r="C104" i="78"/>
  <c r="L103" i="78"/>
  <c r="K103" i="78"/>
  <c r="J103" i="78"/>
  <c r="I103" i="78"/>
  <c r="G103" i="78"/>
  <c r="F103" i="78"/>
  <c r="E103" i="78"/>
  <c r="D103" i="78"/>
  <c r="H102" i="78"/>
  <c r="C102" i="78"/>
  <c r="H101" i="78"/>
  <c r="C101" i="78"/>
  <c r="H100" i="78"/>
  <c r="C100" i="78"/>
  <c r="H99" i="78"/>
  <c r="C99" i="78"/>
  <c r="H98" i="78"/>
  <c r="C98" i="78"/>
  <c r="H97" i="78"/>
  <c r="C97" i="78"/>
  <c r="H96" i="78"/>
  <c r="C96" i="78"/>
  <c r="L95" i="78"/>
  <c r="K95" i="78"/>
  <c r="J95" i="78"/>
  <c r="I95" i="78"/>
  <c r="G95" i="78"/>
  <c r="F95" i="78"/>
  <c r="E95" i="78"/>
  <c r="D95" i="78"/>
  <c r="H94" i="78"/>
  <c r="C94" i="78"/>
  <c r="H93" i="78"/>
  <c r="C93" i="78"/>
  <c r="H92" i="78"/>
  <c r="C92" i="78"/>
  <c r="H91" i="78"/>
  <c r="C91" i="78"/>
  <c r="H90" i="78"/>
  <c r="C90" i="78"/>
  <c r="L89" i="78"/>
  <c r="K89" i="78"/>
  <c r="J89" i="78"/>
  <c r="I89" i="78"/>
  <c r="G89" i="78"/>
  <c r="F89" i="78"/>
  <c r="E89" i="78"/>
  <c r="D89" i="78"/>
  <c r="H88" i="78"/>
  <c r="C88" i="78"/>
  <c r="H87" i="78"/>
  <c r="C87" i="78"/>
  <c r="H86" i="78"/>
  <c r="C86" i="78"/>
  <c r="H85" i="78"/>
  <c r="C85" i="78"/>
  <c r="L84" i="78"/>
  <c r="K84" i="78"/>
  <c r="J84" i="78"/>
  <c r="I84" i="78"/>
  <c r="G84" i="78"/>
  <c r="F84" i="78"/>
  <c r="F83" i="78" s="1"/>
  <c r="E84" i="78"/>
  <c r="D84" i="78"/>
  <c r="H82" i="78"/>
  <c r="C82" i="78"/>
  <c r="H81" i="78"/>
  <c r="C81" i="78"/>
  <c r="L80" i="78"/>
  <c r="K80" i="78"/>
  <c r="J80" i="78"/>
  <c r="I80" i="78"/>
  <c r="G80" i="78"/>
  <c r="F80" i="78"/>
  <c r="E80" i="78"/>
  <c r="D80" i="78"/>
  <c r="H79" i="78"/>
  <c r="C79" i="78"/>
  <c r="H78" i="78"/>
  <c r="C78" i="78"/>
  <c r="L77" i="78"/>
  <c r="K77" i="78"/>
  <c r="K76" i="78" s="1"/>
  <c r="J77" i="78"/>
  <c r="I77" i="78"/>
  <c r="G77" i="78"/>
  <c r="F77" i="78"/>
  <c r="E77" i="78"/>
  <c r="D77" i="78"/>
  <c r="D76" i="78" s="1"/>
  <c r="H74" i="78"/>
  <c r="C74" i="78"/>
  <c r="H73" i="78"/>
  <c r="C73" i="78"/>
  <c r="H71" i="78"/>
  <c r="C71" i="78"/>
  <c r="H70" i="78"/>
  <c r="C70" i="78"/>
  <c r="L69" i="78"/>
  <c r="L67" i="78" s="1"/>
  <c r="K69" i="78"/>
  <c r="K67" i="78" s="1"/>
  <c r="J69" i="78"/>
  <c r="I69" i="78"/>
  <c r="G69" i="78"/>
  <c r="G67" i="78" s="1"/>
  <c r="F69" i="78"/>
  <c r="F67" i="78" s="1"/>
  <c r="E69" i="78"/>
  <c r="D69" i="78"/>
  <c r="D67" i="78" s="1"/>
  <c r="H68" i="78"/>
  <c r="C68" i="78"/>
  <c r="I67" i="78"/>
  <c r="H66" i="78"/>
  <c r="C66" i="78"/>
  <c r="H65" i="78"/>
  <c r="C65" i="78"/>
  <c r="H64" i="78"/>
  <c r="C64" i="78"/>
  <c r="H63" i="78"/>
  <c r="C63" i="78"/>
  <c r="H62" i="78"/>
  <c r="C62" i="78"/>
  <c r="H61" i="78"/>
  <c r="C61" i="78"/>
  <c r="H60" i="78"/>
  <c r="C60" i="78"/>
  <c r="H59" i="78"/>
  <c r="C59" i="78"/>
  <c r="L58" i="78"/>
  <c r="K58" i="78"/>
  <c r="J58" i="78"/>
  <c r="I58" i="78"/>
  <c r="G58" i="78"/>
  <c r="F58" i="78"/>
  <c r="E58" i="78"/>
  <c r="D58" i="78"/>
  <c r="H57" i="78"/>
  <c r="C57" i="78"/>
  <c r="H56" i="78"/>
  <c r="C56" i="78"/>
  <c r="L55" i="78"/>
  <c r="K55" i="78"/>
  <c r="K54" i="78" s="1"/>
  <c r="J55" i="78"/>
  <c r="I55" i="78"/>
  <c r="G55" i="78"/>
  <c r="F55" i="78"/>
  <c r="F54" i="78" s="1"/>
  <c r="E55" i="78"/>
  <c r="D55" i="78"/>
  <c r="D54" i="78" s="1"/>
  <c r="G54" i="78"/>
  <c r="H47" i="78"/>
  <c r="C47" i="78"/>
  <c r="H46" i="78"/>
  <c r="C46" i="78"/>
  <c r="L45" i="78"/>
  <c r="H45" i="78" s="1"/>
  <c r="G45" i="78"/>
  <c r="C45" i="78" s="1"/>
  <c r="H44" i="78"/>
  <c r="C44" i="78"/>
  <c r="K43" i="78"/>
  <c r="J43" i="78"/>
  <c r="I43" i="78"/>
  <c r="F43" i="78"/>
  <c r="E43" i="78"/>
  <c r="D43" i="78"/>
  <c r="H42" i="78"/>
  <c r="C42" i="78"/>
  <c r="H41" i="78"/>
  <c r="C41" i="78"/>
  <c r="H40" i="78"/>
  <c r="C40" i="78"/>
  <c r="H39" i="78"/>
  <c r="C39" i="78"/>
  <c r="H38" i="78"/>
  <c r="C38" i="78"/>
  <c r="K37" i="78"/>
  <c r="H37" i="78" s="1"/>
  <c r="F37" i="78"/>
  <c r="C37" i="78" s="1"/>
  <c r="H36" i="78"/>
  <c r="C36" i="78"/>
  <c r="H35" i="78"/>
  <c r="C35" i="78"/>
  <c r="K34" i="78"/>
  <c r="H34" i="78" s="1"/>
  <c r="F34" i="78"/>
  <c r="C34" i="78" s="1"/>
  <c r="H33" i="78"/>
  <c r="C33" i="78"/>
  <c r="K32" i="78"/>
  <c r="H32" i="78" s="1"/>
  <c r="F32" i="78"/>
  <c r="C32" i="78" s="1"/>
  <c r="H31" i="78"/>
  <c r="C31" i="78"/>
  <c r="H30" i="78"/>
  <c r="C30" i="78"/>
  <c r="H29" i="78"/>
  <c r="C29" i="78"/>
  <c r="K28" i="78"/>
  <c r="H28" i="78" s="1"/>
  <c r="F28" i="78"/>
  <c r="C28" i="78" s="1"/>
  <c r="H26" i="78"/>
  <c r="C26" i="78"/>
  <c r="H25" i="78"/>
  <c r="C25" i="78"/>
  <c r="H24" i="78"/>
  <c r="C24" i="78"/>
  <c r="H23" i="78"/>
  <c r="C23" i="78"/>
  <c r="L22" i="78"/>
  <c r="K22" i="78"/>
  <c r="J22" i="78"/>
  <c r="I22" i="78"/>
  <c r="G22" i="78"/>
  <c r="G21" i="78" s="1"/>
  <c r="F22" i="78"/>
  <c r="F288" i="78" s="1"/>
  <c r="F287" i="78" s="1"/>
  <c r="E22" i="78"/>
  <c r="D22" i="78"/>
  <c r="L21" i="78"/>
  <c r="H300" i="77"/>
  <c r="C300" i="77"/>
  <c r="H298" i="77"/>
  <c r="C298" i="77"/>
  <c r="H296" i="77"/>
  <c r="C296" i="77"/>
  <c r="H295" i="77"/>
  <c r="C295" i="77"/>
  <c r="H294" i="77"/>
  <c r="C294" i="77"/>
  <c r="H293" i="77"/>
  <c r="C293" i="77"/>
  <c r="H292" i="77"/>
  <c r="C292" i="77"/>
  <c r="H291" i="77"/>
  <c r="H290" i="77" s="1"/>
  <c r="C291" i="77"/>
  <c r="C290" i="77" s="1"/>
  <c r="L290" i="77"/>
  <c r="K290" i="77"/>
  <c r="J290" i="77"/>
  <c r="I290" i="77"/>
  <c r="G290" i="77"/>
  <c r="F290" i="77"/>
  <c r="E290" i="77"/>
  <c r="D290" i="77"/>
  <c r="H282" i="77"/>
  <c r="C282" i="77"/>
  <c r="H281" i="77"/>
  <c r="C281" i="77"/>
  <c r="L280" i="77"/>
  <c r="K280" i="77"/>
  <c r="J280" i="77"/>
  <c r="I280" i="77"/>
  <c r="G280" i="77"/>
  <c r="F280" i="77"/>
  <c r="E280" i="77"/>
  <c r="D280" i="77"/>
  <c r="H279" i="77"/>
  <c r="C279" i="77"/>
  <c r="H278" i="77"/>
  <c r="C278" i="77"/>
  <c r="H277" i="77"/>
  <c r="C277" i="77"/>
  <c r="L276" i="77"/>
  <c r="K276" i="77"/>
  <c r="J276" i="77"/>
  <c r="I276" i="77"/>
  <c r="G276" i="77"/>
  <c r="F276" i="77"/>
  <c r="E276" i="77"/>
  <c r="D276" i="77"/>
  <c r="H275" i="77"/>
  <c r="C275" i="77"/>
  <c r="H274" i="77"/>
  <c r="C274" i="77"/>
  <c r="H273" i="77"/>
  <c r="C273" i="77"/>
  <c r="H272" i="77"/>
  <c r="C272" i="77"/>
  <c r="L271" i="77"/>
  <c r="K271" i="77"/>
  <c r="K269" i="77" s="1"/>
  <c r="J271" i="77"/>
  <c r="J269" i="77" s="1"/>
  <c r="I271" i="77"/>
  <c r="G271" i="77"/>
  <c r="F271" i="77"/>
  <c r="F269" i="77" s="1"/>
  <c r="F268" i="77" s="1"/>
  <c r="E271" i="77"/>
  <c r="D271" i="77"/>
  <c r="H270" i="77"/>
  <c r="C270" i="77"/>
  <c r="L269" i="77"/>
  <c r="G269" i="77"/>
  <c r="G268" i="77" s="1"/>
  <c r="D269" i="77"/>
  <c r="D268" i="77" s="1"/>
  <c r="H267" i="77"/>
  <c r="C267" i="77"/>
  <c r="H266" i="77"/>
  <c r="C266" i="77"/>
  <c r="H265" i="77"/>
  <c r="C265" i="77"/>
  <c r="H264" i="77"/>
  <c r="C264" i="77"/>
  <c r="L263" i="77"/>
  <c r="K263" i="77"/>
  <c r="J263" i="77"/>
  <c r="I263" i="77"/>
  <c r="G263" i="77"/>
  <c r="F263" i="77"/>
  <c r="E263" i="77"/>
  <c r="D263" i="77"/>
  <c r="H262" i="77"/>
  <c r="C262" i="77"/>
  <c r="H261" i="77"/>
  <c r="C261" i="77"/>
  <c r="H260" i="77"/>
  <c r="C260" i="77"/>
  <c r="L259" i="77"/>
  <c r="L258" i="77" s="1"/>
  <c r="K259" i="77"/>
  <c r="J259" i="77"/>
  <c r="I259" i="77"/>
  <c r="G259" i="77"/>
  <c r="G258" i="77" s="1"/>
  <c r="F259" i="77"/>
  <c r="E259" i="77"/>
  <c r="D259" i="77"/>
  <c r="J258" i="77"/>
  <c r="H257" i="77"/>
  <c r="C257" i="77"/>
  <c r="H256" i="77"/>
  <c r="C256" i="77"/>
  <c r="H255" i="77"/>
  <c r="C255" i="77"/>
  <c r="H254" i="77"/>
  <c r="C254" i="77"/>
  <c r="H253" i="77"/>
  <c r="C253" i="77"/>
  <c r="L252" i="77"/>
  <c r="K252" i="77"/>
  <c r="J252" i="77"/>
  <c r="I252" i="77"/>
  <c r="G252" i="77"/>
  <c r="G251" i="77" s="1"/>
  <c r="F252" i="77"/>
  <c r="F251" i="77" s="1"/>
  <c r="E252" i="77"/>
  <c r="E251" i="77" s="1"/>
  <c r="D252" i="77"/>
  <c r="D251" i="77" s="1"/>
  <c r="L251" i="77"/>
  <c r="K251" i="77"/>
  <c r="J251" i="77"/>
  <c r="H250" i="77"/>
  <c r="C250" i="77"/>
  <c r="H249" i="77"/>
  <c r="C249" i="77"/>
  <c r="H248" i="77"/>
  <c r="C248" i="77"/>
  <c r="H247" i="77"/>
  <c r="C247" i="77"/>
  <c r="L246" i="77"/>
  <c r="K246" i="77"/>
  <c r="J246" i="77"/>
  <c r="I246" i="77"/>
  <c r="G246" i="77"/>
  <c r="F246" i="77"/>
  <c r="E246" i="77"/>
  <c r="D246" i="77"/>
  <c r="H245" i="77"/>
  <c r="C245" i="77"/>
  <c r="H244" i="77"/>
  <c r="C244" i="77"/>
  <c r="H243" i="77"/>
  <c r="C243" i="77"/>
  <c r="H242" i="77"/>
  <c r="C242" i="77"/>
  <c r="H241" i="77"/>
  <c r="C241" i="77"/>
  <c r="H240" i="77"/>
  <c r="C240" i="77"/>
  <c r="H239" i="77"/>
  <c r="C239" i="77"/>
  <c r="L238" i="77"/>
  <c r="K238" i="77"/>
  <c r="J238" i="77"/>
  <c r="I238" i="77"/>
  <c r="G238" i="77"/>
  <c r="F238" i="77"/>
  <c r="E238" i="77"/>
  <c r="D238" i="77"/>
  <c r="H237" i="77"/>
  <c r="C237" i="77"/>
  <c r="H236" i="77"/>
  <c r="C236" i="77"/>
  <c r="L235" i="77"/>
  <c r="L231" i="77" s="1"/>
  <c r="K235" i="77"/>
  <c r="K231" i="77" s="1"/>
  <c r="J235" i="77"/>
  <c r="I235" i="77"/>
  <c r="I231" i="77" s="1"/>
  <c r="G235" i="77"/>
  <c r="F235" i="77"/>
  <c r="F231" i="77" s="1"/>
  <c r="E235" i="77"/>
  <c r="D235" i="77"/>
  <c r="D231" i="77" s="1"/>
  <c r="H232" i="77"/>
  <c r="C232" i="77"/>
  <c r="H229" i="77"/>
  <c r="C229" i="77"/>
  <c r="H228" i="77"/>
  <c r="C228" i="77"/>
  <c r="L227" i="77"/>
  <c r="K227" i="77"/>
  <c r="J227" i="77"/>
  <c r="I227" i="77"/>
  <c r="G227" i="77"/>
  <c r="F227" i="77"/>
  <c r="E227" i="77"/>
  <c r="D227" i="77"/>
  <c r="H226" i="77"/>
  <c r="C226" i="77"/>
  <c r="H225" i="77"/>
  <c r="C225" i="77"/>
  <c r="H224" i="77"/>
  <c r="C224" i="77"/>
  <c r="H223" i="77"/>
  <c r="C223" i="77"/>
  <c r="H222" i="77"/>
  <c r="C222" i="77"/>
  <c r="H221" i="77"/>
  <c r="C221" i="77"/>
  <c r="H220" i="77"/>
  <c r="C220" i="77"/>
  <c r="H219" i="77"/>
  <c r="C219" i="77"/>
  <c r="H218" i="77"/>
  <c r="C218" i="77"/>
  <c r="H217" i="77"/>
  <c r="C217" i="77"/>
  <c r="L216" i="77"/>
  <c r="K216" i="77"/>
  <c r="J216" i="77"/>
  <c r="I216" i="77"/>
  <c r="G216" i="77"/>
  <c r="F216" i="77"/>
  <c r="E216" i="77"/>
  <c r="D216" i="77"/>
  <c r="H215" i="77"/>
  <c r="C215" i="77"/>
  <c r="H214" i="77"/>
  <c r="C214" i="77"/>
  <c r="H213" i="77"/>
  <c r="C213" i="77"/>
  <c r="H212" i="77"/>
  <c r="C212" i="77"/>
  <c r="H211" i="77"/>
  <c r="C211" i="77"/>
  <c r="H210" i="77"/>
  <c r="C210" i="77"/>
  <c r="H209" i="77"/>
  <c r="C209" i="77"/>
  <c r="H208" i="77"/>
  <c r="C208" i="77"/>
  <c r="H207" i="77"/>
  <c r="C207" i="77"/>
  <c r="H206" i="77"/>
  <c r="C206" i="77"/>
  <c r="L205" i="77"/>
  <c r="L204" i="77" s="1"/>
  <c r="K205" i="77"/>
  <c r="J205" i="77"/>
  <c r="J204" i="77" s="1"/>
  <c r="I205" i="77"/>
  <c r="G205" i="77"/>
  <c r="F205" i="77"/>
  <c r="F204" i="77" s="1"/>
  <c r="E205" i="77"/>
  <c r="E204" i="77" s="1"/>
  <c r="D205" i="77"/>
  <c r="D204" i="77" s="1"/>
  <c r="H203" i="77"/>
  <c r="C203" i="77"/>
  <c r="H202" i="77"/>
  <c r="C202" i="77"/>
  <c r="H201" i="77"/>
  <c r="C201" i="77"/>
  <c r="H200" i="77"/>
  <c r="C200" i="77"/>
  <c r="H199" i="77"/>
  <c r="C199" i="77"/>
  <c r="L198" i="77"/>
  <c r="K198" i="77"/>
  <c r="K196" i="77" s="1"/>
  <c r="J198" i="77"/>
  <c r="J196" i="77" s="1"/>
  <c r="J195" i="77" s="1"/>
  <c r="I198" i="77"/>
  <c r="G198" i="77"/>
  <c r="G196" i="77" s="1"/>
  <c r="F198" i="77"/>
  <c r="F196" i="77" s="1"/>
  <c r="E198" i="77"/>
  <c r="E196" i="77" s="1"/>
  <c r="D198" i="77"/>
  <c r="H197" i="77"/>
  <c r="C197" i="77"/>
  <c r="L196" i="77"/>
  <c r="L195" i="77" s="1"/>
  <c r="D196" i="77"/>
  <c r="H193" i="77"/>
  <c r="C193" i="77"/>
  <c r="L192" i="77"/>
  <c r="K192" i="77"/>
  <c r="J192" i="77"/>
  <c r="J191" i="77" s="1"/>
  <c r="I192" i="77"/>
  <c r="G192" i="77"/>
  <c r="G191" i="77" s="1"/>
  <c r="F192" i="77"/>
  <c r="F191" i="77" s="1"/>
  <c r="E192" i="77"/>
  <c r="E191" i="77" s="1"/>
  <c r="D192" i="77"/>
  <c r="L191" i="77"/>
  <c r="L187" i="77" s="1"/>
  <c r="K191" i="77"/>
  <c r="D191" i="77"/>
  <c r="H190" i="77"/>
  <c r="C190" i="77"/>
  <c r="H189" i="77"/>
  <c r="C189" i="77"/>
  <c r="L188" i="77"/>
  <c r="K188" i="77"/>
  <c r="J188" i="77"/>
  <c r="I188" i="77"/>
  <c r="G188" i="77"/>
  <c r="F188" i="77"/>
  <c r="F187" i="77" s="1"/>
  <c r="E188" i="77"/>
  <c r="D188" i="77"/>
  <c r="H186" i="77"/>
  <c r="C186" i="77"/>
  <c r="H185" i="77"/>
  <c r="C185" i="77"/>
  <c r="L184" i="77"/>
  <c r="K184" i="77"/>
  <c r="J184" i="77"/>
  <c r="I184" i="77"/>
  <c r="G184" i="77"/>
  <c r="F184" i="77"/>
  <c r="E184" i="77"/>
  <c r="D184" i="77"/>
  <c r="H183" i="77"/>
  <c r="C183" i="77"/>
  <c r="H182" i="77"/>
  <c r="C182" i="77"/>
  <c r="H181" i="77"/>
  <c r="C181" i="77"/>
  <c r="H180" i="77"/>
  <c r="C180" i="77"/>
  <c r="L179" i="77"/>
  <c r="K179" i="77"/>
  <c r="J179" i="77"/>
  <c r="I179" i="77"/>
  <c r="G179" i="77"/>
  <c r="F179" i="77"/>
  <c r="E179" i="77"/>
  <c r="D179" i="77"/>
  <c r="H178" i="77"/>
  <c r="C178" i="77"/>
  <c r="H177" i="77"/>
  <c r="C177" i="77"/>
  <c r="H176" i="77"/>
  <c r="C176" i="77"/>
  <c r="L175" i="77"/>
  <c r="K175" i="77"/>
  <c r="K174" i="77" s="1"/>
  <c r="K173" i="77" s="1"/>
  <c r="J175" i="77"/>
  <c r="I175" i="77"/>
  <c r="G175" i="77"/>
  <c r="G174" i="77" s="1"/>
  <c r="F175" i="77"/>
  <c r="E175" i="77"/>
  <c r="E174" i="77" s="1"/>
  <c r="D175" i="77"/>
  <c r="H172" i="77"/>
  <c r="C172" i="77"/>
  <c r="H171" i="77"/>
  <c r="C171" i="77"/>
  <c r="H170" i="77"/>
  <c r="C170" i="77"/>
  <c r="H169" i="77"/>
  <c r="C169" i="77"/>
  <c r="H168" i="77"/>
  <c r="C168" i="77"/>
  <c r="H167" i="77"/>
  <c r="C167" i="77"/>
  <c r="L166" i="77"/>
  <c r="K166" i="77"/>
  <c r="K165" i="77" s="1"/>
  <c r="J166" i="77"/>
  <c r="J165" i="77" s="1"/>
  <c r="I166" i="77"/>
  <c r="G166" i="77"/>
  <c r="G165" i="77" s="1"/>
  <c r="F166" i="77"/>
  <c r="F165" i="77" s="1"/>
  <c r="E166" i="77"/>
  <c r="E165" i="77" s="1"/>
  <c r="D166" i="77"/>
  <c r="L165" i="77"/>
  <c r="D165" i="77"/>
  <c r="H164" i="77"/>
  <c r="C164" i="77"/>
  <c r="H163" i="77"/>
  <c r="C163" i="77"/>
  <c r="H162" i="77"/>
  <c r="C162" i="77"/>
  <c r="H161" i="77"/>
  <c r="C161" i="77"/>
  <c r="L160" i="77"/>
  <c r="K160" i="77"/>
  <c r="J160" i="77"/>
  <c r="I160" i="77"/>
  <c r="G160" i="77"/>
  <c r="F160" i="77"/>
  <c r="E160" i="77"/>
  <c r="D160" i="77"/>
  <c r="H159" i="77"/>
  <c r="C159" i="77"/>
  <c r="H158" i="77"/>
  <c r="C158" i="77"/>
  <c r="H157" i="77"/>
  <c r="C157" i="77"/>
  <c r="H156" i="77"/>
  <c r="C156" i="77"/>
  <c r="H155" i="77"/>
  <c r="C155" i="77"/>
  <c r="H154" i="77"/>
  <c r="C154" i="77"/>
  <c r="H153" i="77"/>
  <c r="C153" i="77"/>
  <c r="H152" i="77"/>
  <c r="C152" i="77"/>
  <c r="L151" i="77"/>
  <c r="K151" i="77"/>
  <c r="J151" i="77"/>
  <c r="I151" i="77"/>
  <c r="G151" i="77"/>
  <c r="F151" i="77"/>
  <c r="E151" i="77"/>
  <c r="D151" i="77"/>
  <c r="H150" i="77"/>
  <c r="C150" i="77"/>
  <c r="H149" i="77"/>
  <c r="C149" i="77"/>
  <c r="H148" i="77"/>
  <c r="C148" i="77"/>
  <c r="H147" i="77"/>
  <c r="C147" i="77"/>
  <c r="H146" i="77"/>
  <c r="C146" i="77"/>
  <c r="H145" i="77"/>
  <c r="C145" i="77"/>
  <c r="L144" i="77"/>
  <c r="K144" i="77"/>
  <c r="J144" i="77"/>
  <c r="I144" i="77"/>
  <c r="G144" i="77"/>
  <c r="F144" i="77"/>
  <c r="E144" i="77"/>
  <c r="D144" i="77"/>
  <c r="H143" i="77"/>
  <c r="C143" i="77"/>
  <c r="H142" i="77"/>
  <c r="C142" i="77"/>
  <c r="L141" i="77"/>
  <c r="K141" i="77"/>
  <c r="J141" i="77"/>
  <c r="I141" i="77"/>
  <c r="G141" i="77"/>
  <c r="F141" i="77"/>
  <c r="E141" i="77"/>
  <c r="D141" i="77"/>
  <c r="H140" i="77"/>
  <c r="C140" i="77"/>
  <c r="H139" i="77"/>
  <c r="C139" i="77"/>
  <c r="H138" i="77"/>
  <c r="C138" i="77"/>
  <c r="H137" i="77"/>
  <c r="C137" i="77"/>
  <c r="L136" i="77"/>
  <c r="K136" i="77"/>
  <c r="J136" i="77"/>
  <c r="I136" i="77"/>
  <c r="G136" i="77"/>
  <c r="F136" i="77"/>
  <c r="E136" i="77"/>
  <c r="D136" i="77"/>
  <c r="H134" i="77"/>
  <c r="C134" i="77"/>
  <c r="H133" i="77"/>
  <c r="C133" i="77"/>
  <c r="H132" i="77"/>
  <c r="C132" i="77"/>
  <c r="C131" i="77"/>
  <c r="H129" i="77"/>
  <c r="H128" i="77" s="1"/>
  <c r="C129" i="77"/>
  <c r="C128" i="77" s="1"/>
  <c r="L128" i="77"/>
  <c r="K128" i="77"/>
  <c r="J128" i="77"/>
  <c r="I128" i="77"/>
  <c r="G128" i="77"/>
  <c r="F128" i="77"/>
  <c r="E128" i="77"/>
  <c r="D128" i="77"/>
  <c r="H127" i="77"/>
  <c r="C127" i="77"/>
  <c r="H126" i="77"/>
  <c r="C126" i="77"/>
  <c r="H125" i="77"/>
  <c r="C125" i="77"/>
  <c r="H124" i="77"/>
  <c r="C124" i="77"/>
  <c r="H123" i="77"/>
  <c r="C123" i="77"/>
  <c r="L122" i="77"/>
  <c r="K122" i="77"/>
  <c r="J122" i="77"/>
  <c r="I122" i="77"/>
  <c r="G122" i="77"/>
  <c r="F122" i="77"/>
  <c r="E122" i="77"/>
  <c r="D122" i="77"/>
  <c r="H121" i="77"/>
  <c r="C121" i="77"/>
  <c r="H120" i="77"/>
  <c r="C120" i="77"/>
  <c r="H119" i="77"/>
  <c r="C119" i="77"/>
  <c r="H118" i="77"/>
  <c r="C118" i="77"/>
  <c r="H117" i="77"/>
  <c r="C117" i="77"/>
  <c r="L116" i="77"/>
  <c r="K116" i="77"/>
  <c r="J116" i="77"/>
  <c r="I116" i="77"/>
  <c r="G116" i="77"/>
  <c r="F116" i="77"/>
  <c r="E116" i="77"/>
  <c r="D116" i="77"/>
  <c r="H115" i="77"/>
  <c r="C115" i="77"/>
  <c r="H114" i="77"/>
  <c r="C114" i="77"/>
  <c r="H113" i="77"/>
  <c r="C113" i="77"/>
  <c r="L112" i="77"/>
  <c r="K112" i="77"/>
  <c r="J112" i="77"/>
  <c r="I112" i="77"/>
  <c r="G112" i="77"/>
  <c r="F112" i="77"/>
  <c r="E112" i="77"/>
  <c r="D112" i="77"/>
  <c r="H111" i="77"/>
  <c r="C111" i="77"/>
  <c r="H110" i="77"/>
  <c r="C110" i="77"/>
  <c r="H109" i="77"/>
  <c r="C109" i="77"/>
  <c r="H108" i="77"/>
  <c r="C108" i="77"/>
  <c r="H107" i="77"/>
  <c r="C107" i="77"/>
  <c r="H106" i="77"/>
  <c r="C106" i="77"/>
  <c r="H105" i="77"/>
  <c r="C105" i="77"/>
  <c r="H104" i="77"/>
  <c r="C104" i="77"/>
  <c r="L103" i="77"/>
  <c r="K103" i="77"/>
  <c r="J103" i="77"/>
  <c r="I103" i="77"/>
  <c r="G103" i="77"/>
  <c r="F103" i="77"/>
  <c r="E103" i="77"/>
  <c r="D103" i="77"/>
  <c r="H102" i="77"/>
  <c r="C102" i="77"/>
  <c r="H101" i="77"/>
  <c r="C101" i="77"/>
  <c r="H100" i="77"/>
  <c r="C100" i="77"/>
  <c r="H99" i="77"/>
  <c r="C99" i="77"/>
  <c r="H98" i="77"/>
  <c r="C98" i="77"/>
  <c r="H97" i="77"/>
  <c r="C97" i="77"/>
  <c r="H96" i="77"/>
  <c r="C96" i="77"/>
  <c r="L95" i="77"/>
  <c r="K95" i="77"/>
  <c r="J95" i="77"/>
  <c r="I95" i="77"/>
  <c r="G95" i="77"/>
  <c r="F95" i="77"/>
  <c r="E95" i="77"/>
  <c r="D95" i="77"/>
  <c r="H94" i="77"/>
  <c r="C94" i="77"/>
  <c r="H93" i="77"/>
  <c r="C93" i="77"/>
  <c r="H92" i="77"/>
  <c r="C92" i="77"/>
  <c r="H91" i="77"/>
  <c r="C91" i="77"/>
  <c r="H90" i="77"/>
  <c r="C90" i="77"/>
  <c r="L89" i="77"/>
  <c r="K89" i="77"/>
  <c r="J89" i="77"/>
  <c r="I89" i="77"/>
  <c r="G89" i="77"/>
  <c r="F89" i="77"/>
  <c r="E89" i="77"/>
  <c r="D89" i="77"/>
  <c r="H88" i="77"/>
  <c r="C88" i="77"/>
  <c r="H87" i="77"/>
  <c r="C87" i="77"/>
  <c r="H86" i="77"/>
  <c r="C86" i="77"/>
  <c r="H85" i="77"/>
  <c r="C85" i="77"/>
  <c r="L84" i="77"/>
  <c r="K84" i="77"/>
  <c r="J84" i="77"/>
  <c r="I84" i="77"/>
  <c r="G84" i="77"/>
  <c r="F84" i="77"/>
  <c r="E84" i="77"/>
  <c r="D84" i="77"/>
  <c r="H82" i="77"/>
  <c r="C82" i="77"/>
  <c r="H81" i="77"/>
  <c r="C81" i="77"/>
  <c r="L80" i="77"/>
  <c r="K80" i="77"/>
  <c r="J80" i="77"/>
  <c r="I80" i="77"/>
  <c r="G80" i="77"/>
  <c r="F80" i="77"/>
  <c r="E80" i="77"/>
  <c r="D80" i="77"/>
  <c r="H79" i="77"/>
  <c r="C79" i="77"/>
  <c r="H78" i="77"/>
  <c r="C78" i="77"/>
  <c r="L77" i="77"/>
  <c r="K77" i="77"/>
  <c r="K76" i="77" s="1"/>
  <c r="J77" i="77"/>
  <c r="I77" i="77"/>
  <c r="I76" i="77" s="1"/>
  <c r="G77" i="77"/>
  <c r="F77" i="77"/>
  <c r="F76" i="77" s="1"/>
  <c r="E77" i="77"/>
  <c r="E76" i="77" s="1"/>
  <c r="D77" i="77"/>
  <c r="G76" i="77"/>
  <c r="H74" i="77"/>
  <c r="C74" i="77"/>
  <c r="H73" i="77"/>
  <c r="C73" i="77"/>
  <c r="H71" i="77"/>
  <c r="C71" i="77"/>
  <c r="H70" i="77"/>
  <c r="C70" i="77"/>
  <c r="L69" i="77"/>
  <c r="L67" i="77" s="1"/>
  <c r="K69" i="77"/>
  <c r="K67" i="77" s="1"/>
  <c r="J69" i="77"/>
  <c r="I69" i="77"/>
  <c r="G69" i="77"/>
  <c r="G67" i="77" s="1"/>
  <c r="F69" i="77"/>
  <c r="F67" i="77" s="1"/>
  <c r="E69" i="77"/>
  <c r="E67" i="77" s="1"/>
  <c r="D69" i="77"/>
  <c r="H68" i="77"/>
  <c r="C68" i="77"/>
  <c r="J67" i="77"/>
  <c r="H66" i="77"/>
  <c r="C66" i="77"/>
  <c r="H65" i="77"/>
  <c r="C65" i="77"/>
  <c r="H64" i="77"/>
  <c r="C64" i="77"/>
  <c r="H63" i="77"/>
  <c r="C63" i="77"/>
  <c r="H62" i="77"/>
  <c r="C62" i="77"/>
  <c r="H61" i="77"/>
  <c r="C61" i="77"/>
  <c r="H60" i="77"/>
  <c r="C60" i="77"/>
  <c r="H59" i="77"/>
  <c r="C59" i="77"/>
  <c r="L58" i="77"/>
  <c r="K58" i="77"/>
  <c r="J58" i="77"/>
  <c r="I58" i="77"/>
  <c r="G58" i="77"/>
  <c r="F58" i="77"/>
  <c r="E58" i="77"/>
  <c r="D58" i="77"/>
  <c r="H57" i="77"/>
  <c r="C57" i="77"/>
  <c r="H56" i="77"/>
  <c r="C56" i="77"/>
  <c r="L55" i="77"/>
  <c r="L54" i="77" s="1"/>
  <c r="K55" i="77"/>
  <c r="K54" i="77" s="1"/>
  <c r="J55" i="77"/>
  <c r="I55" i="77"/>
  <c r="I54" i="77" s="1"/>
  <c r="G55" i="77"/>
  <c r="G54" i="77" s="1"/>
  <c r="F55" i="77"/>
  <c r="F54" i="77" s="1"/>
  <c r="E55" i="77"/>
  <c r="E54" i="77" s="1"/>
  <c r="D55" i="77"/>
  <c r="J54" i="77"/>
  <c r="H47" i="77"/>
  <c r="C47" i="77"/>
  <c r="H46" i="77"/>
  <c r="C46" i="77"/>
  <c r="L45" i="77"/>
  <c r="G45" i="77"/>
  <c r="H44" i="77"/>
  <c r="C44" i="77"/>
  <c r="K43" i="77"/>
  <c r="J43" i="77"/>
  <c r="I43" i="77"/>
  <c r="F43" i="77"/>
  <c r="E43" i="77"/>
  <c r="D43" i="77"/>
  <c r="H42" i="77"/>
  <c r="C42" i="77"/>
  <c r="H41" i="77"/>
  <c r="C41" i="77"/>
  <c r="H40" i="77"/>
  <c r="C40" i="77"/>
  <c r="H39" i="77"/>
  <c r="C39" i="77"/>
  <c r="H38" i="77"/>
  <c r="C38" i="77"/>
  <c r="K37" i="77"/>
  <c r="H37" i="77" s="1"/>
  <c r="F37" i="77"/>
  <c r="C37" i="77" s="1"/>
  <c r="H36" i="77"/>
  <c r="C36" i="77"/>
  <c r="H35" i="77"/>
  <c r="C35" i="77"/>
  <c r="K34" i="77"/>
  <c r="H34" i="77" s="1"/>
  <c r="F34" i="77"/>
  <c r="C34" i="77" s="1"/>
  <c r="H33" i="77"/>
  <c r="C33" i="77"/>
  <c r="K32" i="77"/>
  <c r="H32" i="77" s="1"/>
  <c r="F32" i="77"/>
  <c r="H31" i="77"/>
  <c r="C31" i="77"/>
  <c r="H30" i="77"/>
  <c r="C30" i="77"/>
  <c r="H29" i="77"/>
  <c r="C29" i="77"/>
  <c r="K28" i="77"/>
  <c r="H28" i="77" s="1"/>
  <c r="F28" i="77"/>
  <c r="C28" i="77" s="1"/>
  <c r="H26" i="77"/>
  <c r="C26" i="77"/>
  <c r="H25" i="77"/>
  <c r="C25" i="77"/>
  <c r="H24" i="77"/>
  <c r="C24" i="77"/>
  <c r="H23" i="77"/>
  <c r="C23" i="77"/>
  <c r="L22" i="77"/>
  <c r="K22" i="77"/>
  <c r="K288" i="77" s="1"/>
  <c r="K287" i="77" s="1"/>
  <c r="J22" i="77"/>
  <c r="I22" i="77"/>
  <c r="G22" i="77"/>
  <c r="F22" i="77"/>
  <c r="E22" i="77"/>
  <c r="D22" i="77"/>
  <c r="H300" i="76"/>
  <c r="C300" i="76"/>
  <c r="H298" i="76"/>
  <c r="C298" i="76"/>
  <c r="H296" i="76"/>
  <c r="C296" i="76"/>
  <c r="H295" i="76"/>
  <c r="C295" i="76"/>
  <c r="H294" i="76"/>
  <c r="C294" i="76"/>
  <c r="H293" i="76"/>
  <c r="C293" i="76"/>
  <c r="H292" i="76"/>
  <c r="C292" i="76"/>
  <c r="H291" i="76"/>
  <c r="C291" i="76"/>
  <c r="L290" i="76"/>
  <c r="K290" i="76"/>
  <c r="J290" i="76"/>
  <c r="I290" i="76"/>
  <c r="H290" i="76"/>
  <c r="G290" i="76"/>
  <c r="F290" i="76"/>
  <c r="E290" i="76"/>
  <c r="D290" i="76"/>
  <c r="C290" i="76"/>
  <c r="H282" i="76"/>
  <c r="C282" i="76"/>
  <c r="H281" i="76"/>
  <c r="C281" i="76"/>
  <c r="L280" i="76"/>
  <c r="K280" i="76"/>
  <c r="J280" i="76"/>
  <c r="I280" i="76"/>
  <c r="H280" i="76" s="1"/>
  <c r="G280" i="76"/>
  <c r="F280" i="76"/>
  <c r="E280" i="76"/>
  <c r="D280" i="76"/>
  <c r="H279" i="76"/>
  <c r="C279" i="76"/>
  <c r="H278" i="76"/>
  <c r="C278" i="76"/>
  <c r="H277" i="76"/>
  <c r="C277" i="76"/>
  <c r="L276" i="76"/>
  <c r="K276" i="76"/>
  <c r="J276" i="76"/>
  <c r="I276" i="76"/>
  <c r="G276" i="76"/>
  <c r="F276" i="76"/>
  <c r="E276" i="76"/>
  <c r="D276" i="76"/>
  <c r="H275" i="76"/>
  <c r="C275" i="76"/>
  <c r="H274" i="76"/>
  <c r="C274" i="76"/>
  <c r="H273" i="76"/>
  <c r="C273" i="76"/>
  <c r="H272" i="76"/>
  <c r="C272" i="76"/>
  <c r="L271" i="76"/>
  <c r="K271" i="76"/>
  <c r="K269" i="76" s="1"/>
  <c r="J271" i="76"/>
  <c r="I271" i="76"/>
  <c r="I269" i="76" s="1"/>
  <c r="G271" i="76"/>
  <c r="F271" i="76"/>
  <c r="F269" i="76" s="1"/>
  <c r="F268" i="76" s="1"/>
  <c r="E271" i="76"/>
  <c r="D271" i="76"/>
  <c r="C271" i="76" s="1"/>
  <c r="H270" i="76"/>
  <c r="C270" i="76"/>
  <c r="G269" i="76"/>
  <c r="G268" i="76" s="1"/>
  <c r="E269" i="76"/>
  <c r="E268" i="76" s="1"/>
  <c r="H267" i="76"/>
  <c r="C267" i="76"/>
  <c r="H266" i="76"/>
  <c r="C266" i="76"/>
  <c r="H265" i="76"/>
  <c r="C265" i="76"/>
  <c r="H264" i="76"/>
  <c r="C264" i="76"/>
  <c r="L263" i="76"/>
  <c r="K263" i="76"/>
  <c r="J263" i="76"/>
  <c r="I263" i="76"/>
  <c r="G263" i="76"/>
  <c r="F263" i="76"/>
  <c r="E263" i="76"/>
  <c r="D263" i="76"/>
  <c r="H262" i="76"/>
  <c r="C262" i="76"/>
  <c r="H261" i="76"/>
  <c r="C261" i="76"/>
  <c r="H260" i="76"/>
  <c r="C260" i="76"/>
  <c r="L259" i="76"/>
  <c r="L258" i="76" s="1"/>
  <c r="K259" i="76"/>
  <c r="K258" i="76" s="1"/>
  <c r="J259" i="76"/>
  <c r="J258" i="76" s="1"/>
  <c r="I259" i="76"/>
  <c r="I258" i="76" s="1"/>
  <c r="H258" i="76" s="1"/>
  <c r="G259" i="76"/>
  <c r="G258" i="76" s="1"/>
  <c r="F259" i="76"/>
  <c r="F258" i="76" s="1"/>
  <c r="E259" i="76"/>
  <c r="E258" i="76" s="1"/>
  <c r="D259" i="76"/>
  <c r="D258" i="76" s="1"/>
  <c r="H257" i="76"/>
  <c r="C257" i="76"/>
  <c r="H256" i="76"/>
  <c r="C256" i="76"/>
  <c r="H255" i="76"/>
  <c r="C255" i="76"/>
  <c r="H254" i="76"/>
  <c r="C254" i="76"/>
  <c r="H253" i="76"/>
  <c r="C253" i="76"/>
  <c r="L252" i="76"/>
  <c r="L251" i="76" s="1"/>
  <c r="K252" i="76"/>
  <c r="K251" i="76" s="1"/>
  <c r="J252" i="76"/>
  <c r="I252" i="76"/>
  <c r="G252" i="76"/>
  <c r="G251" i="76" s="1"/>
  <c r="F252" i="76"/>
  <c r="F251" i="76" s="1"/>
  <c r="E252" i="76"/>
  <c r="D252" i="76"/>
  <c r="D251" i="76" s="1"/>
  <c r="J251" i="76"/>
  <c r="H250" i="76"/>
  <c r="C250" i="76"/>
  <c r="H249" i="76"/>
  <c r="C249" i="76"/>
  <c r="H248" i="76"/>
  <c r="C248" i="76"/>
  <c r="H247" i="76"/>
  <c r="C247" i="76"/>
  <c r="L246" i="76"/>
  <c r="K246" i="76"/>
  <c r="J246" i="76"/>
  <c r="I246" i="76"/>
  <c r="G246" i="76"/>
  <c r="F246" i="76"/>
  <c r="E246" i="76"/>
  <c r="D246" i="76"/>
  <c r="H245" i="76"/>
  <c r="C245" i="76"/>
  <c r="H244" i="76"/>
  <c r="C244" i="76"/>
  <c r="H243" i="76"/>
  <c r="C243" i="76"/>
  <c r="H242" i="76"/>
  <c r="C242" i="76"/>
  <c r="H241" i="76"/>
  <c r="C241" i="76"/>
  <c r="H240" i="76"/>
  <c r="C240" i="76"/>
  <c r="H239" i="76"/>
  <c r="C239" i="76"/>
  <c r="L238" i="76"/>
  <c r="K238" i="76"/>
  <c r="J238" i="76"/>
  <c r="I238" i="76"/>
  <c r="G238" i="76"/>
  <c r="F238" i="76"/>
  <c r="E238" i="76"/>
  <c r="D238" i="76"/>
  <c r="H237" i="76"/>
  <c r="C237" i="76"/>
  <c r="H236" i="76"/>
  <c r="C236" i="76"/>
  <c r="L235" i="76"/>
  <c r="K235" i="76"/>
  <c r="K231" i="76" s="1"/>
  <c r="J235" i="76"/>
  <c r="J231" i="76" s="1"/>
  <c r="I235" i="76"/>
  <c r="G235" i="76"/>
  <c r="F235" i="76"/>
  <c r="F231" i="76" s="1"/>
  <c r="E235" i="76"/>
  <c r="E231" i="76" s="1"/>
  <c r="D235" i="76"/>
  <c r="H232" i="76"/>
  <c r="C232" i="76"/>
  <c r="H229" i="76"/>
  <c r="C229" i="76"/>
  <c r="H228" i="76"/>
  <c r="C228" i="76"/>
  <c r="L227" i="76"/>
  <c r="K227" i="76"/>
  <c r="J227" i="76"/>
  <c r="I227" i="76"/>
  <c r="G227" i="76"/>
  <c r="F227" i="76"/>
  <c r="E227" i="76"/>
  <c r="D227" i="76"/>
  <c r="H226" i="76"/>
  <c r="C226" i="76"/>
  <c r="H225" i="76"/>
  <c r="C225" i="76"/>
  <c r="H224" i="76"/>
  <c r="C224" i="76"/>
  <c r="H223" i="76"/>
  <c r="C223" i="76"/>
  <c r="H222" i="76"/>
  <c r="C222" i="76"/>
  <c r="H221" i="76"/>
  <c r="C221" i="76"/>
  <c r="H220" i="76"/>
  <c r="C220" i="76"/>
  <c r="H219" i="76"/>
  <c r="C219" i="76"/>
  <c r="H218" i="76"/>
  <c r="C218" i="76"/>
  <c r="H217" i="76"/>
  <c r="C217" i="76"/>
  <c r="L216" i="76"/>
  <c r="K216" i="76"/>
  <c r="J216" i="76"/>
  <c r="I216" i="76"/>
  <c r="G216" i="76"/>
  <c r="F216" i="76"/>
  <c r="E216" i="76"/>
  <c r="D216" i="76"/>
  <c r="H215" i="76"/>
  <c r="C215" i="76"/>
  <c r="H214" i="76"/>
  <c r="C214" i="76"/>
  <c r="H213" i="76"/>
  <c r="C213" i="76"/>
  <c r="H212" i="76"/>
  <c r="C212" i="76"/>
  <c r="H211" i="76"/>
  <c r="C211" i="76"/>
  <c r="H210" i="76"/>
  <c r="C210" i="76"/>
  <c r="H209" i="76"/>
  <c r="C209" i="76"/>
  <c r="H208" i="76"/>
  <c r="C208" i="76"/>
  <c r="H207" i="76"/>
  <c r="C207" i="76"/>
  <c r="H206" i="76"/>
  <c r="C206" i="76"/>
  <c r="L205" i="76"/>
  <c r="K205" i="76"/>
  <c r="K204" i="76" s="1"/>
  <c r="J205" i="76"/>
  <c r="I205" i="76"/>
  <c r="G205" i="76"/>
  <c r="F205" i="76"/>
  <c r="F204" i="76" s="1"/>
  <c r="E205" i="76"/>
  <c r="E204" i="76" s="1"/>
  <c r="D205" i="76"/>
  <c r="H203" i="76"/>
  <c r="C203" i="76"/>
  <c r="H202" i="76"/>
  <c r="C202" i="76"/>
  <c r="H201" i="76"/>
  <c r="C201" i="76"/>
  <c r="H200" i="76"/>
  <c r="C200" i="76"/>
  <c r="H199" i="76"/>
  <c r="C199" i="76"/>
  <c r="L198" i="76"/>
  <c r="K198" i="76"/>
  <c r="J198" i="76"/>
  <c r="J196" i="76" s="1"/>
  <c r="I198" i="76"/>
  <c r="I196" i="76" s="1"/>
  <c r="G198" i="76"/>
  <c r="F198" i="76"/>
  <c r="E198" i="76"/>
  <c r="D198" i="76"/>
  <c r="D196" i="76" s="1"/>
  <c r="H197" i="76"/>
  <c r="C197" i="76"/>
  <c r="L196" i="76"/>
  <c r="K196" i="76"/>
  <c r="K195" i="76" s="1"/>
  <c r="G196" i="76"/>
  <c r="F196" i="76"/>
  <c r="H193" i="76"/>
  <c r="C193" i="76"/>
  <c r="L192" i="76"/>
  <c r="L191" i="76" s="1"/>
  <c r="K192" i="76"/>
  <c r="J192" i="76"/>
  <c r="J191" i="76" s="1"/>
  <c r="I192" i="76"/>
  <c r="G192" i="76"/>
  <c r="G191" i="76" s="1"/>
  <c r="F192" i="76"/>
  <c r="E192" i="76"/>
  <c r="D192" i="76"/>
  <c r="D191" i="76" s="1"/>
  <c r="K191" i="76"/>
  <c r="F191" i="76"/>
  <c r="H190" i="76"/>
  <c r="C190" i="76"/>
  <c r="H189" i="76"/>
  <c r="C189" i="76"/>
  <c r="L188" i="76"/>
  <c r="L187" i="76" s="1"/>
  <c r="K188" i="76"/>
  <c r="J188" i="76"/>
  <c r="I188" i="76"/>
  <c r="G188" i="76"/>
  <c r="F188" i="76"/>
  <c r="E188" i="76"/>
  <c r="D188" i="76"/>
  <c r="H186" i="76"/>
  <c r="C186" i="76"/>
  <c r="H185" i="76"/>
  <c r="C185" i="76"/>
  <c r="L184" i="76"/>
  <c r="K184" i="76"/>
  <c r="J184" i="76"/>
  <c r="I184" i="76"/>
  <c r="G184" i="76"/>
  <c r="F184" i="76"/>
  <c r="E184" i="76"/>
  <c r="D184" i="76"/>
  <c r="H183" i="76"/>
  <c r="C183" i="76"/>
  <c r="H182" i="76"/>
  <c r="C182" i="76"/>
  <c r="H181" i="76"/>
  <c r="C181" i="76"/>
  <c r="H180" i="76"/>
  <c r="C180" i="76"/>
  <c r="L179" i="76"/>
  <c r="K179" i="76"/>
  <c r="J179" i="76"/>
  <c r="I179" i="76"/>
  <c r="G179" i="76"/>
  <c r="F179" i="76"/>
  <c r="E179" i="76"/>
  <c r="D179" i="76"/>
  <c r="H178" i="76"/>
  <c r="C178" i="76"/>
  <c r="H177" i="76"/>
  <c r="C177" i="76"/>
  <c r="H176" i="76"/>
  <c r="C176" i="76"/>
  <c r="L175" i="76"/>
  <c r="K175" i="76"/>
  <c r="K174" i="76" s="1"/>
  <c r="K173" i="76" s="1"/>
  <c r="J175" i="76"/>
  <c r="I175" i="76"/>
  <c r="G175" i="76"/>
  <c r="F175" i="76"/>
  <c r="F174" i="76" s="1"/>
  <c r="F173" i="76" s="1"/>
  <c r="E175" i="76"/>
  <c r="E174" i="76" s="1"/>
  <c r="D175" i="76"/>
  <c r="H172" i="76"/>
  <c r="C172" i="76"/>
  <c r="H171" i="76"/>
  <c r="C171" i="76"/>
  <c r="H170" i="76"/>
  <c r="C170" i="76"/>
  <c r="H169" i="76"/>
  <c r="C169" i="76"/>
  <c r="H168" i="76"/>
  <c r="C168" i="76"/>
  <c r="H167" i="76"/>
  <c r="C167" i="76"/>
  <c r="L166" i="76"/>
  <c r="L165" i="76" s="1"/>
  <c r="K166" i="76"/>
  <c r="K165" i="76" s="1"/>
  <c r="J166" i="76"/>
  <c r="J165" i="76" s="1"/>
  <c r="I166" i="76"/>
  <c r="G166" i="76"/>
  <c r="G165" i="76" s="1"/>
  <c r="F166" i="76"/>
  <c r="E166" i="76"/>
  <c r="D166" i="76"/>
  <c r="D165" i="76" s="1"/>
  <c r="F165" i="76"/>
  <c r="H164" i="76"/>
  <c r="C164" i="76"/>
  <c r="H163" i="76"/>
  <c r="C163" i="76"/>
  <c r="H162" i="76"/>
  <c r="C162" i="76"/>
  <c r="H161" i="76"/>
  <c r="C161" i="76"/>
  <c r="L160" i="76"/>
  <c r="K160" i="76"/>
  <c r="J160" i="76"/>
  <c r="I160" i="76"/>
  <c r="G160" i="76"/>
  <c r="F160" i="76"/>
  <c r="E160" i="76"/>
  <c r="D160" i="76"/>
  <c r="H159" i="76"/>
  <c r="C159" i="76"/>
  <c r="H158" i="76"/>
  <c r="C158" i="76"/>
  <c r="H157" i="76"/>
  <c r="C157" i="76"/>
  <c r="H156" i="76"/>
  <c r="C156" i="76"/>
  <c r="H155" i="76"/>
  <c r="C155" i="76"/>
  <c r="H154" i="76"/>
  <c r="C154" i="76"/>
  <c r="H153" i="76"/>
  <c r="C153" i="76"/>
  <c r="H152" i="76"/>
  <c r="C152" i="76"/>
  <c r="L151" i="76"/>
  <c r="K151" i="76"/>
  <c r="J151" i="76"/>
  <c r="I151" i="76"/>
  <c r="G151" i="76"/>
  <c r="F151" i="76"/>
  <c r="E151" i="76"/>
  <c r="D151" i="76"/>
  <c r="H150" i="76"/>
  <c r="C150" i="76"/>
  <c r="H149" i="76"/>
  <c r="C149" i="76"/>
  <c r="H148" i="76"/>
  <c r="C148" i="76"/>
  <c r="H147" i="76"/>
  <c r="C147" i="76"/>
  <c r="H146" i="76"/>
  <c r="C146" i="76"/>
  <c r="H145" i="76"/>
  <c r="C145" i="76"/>
  <c r="L144" i="76"/>
  <c r="K144" i="76"/>
  <c r="J144" i="76"/>
  <c r="I144" i="76"/>
  <c r="G144" i="76"/>
  <c r="F144" i="76"/>
  <c r="E144" i="76"/>
  <c r="D144" i="76"/>
  <c r="H143" i="76"/>
  <c r="C143" i="76"/>
  <c r="H142" i="76"/>
  <c r="C142" i="76"/>
  <c r="L141" i="76"/>
  <c r="K141" i="76"/>
  <c r="J141" i="76"/>
  <c r="I141" i="76"/>
  <c r="G141" i="76"/>
  <c r="F141" i="76"/>
  <c r="E141" i="76"/>
  <c r="D141" i="76"/>
  <c r="H140" i="76"/>
  <c r="C140" i="76"/>
  <c r="H139" i="76"/>
  <c r="C139" i="76"/>
  <c r="H138" i="76"/>
  <c r="C138" i="76"/>
  <c r="H137" i="76"/>
  <c r="C137" i="76"/>
  <c r="L136" i="76"/>
  <c r="L130" i="76" s="1"/>
  <c r="K136" i="76"/>
  <c r="J136" i="76"/>
  <c r="I136" i="76"/>
  <c r="G136" i="76"/>
  <c r="G130" i="76" s="1"/>
  <c r="F136" i="76"/>
  <c r="F130" i="76" s="1"/>
  <c r="E136" i="76"/>
  <c r="D136" i="76"/>
  <c r="H134" i="76"/>
  <c r="C134" i="76"/>
  <c r="H133" i="76"/>
  <c r="C133" i="76"/>
  <c r="H132" i="76"/>
  <c r="C132" i="76"/>
  <c r="J130" i="76"/>
  <c r="H131" i="76"/>
  <c r="C131" i="76"/>
  <c r="K130" i="76"/>
  <c r="H129" i="76"/>
  <c r="H128" i="76" s="1"/>
  <c r="C129" i="76"/>
  <c r="C128" i="76" s="1"/>
  <c r="L128" i="76"/>
  <c r="K128" i="76"/>
  <c r="J128" i="76"/>
  <c r="I128" i="76"/>
  <c r="G128" i="76"/>
  <c r="F128" i="76"/>
  <c r="E128" i="76"/>
  <c r="D128" i="76"/>
  <c r="H127" i="76"/>
  <c r="C127" i="76"/>
  <c r="H126" i="76"/>
  <c r="C126" i="76"/>
  <c r="H125" i="76"/>
  <c r="C125" i="76"/>
  <c r="H124" i="76"/>
  <c r="C124" i="76"/>
  <c r="H123" i="76"/>
  <c r="C123" i="76"/>
  <c r="L122" i="76"/>
  <c r="K122" i="76"/>
  <c r="J122" i="76"/>
  <c r="I122" i="76"/>
  <c r="G122" i="76"/>
  <c r="F122" i="76"/>
  <c r="E122" i="76"/>
  <c r="D122" i="76"/>
  <c r="H121" i="76"/>
  <c r="C121" i="76"/>
  <c r="H120" i="76"/>
  <c r="C120" i="76"/>
  <c r="H119" i="76"/>
  <c r="C119" i="76"/>
  <c r="H118" i="76"/>
  <c r="C118" i="76"/>
  <c r="H117" i="76"/>
  <c r="C117" i="76"/>
  <c r="L116" i="76"/>
  <c r="K116" i="76"/>
  <c r="J116" i="76"/>
  <c r="I116" i="76"/>
  <c r="G116" i="76"/>
  <c r="F116" i="76"/>
  <c r="E116" i="76"/>
  <c r="D116" i="76"/>
  <c r="H115" i="76"/>
  <c r="C115" i="76"/>
  <c r="H114" i="76"/>
  <c r="C114" i="76"/>
  <c r="H113" i="76"/>
  <c r="C113" i="76"/>
  <c r="L112" i="76"/>
  <c r="K112" i="76"/>
  <c r="J112" i="76"/>
  <c r="I112" i="76"/>
  <c r="G112" i="76"/>
  <c r="F112" i="76"/>
  <c r="E112" i="76"/>
  <c r="D112" i="76"/>
  <c r="H111" i="76"/>
  <c r="C111" i="76"/>
  <c r="H110" i="76"/>
  <c r="C110" i="76"/>
  <c r="H109" i="76"/>
  <c r="C109" i="76"/>
  <c r="H108" i="76"/>
  <c r="C108" i="76"/>
  <c r="H107" i="76"/>
  <c r="C107" i="76"/>
  <c r="H106" i="76"/>
  <c r="C106" i="76"/>
  <c r="H105" i="76"/>
  <c r="C105" i="76"/>
  <c r="H104" i="76"/>
  <c r="C104" i="76"/>
  <c r="L103" i="76"/>
  <c r="K103" i="76"/>
  <c r="J103" i="76"/>
  <c r="I103" i="76"/>
  <c r="G103" i="76"/>
  <c r="F103" i="76"/>
  <c r="E103" i="76"/>
  <c r="D103" i="76"/>
  <c r="H102" i="76"/>
  <c r="C102" i="76"/>
  <c r="H101" i="76"/>
  <c r="C101" i="76"/>
  <c r="H100" i="76"/>
  <c r="C100" i="76"/>
  <c r="H99" i="76"/>
  <c r="C99" i="76"/>
  <c r="H98" i="76"/>
  <c r="C98" i="76"/>
  <c r="H97" i="76"/>
  <c r="C97" i="76"/>
  <c r="H96" i="76"/>
  <c r="C96" i="76"/>
  <c r="L95" i="76"/>
  <c r="K95" i="76"/>
  <c r="J95" i="76"/>
  <c r="I95" i="76"/>
  <c r="G95" i="76"/>
  <c r="F95" i="76"/>
  <c r="E95" i="76"/>
  <c r="D95" i="76"/>
  <c r="H94" i="76"/>
  <c r="C94" i="76"/>
  <c r="H93" i="76"/>
  <c r="C93" i="76"/>
  <c r="H92" i="76"/>
  <c r="C92" i="76"/>
  <c r="H91" i="76"/>
  <c r="C91" i="76"/>
  <c r="H90" i="76"/>
  <c r="C90" i="76"/>
  <c r="L89" i="76"/>
  <c r="K89" i="76"/>
  <c r="J89" i="76"/>
  <c r="I89" i="76"/>
  <c r="G89" i="76"/>
  <c r="F89" i="76"/>
  <c r="E89" i="76"/>
  <c r="D89" i="76"/>
  <c r="H88" i="76"/>
  <c r="C88" i="76"/>
  <c r="H87" i="76"/>
  <c r="C87" i="76"/>
  <c r="H86" i="76"/>
  <c r="C86" i="76"/>
  <c r="H85" i="76"/>
  <c r="C85" i="76"/>
  <c r="L84" i="76"/>
  <c r="K84" i="76"/>
  <c r="J84" i="76"/>
  <c r="I84" i="76"/>
  <c r="G84" i="76"/>
  <c r="F84" i="76"/>
  <c r="E84" i="76"/>
  <c r="D84" i="76"/>
  <c r="H82" i="76"/>
  <c r="C82" i="76"/>
  <c r="H81" i="76"/>
  <c r="C81" i="76"/>
  <c r="L80" i="76"/>
  <c r="K80" i="76"/>
  <c r="J80" i="76"/>
  <c r="I80" i="76"/>
  <c r="G80" i="76"/>
  <c r="F80" i="76"/>
  <c r="E80" i="76"/>
  <c r="D80" i="76"/>
  <c r="H79" i="76"/>
  <c r="C79" i="76"/>
  <c r="H78" i="76"/>
  <c r="C78" i="76"/>
  <c r="L77" i="76"/>
  <c r="K77" i="76"/>
  <c r="K76" i="76" s="1"/>
  <c r="J77" i="76"/>
  <c r="I77" i="76"/>
  <c r="G77" i="76"/>
  <c r="F77" i="76"/>
  <c r="F76" i="76" s="1"/>
  <c r="E77" i="76"/>
  <c r="D77" i="76"/>
  <c r="H74" i="76"/>
  <c r="C74" i="76"/>
  <c r="H73" i="76"/>
  <c r="C73" i="76"/>
  <c r="H71" i="76"/>
  <c r="C71" i="76"/>
  <c r="H70" i="76"/>
  <c r="C70" i="76"/>
  <c r="L69" i="76"/>
  <c r="L67" i="76" s="1"/>
  <c r="K69" i="76"/>
  <c r="J69" i="76"/>
  <c r="J67" i="76" s="1"/>
  <c r="I69" i="76"/>
  <c r="I67" i="76" s="1"/>
  <c r="G69" i="76"/>
  <c r="G67" i="76" s="1"/>
  <c r="F69" i="76"/>
  <c r="F67" i="76" s="1"/>
  <c r="E69" i="76"/>
  <c r="E67" i="76" s="1"/>
  <c r="D69" i="76"/>
  <c r="H68" i="76"/>
  <c r="C68" i="76"/>
  <c r="H66" i="76"/>
  <c r="C66" i="76"/>
  <c r="H65" i="76"/>
  <c r="C65" i="76"/>
  <c r="H64" i="76"/>
  <c r="C64" i="76"/>
  <c r="H63" i="76"/>
  <c r="C63" i="76"/>
  <c r="H62" i="76"/>
  <c r="C62" i="76"/>
  <c r="H61" i="76"/>
  <c r="C61" i="76"/>
  <c r="H60" i="76"/>
  <c r="C60" i="76"/>
  <c r="H59" i="76"/>
  <c r="C59" i="76"/>
  <c r="L58" i="76"/>
  <c r="K58" i="76"/>
  <c r="J58" i="76"/>
  <c r="I58" i="76"/>
  <c r="G58" i="76"/>
  <c r="F58" i="76"/>
  <c r="E58" i="76"/>
  <c r="D58" i="76"/>
  <c r="H57" i="76"/>
  <c r="C57" i="76"/>
  <c r="H56" i="76"/>
  <c r="C56" i="76"/>
  <c r="L55" i="76"/>
  <c r="K55" i="76"/>
  <c r="K54" i="76" s="1"/>
  <c r="J55" i="76"/>
  <c r="J54" i="76" s="1"/>
  <c r="I55" i="76"/>
  <c r="I54" i="76" s="1"/>
  <c r="G55" i="76"/>
  <c r="G54" i="76" s="1"/>
  <c r="F55" i="76"/>
  <c r="F54" i="76" s="1"/>
  <c r="E55" i="76"/>
  <c r="E54" i="76" s="1"/>
  <c r="D55" i="76"/>
  <c r="L54" i="76"/>
  <c r="H47" i="76"/>
  <c r="C47" i="76"/>
  <c r="H46" i="76"/>
  <c r="C46" i="76"/>
  <c r="L45" i="76"/>
  <c r="H45" i="76" s="1"/>
  <c r="G45" i="76"/>
  <c r="C45" i="76" s="1"/>
  <c r="H44" i="76"/>
  <c r="C44" i="76"/>
  <c r="K43" i="76"/>
  <c r="J43" i="76"/>
  <c r="I43" i="76"/>
  <c r="F43" i="76"/>
  <c r="E43" i="76"/>
  <c r="D43" i="76"/>
  <c r="H42" i="76"/>
  <c r="C42" i="76"/>
  <c r="H41" i="76"/>
  <c r="C41" i="76"/>
  <c r="H40" i="76"/>
  <c r="C40" i="76"/>
  <c r="H39" i="76"/>
  <c r="C39" i="76"/>
  <c r="H38" i="76"/>
  <c r="C38" i="76"/>
  <c r="K37" i="76"/>
  <c r="H37" i="76" s="1"/>
  <c r="F37" i="76"/>
  <c r="C37" i="76" s="1"/>
  <c r="H36" i="76"/>
  <c r="C36" i="76"/>
  <c r="H35" i="76"/>
  <c r="C35" i="76"/>
  <c r="K34" i="76"/>
  <c r="H34" i="76" s="1"/>
  <c r="F34" i="76"/>
  <c r="C34" i="76" s="1"/>
  <c r="H33" i="76"/>
  <c r="C33" i="76"/>
  <c r="K32" i="76"/>
  <c r="H32" i="76" s="1"/>
  <c r="F32" i="76"/>
  <c r="C32" i="76" s="1"/>
  <c r="H31" i="76"/>
  <c r="C31" i="76"/>
  <c r="H30" i="76"/>
  <c r="C30" i="76"/>
  <c r="H29" i="76"/>
  <c r="C29" i="76"/>
  <c r="K28" i="76"/>
  <c r="H28" i="76" s="1"/>
  <c r="F28" i="76"/>
  <c r="C28" i="76" s="1"/>
  <c r="H26" i="76"/>
  <c r="C26" i="76"/>
  <c r="H25" i="76"/>
  <c r="C25" i="76"/>
  <c r="H24" i="76"/>
  <c r="C24" i="76"/>
  <c r="H23" i="76"/>
  <c r="C23" i="76"/>
  <c r="L22" i="76"/>
  <c r="L288" i="76" s="1"/>
  <c r="L287" i="76" s="1"/>
  <c r="K22" i="76"/>
  <c r="J22" i="76"/>
  <c r="J288" i="76" s="1"/>
  <c r="J287" i="76" s="1"/>
  <c r="I22" i="76"/>
  <c r="G22" i="76"/>
  <c r="G288" i="76" s="1"/>
  <c r="F22" i="76"/>
  <c r="E22" i="76"/>
  <c r="E288" i="76" s="1"/>
  <c r="D22" i="76"/>
  <c r="L21" i="76"/>
  <c r="H300" i="75"/>
  <c r="C300" i="75"/>
  <c r="H298" i="75"/>
  <c r="C298" i="75"/>
  <c r="H296" i="75"/>
  <c r="C296" i="75"/>
  <c r="H295" i="75"/>
  <c r="C295" i="75"/>
  <c r="H294" i="75"/>
  <c r="C294" i="75"/>
  <c r="H293" i="75"/>
  <c r="C293" i="75"/>
  <c r="H292" i="75"/>
  <c r="C292" i="75"/>
  <c r="H291" i="75"/>
  <c r="C291" i="75"/>
  <c r="C290" i="75" s="1"/>
  <c r="L290" i="75"/>
  <c r="K290" i="75"/>
  <c r="J290" i="75"/>
  <c r="I290" i="75"/>
  <c r="G290" i="75"/>
  <c r="F290" i="75"/>
  <c r="E290" i="75"/>
  <c r="D290" i="75"/>
  <c r="H282" i="75"/>
  <c r="C282" i="75"/>
  <c r="H281" i="75"/>
  <c r="C281" i="75"/>
  <c r="L280" i="75"/>
  <c r="K280" i="75"/>
  <c r="J280" i="75"/>
  <c r="I280" i="75"/>
  <c r="G280" i="75"/>
  <c r="F280" i="75"/>
  <c r="E280" i="75"/>
  <c r="D280" i="75"/>
  <c r="H279" i="75"/>
  <c r="C279" i="75"/>
  <c r="H278" i="75"/>
  <c r="C278" i="75"/>
  <c r="H277" i="75"/>
  <c r="C277" i="75"/>
  <c r="L276" i="75"/>
  <c r="K276" i="75"/>
  <c r="J276" i="75"/>
  <c r="I276" i="75"/>
  <c r="G276" i="75"/>
  <c r="F276" i="75"/>
  <c r="E276" i="75"/>
  <c r="D276" i="75"/>
  <c r="H275" i="75"/>
  <c r="C275" i="75"/>
  <c r="H274" i="75"/>
  <c r="C274" i="75"/>
  <c r="H273" i="75"/>
  <c r="C273" i="75"/>
  <c r="H272" i="75"/>
  <c r="C272" i="75"/>
  <c r="L271" i="75"/>
  <c r="K271" i="75"/>
  <c r="J271" i="75"/>
  <c r="I271" i="75"/>
  <c r="G271" i="75"/>
  <c r="F271" i="75"/>
  <c r="E271" i="75"/>
  <c r="E269" i="75" s="1"/>
  <c r="D271" i="75"/>
  <c r="H270" i="75"/>
  <c r="C270" i="75"/>
  <c r="L269" i="75"/>
  <c r="H267" i="75"/>
  <c r="C267" i="75"/>
  <c r="H266" i="75"/>
  <c r="C266" i="75"/>
  <c r="H265" i="75"/>
  <c r="C265" i="75"/>
  <c r="H264" i="75"/>
  <c r="C264" i="75"/>
  <c r="L263" i="75"/>
  <c r="K263" i="75"/>
  <c r="J263" i="75"/>
  <c r="I263" i="75"/>
  <c r="H263" i="75" s="1"/>
  <c r="G263" i="75"/>
  <c r="F263" i="75"/>
  <c r="E263" i="75"/>
  <c r="D263" i="75"/>
  <c r="H262" i="75"/>
  <c r="C262" i="75"/>
  <c r="H261" i="75"/>
  <c r="C261" i="75"/>
  <c r="H260" i="75"/>
  <c r="C260" i="75"/>
  <c r="L259" i="75"/>
  <c r="K259" i="75"/>
  <c r="K258" i="75" s="1"/>
  <c r="J259" i="75"/>
  <c r="I259" i="75"/>
  <c r="G259" i="75"/>
  <c r="F259" i="75"/>
  <c r="E259" i="75"/>
  <c r="E258" i="75" s="1"/>
  <c r="D259" i="75"/>
  <c r="H257" i="75"/>
  <c r="C257" i="75"/>
  <c r="H256" i="75"/>
  <c r="C256" i="75"/>
  <c r="H255" i="75"/>
  <c r="C255" i="75"/>
  <c r="H254" i="75"/>
  <c r="C254" i="75"/>
  <c r="H253" i="75"/>
  <c r="C253" i="75"/>
  <c r="L252" i="75"/>
  <c r="K252" i="75"/>
  <c r="K251" i="75" s="1"/>
  <c r="J252" i="75"/>
  <c r="I252" i="75"/>
  <c r="I251" i="75" s="1"/>
  <c r="G252" i="75"/>
  <c r="G251" i="75" s="1"/>
  <c r="F252" i="75"/>
  <c r="F251" i="75" s="1"/>
  <c r="E252" i="75"/>
  <c r="D252" i="75"/>
  <c r="D251" i="75" s="1"/>
  <c r="L251" i="75"/>
  <c r="E251" i="75"/>
  <c r="H250" i="75"/>
  <c r="C250" i="75"/>
  <c r="H249" i="75"/>
  <c r="C249" i="75"/>
  <c r="H248" i="75"/>
  <c r="C248" i="75"/>
  <c r="H247" i="75"/>
  <c r="C247" i="75"/>
  <c r="L246" i="75"/>
  <c r="K246" i="75"/>
  <c r="J246" i="75"/>
  <c r="I246" i="75"/>
  <c r="G246" i="75"/>
  <c r="F246" i="75"/>
  <c r="E246" i="75"/>
  <c r="D246" i="75"/>
  <c r="H245" i="75"/>
  <c r="C245" i="75"/>
  <c r="H244" i="75"/>
  <c r="C244" i="75"/>
  <c r="H243" i="75"/>
  <c r="C243" i="75"/>
  <c r="H242" i="75"/>
  <c r="C242" i="75"/>
  <c r="H241" i="75"/>
  <c r="C241" i="75"/>
  <c r="H240" i="75"/>
  <c r="C240" i="75"/>
  <c r="H239" i="75"/>
  <c r="C239" i="75"/>
  <c r="L238" i="75"/>
  <c r="K238" i="75"/>
  <c r="J238" i="75"/>
  <c r="I238" i="75"/>
  <c r="G238" i="75"/>
  <c r="F238" i="75"/>
  <c r="E238" i="75"/>
  <c r="D238" i="75"/>
  <c r="H237" i="75"/>
  <c r="C237" i="75"/>
  <c r="H236" i="75"/>
  <c r="C236" i="75"/>
  <c r="L235" i="75"/>
  <c r="K235" i="75"/>
  <c r="K231" i="75" s="1"/>
  <c r="J235" i="75"/>
  <c r="J231" i="75" s="1"/>
  <c r="I235" i="75"/>
  <c r="G235" i="75"/>
  <c r="F235" i="75"/>
  <c r="F231" i="75" s="1"/>
  <c r="E235" i="75"/>
  <c r="D235" i="75"/>
  <c r="H232" i="75"/>
  <c r="C232" i="75"/>
  <c r="H229" i="75"/>
  <c r="C229" i="75"/>
  <c r="H228" i="75"/>
  <c r="C228" i="75"/>
  <c r="L227" i="75"/>
  <c r="K227" i="75"/>
  <c r="J227" i="75"/>
  <c r="I227" i="75"/>
  <c r="G227" i="75"/>
  <c r="F227" i="75"/>
  <c r="E227" i="75"/>
  <c r="D227" i="75"/>
  <c r="H226" i="75"/>
  <c r="C226" i="75"/>
  <c r="H225" i="75"/>
  <c r="C225" i="75"/>
  <c r="H224" i="75"/>
  <c r="C224" i="75"/>
  <c r="H223" i="75"/>
  <c r="C223" i="75"/>
  <c r="H222" i="75"/>
  <c r="C222" i="75"/>
  <c r="H221" i="75"/>
  <c r="C221" i="75"/>
  <c r="H220" i="75"/>
  <c r="C220" i="75"/>
  <c r="H219" i="75"/>
  <c r="C219" i="75"/>
  <c r="H218" i="75"/>
  <c r="C218" i="75"/>
  <c r="H217" i="75"/>
  <c r="C217" i="75"/>
  <c r="L216" i="75"/>
  <c r="K216" i="75"/>
  <c r="J216" i="75"/>
  <c r="I216" i="75"/>
  <c r="G216" i="75"/>
  <c r="F216" i="75"/>
  <c r="E216" i="75"/>
  <c r="D216" i="75"/>
  <c r="H215" i="75"/>
  <c r="C215" i="75"/>
  <c r="H214" i="75"/>
  <c r="C214" i="75"/>
  <c r="H213" i="75"/>
  <c r="C213" i="75"/>
  <c r="H212" i="75"/>
  <c r="C212" i="75"/>
  <c r="H211" i="75"/>
  <c r="C211" i="75"/>
  <c r="H210" i="75"/>
  <c r="C210" i="75"/>
  <c r="H209" i="75"/>
  <c r="C209" i="75"/>
  <c r="H208" i="75"/>
  <c r="C208" i="75"/>
  <c r="H207" i="75"/>
  <c r="C207" i="75"/>
  <c r="H206" i="75"/>
  <c r="C206" i="75"/>
  <c r="L205" i="75"/>
  <c r="L204" i="75" s="1"/>
  <c r="K205" i="75"/>
  <c r="J205" i="75"/>
  <c r="J204" i="75" s="1"/>
  <c r="I205" i="75"/>
  <c r="H205" i="75" s="1"/>
  <c r="G205" i="75"/>
  <c r="F205" i="75"/>
  <c r="E205" i="75"/>
  <c r="D205" i="75"/>
  <c r="H203" i="75"/>
  <c r="C203" i="75"/>
  <c r="H202" i="75"/>
  <c r="C202" i="75"/>
  <c r="H201" i="75"/>
  <c r="C201" i="75"/>
  <c r="H200" i="75"/>
  <c r="C200" i="75"/>
  <c r="H199" i="75"/>
  <c r="C199" i="75"/>
  <c r="L198" i="75"/>
  <c r="L196" i="75" s="1"/>
  <c r="L195" i="75" s="1"/>
  <c r="K198" i="75"/>
  <c r="K196" i="75" s="1"/>
  <c r="J198" i="75"/>
  <c r="I198" i="75"/>
  <c r="I196" i="75" s="1"/>
  <c r="G198" i="75"/>
  <c r="G196" i="75" s="1"/>
  <c r="F198" i="75"/>
  <c r="F196" i="75" s="1"/>
  <c r="E198" i="75"/>
  <c r="E196" i="75" s="1"/>
  <c r="D198" i="75"/>
  <c r="D196" i="75" s="1"/>
  <c r="H197" i="75"/>
  <c r="C197" i="75"/>
  <c r="J196" i="75"/>
  <c r="J195" i="75" s="1"/>
  <c r="H193" i="75"/>
  <c r="C193" i="75"/>
  <c r="L192" i="75"/>
  <c r="K192" i="75"/>
  <c r="K191" i="75" s="1"/>
  <c r="J192" i="75"/>
  <c r="I192" i="75"/>
  <c r="I191" i="75" s="1"/>
  <c r="G192" i="75"/>
  <c r="G191" i="75" s="1"/>
  <c r="F192" i="75"/>
  <c r="F191" i="75" s="1"/>
  <c r="E192" i="75"/>
  <c r="E191" i="75" s="1"/>
  <c r="D192" i="75"/>
  <c r="D191" i="75" s="1"/>
  <c r="L191" i="75"/>
  <c r="L187" i="75" s="1"/>
  <c r="H190" i="75"/>
  <c r="C190" i="75"/>
  <c r="H189" i="75"/>
  <c r="C189" i="75"/>
  <c r="L188" i="75"/>
  <c r="K188" i="75"/>
  <c r="J188" i="75"/>
  <c r="I188" i="75"/>
  <c r="G188" i="75"/>
  <c r="F188" i="75"/>
  <c r="E188" i="75"/>
  <c r="D188" i="75"/>
  <c r="H186" i="75"/>
  <c r="C186" i="75"/>
  <c r="H185" i="75"/>
  <c r="C185" i="75"/>
  <c r="L184" i="75"/>
  <c r="K184" i="75"/>
  <c r="J184" i="75"/>
  <c r="I184" i="75"/>
  <c r="G184" i="75"/>
  <c r="F184" i="75"/>
  <c r="E184" i="75"/>
  <c r="D184" i="75"/>
  <c r="H183" i="75"/>
  <c r="C183" i="75"/>
  <c r="H182" i="75"/>
  <c r="C182" i="75"/>
  <c r="H181" i="75"/>
  <c r="C181" i="75"/>
  <c r="H180" i="75"/>
  <c r="C180" i="75"/>
  <c r="L179" i="75"/>
  <c r="K179" i="75"/>
  <c r="J179" i="75"/>
  <c r="I179" i="75"/>
  <c r="G179" i="75"/>
  <c r="F179" i="75"/>
  <c r="E179" i="75"/>
  <c r="D179" i="75"/>
  <c r="H178" i="75"/>
  <c r="C178" i="75"/>
  <c r="H177" i="75"/>
  <c r="C177" i="75"/>
  <c r="H176" i="75"/>
  <c r="C176" i="75"/>
  <c r="L175" i="75"/>
  <c r="K175" i="75"/>
  <c r="J175" i="75"/>
  <c r="J174" i="75" s="1"/>
  <c r="J173" i="75" s="1"/>
  <c r="I175" i="75"/>
  <c r="G175" i="75"/>
  <c r="F175" i="75"/>
  <c r="E175" i="75"/>
  <c r="D175" i="75"/>
  <c r="D174" i="75" s="1"/>
  <c r="H172" i="75"/>
  <c r="C172" i="75"/>
  <c r="H171" i="75"/>
  <c r="C171" i="75"/>
  <c r="H170" i="75"/>
  <c r="C170" i="75"/>
  <c r="H169" i="75"/>
  <c r="C169" i="75"/>
  <c r="H168" i="75"/>
  <c r="C168" i="75"/>
  <c r="H167" i="75"/>
  <c r="C167" i="75"/>
  <c r="L166" i="75"/>
  <c r="K166" i="75"/>
  <c r="K165" i="75" s="1"/>
  <c r="J166" i="75"/>
  <c r="I166" i="75"/>
  <c r="I165" i="75" s="1"/>
  <c r="G166" i="75"/>
  <c r="G165" i="75" s="1"/>
  <c r="F166" i="75"/>
  <c r="F165" i="75" s="1"/>
  <c r="E166" i="75"/>
  <c r="E165" i="75" s="1"/>
  <c r="D166" i="75"/>
  <c r="L165" i="75"/>
  <c r="D165" i="75"/>
  <c r="H164" i="75"/>
  <c r="C164" i="75"/>
  <c r="H163" i="75"/>
  <c r="C163" i="75"/>
  <c r="H162" i="75"/>
  <c r="C162" i="75"/>
  <c r="H161" i="75"/>
  <c r="C161" i="75"/>
  <c r="L160" i="75"/>
  <c r="K160" i="75"/>
  <c r="J160" i="75"/>
  <c r="I160" i="75"/>
  <c r="G160" i="75"/>
  <c r="F160" i="75"/>
  <c r="E160" i="75"/>
  <c r="D160" i="75"/>
  <c r="H159" i="75"/>
  <c r="C159" i="75"/>
  <c r="H158" i="75"/>
  <c r="C158" i="75"/>
  <c r="H157" i="75"/>
  <c r="C157" i="75"/>
  <c r="H156" i="75"/>
  <c r="C156" i="75"/>
  <c r="H155" i="75"/>
  <c r="C155" i="75"/>
  <c r="H154" i="75"/>
  <c r="C154" i="75"/>
  <c r="H153" i="75"/>
  <c r="C153" i="75"/>
  <c r="H152" i="75"/>
  <c r="C152" i="75"/>
  <c r="L151" i="75"/>
  <c r="K151" i="75"/>
  <c r="J151" i="75"/>
  <c r="I151" i="75"/>
  <c r="G151" i="75"/>
  <c r="F151" i="75"/>
  <c r="E151" i="75"/>
  <c r="D151" i="75"/>
  <c r="H150" i="75"/>
  <c r="C150" i="75"/>
  <c r="H149" i="75"/>
  <c r="C149" i="75"/>
  <c r="H148" i="75"/>
  <c r="C148" i="75"/>
  <c r="H147" i="75"/>
  <c r="C147" i="75"/>
  <c r="H146" i="75"/>
  <c r="C146" i="75"/>
  <c r="H145" i="75"/>
  <c r="C145" i="75"/>
  <c r="L144" i="75"/>
  <c r="K144" i="75"/>
  <c r="J144" i="75"/>
  <c r="I144" i="75"/>
  <c r="G144" i="75"/>
  <c r="F144" i="75"/>
  <c r="E144" i="75"/>
  <c r="D144" i="75"/>
  <c r="H143" i="75"/>
  <c r="C143" i="75"/>
  <c r="H142" i="75"/>
  <c r="C142" i="75"/>
  <c r="L141" i="75"/>
  <c r="K141" i="75"/>
  <c r="J141" i="75"/>
  <c r="I141" i="75"/>
  <c r="G141" i="75"/>
  <c r="F141" i="75"/>
  <c r="E141" i="75"/>
  <c r="D141" i="75"/>
  <c r="H140" i="75"/>
  <c r="C140" i="75"/>
  <c r="H139" i="75"/>
  <c r="C139" i="75"/>
  <c r="H138" i="75"/>
  <c r="C138" i="75"/>
  <c r="H137" i="75"/>
  <c r="C137" i="75"/>
  <c r="L136" i="75"/>
  <c r="K136" i="75"/>
  <c r="K130" i="75" s="1"/>
  <c r="J136" i="75"/>
  <c r="I136" i="75"/>
  <c r="I130" i="75" s="1"/>
  <c r="G136" i="75"/>
  <c r="F136" i="75"/>
  <c r="F130" i="75" s="1"/>
  <c r="E136" i="75"/>
  <c r="D136" i="75"/>
  <c r="D130" i="75" s="1"/>
  <c r="H134" i="75"/>
  <c r="C134" i="75"/>
  <c r="H133" i="75"/>
  <c r="C133" i="75"/>
  <c r="H132" i="75"/>
  <c r="C132" i="75"/>
  <c r="H131" i="75"/>
  <c r="G130" i="75"/>
  <c r="H129" i="75"/>
  <c r="H128" i="75" s="1"/>
  <c r="C129" i="75"/>
  <c r="C128" i="75" s="1"/>
  <c r="L128" i="75"/>
  <c r="K128" i="75"/>
  <c r="J128" i="75"/>
  <c r="I128" i="75"/>
  <c r="G128" i="75"/>
  <c r="F128" i="75"/>
  <c r="E128" i="75"/>
  <c r="D128" i="75"/>
  <c r="H127" i="75"/>
  <c r="C127" i="75"/>
  <c r="H126" i="75"/>
  <c r="C126" i="75"/>
  <c r="H125" i="75"/>
  <c r="C125" i="75"/>
  <c r="H124" i="75"/>
  <c r="C124" i="75"/>
  <c r="H123" i="75"/>
  <c r="C123" i="75"/>
  <c r="L122" i="75"/>
  <c r="K122" i="75"/>
  <c r="J122" i="75"/>
  <c r="I122" i="75"/>
  <c r="G122" i="75"/>
  <c r="F122" i="75"/>
  <c r="E122" i="75"/>
  <c r="D122" i="75"/>
  <c r="H121" i="75"/>
  <c r="C121" i="75"/>
  <c r="H120" i="75"/>
  <c r="C120" i="75"/>
  <c r="H119" i="75"/>
  <c r="C119" i="75"/>
  <c r="H118" i="75"/>
  <c r="C118" i="75"/>
  <c r="H117" i="75"/>
  <c r="C117" i="75"/>
  <c r="L116" i="75"/>
  <c r="K116" i="75"/>
  <c r="J116" i="75"/>
  <c r="I116" i="75"/>
  <c r="G116" i="75"/>
  <c r="F116" i="75"/>
  <c r="E116" i="75"/>
  <c r="D116" i="75"/>
  <c r="H115" i="75"/>
  <c r="C115" i="75"/>
  <c r="H114" i="75"/>
  <c r="C114" i="75"/>
  <c r="H113" i="75"/>
  <c r="C113" i="75"/>
  <c r="L112" i="75"/>
  <c r="K112" i="75"/>
  <c r="J112" i="75"/>
  <c r="I112" i="75"/>
  <c r="G112" i="75"/>
  <c r="F112" i="75"/>
  <c r="E112" i="75"/>
  <c r="D112" i="75"/>
  <c r="H111" i="75"/>
  <c r="C111" i="75"/>
  <c r="H110" i="75"/>
  <c r="C110" i="75"/>
  <c r="H109" i="75"/>
  <c r="C109" i="75"/>
  <c r="H108" i="75"/>
  <c r="C108" i="75"/>
  <c r="H107" i="75"/>
  <c r="C107" i="75"/>
  <c r="H106" i="75"/>
  <c r="C106" i="75"/>
  <c r="H105" i="75"/>
  <c r="C105" i="75"/>
  <c r="H104" i="75"/>
  <c r="C104" i="75"/>
  <c r="L103" i="75"/>
  <c r="K103" i="75"/>
  <c r="J103" i="75"/>
  <c r="I103" i="75"/>
  <c r="H103" i="75" s="1"/>
  <c r="G103" i="75"/>
  <c r="F103" i="75"/>
  <c r="E103" i="75"/>
  <c r="D103" i="75"/>
  <c r="H102" i="75"/>
  <c r="C102" i="75"/>
  <c r="H101" i="75"/>
  <c r="C101" i="75"/>
  <c r="H100" i="75"/>
  <c r="C100" i="75"/>
  <c r="H99" i="75"/>
  <c r="C99" i="75"/>
  <c r="H98" i="75"/>
  <c r="C98" i="75"/>
  <c r="H97" i="75"/>
  <c r="C97" i="75"/>
  <c r="H96" i="75"/>
  <c r="C96" i="75"/>
  <c r="L95" i="75"/>
  <c r="K95" i="75"/>
  <c r="J95" i="75"/>
  <c r="I95" i="75"/>
  <c r="G95" i="75"/>
  <c r="F95" i="75"/>
  <c r="E95" i="75"/>
  <c r="D95" i="75"/>
  <c r="H94" i="75"/>
  <c r="C94" i="75"/>
  <c r="H93" i="75"/>
  <c r="C93" i="75"/>
  <c r="H92" i="75"/>
  <c r="C92" i="75"/>
  <c r="H91" i="75"/>
  <c r="C91" i="75"/>
  <c r="H90" i="75"/>
  <c r="C90" i="75"/>
  <c r="L89" i="75"/>
  <c r="K89" i="75"/>
  <c r="J89" i="75"/>
  <c r="I89" i="75"/>
  <c r="H89" i="75" s="1"/>
  <c r="G89" i="75"/>
  <c r="F89" i="75"/>
  <c r="E89" i="75"/>
  <c r="D89" i="75"/>
  <c r="H88" i="75"/>
  <c r="C88" i="75"/>
  <c r="H87" i="75"/>
  <c r="C87" i="75"/>
  <c r="H86" i="75"/>
  <c r="C86" i="75"/>
  <c r="H85" i="75"/>
  <c r="C85" i="75"/>
  <c r="L84" i="75"/>
  <c r="K84" i="75"/>
  <c r="J84" i="75"/>
  <c r="I84" i="75"/>
  <c r="G84" i="75"/>
  <c r="F84" i="75"/>
  <c r="E84" i="75"/>
  <c r="D84" i="75"/>
  <c r="G83" i="75"/>
  <c r="H82" i="75"/>
  <c r="C82" i="75"/>
  <c r="H81" i="75"/>
  <c r="C81" i="75"/>
  <c r="L80" i="75"/>
  <c r="K80" i="75"/>
  <c r="J80" i="75"/>
  <c r="I80" i="75"/>
  <c r="G80" i="75"/>
  <c r="F80" i="75"/>
  <c r="E80" i="75"/>
  <c r="D80" i="75"/>
  <c r="H79" i="75"/>
  <c r="C79" i="75"/>
  <c r="H78" i="75"/>
  <c r="C78" i="75"/>
  <c r="L77" i="75"/>
  <c r="K77" i="75"/>
  <c r="J77" i="75"/>
  <c r="J76" i="75" s="1"/>
  <c r="I77" i="75"/>
  <c r="G77" i="75"/>
  <c r="G76" i="75" s="1"/>
  <c r="F77" i="75"/>
  <c r="F76" i="75" s="1"/>
  <c r="E77" i="75"/>
  <c r="E76" i="75" s="1"/>
  <c r="D77" i="75"/>
  <c r="D76" i="75" s="1"/>
  <c r="L76" i="75"/>
  <c r="H74" i="75"/>
  <c r="C74" i="75"/>
  <c r="H73" i="75"/>
  <c r="C73" i="75"/>
  <c r="H71" i="75"/>
  <c r="C71" i="75"/>
  <c r="H70" i="75"/>
  <c r="C70" i="75"/>
  <c r="L69" i="75"/>
  <c r="L67" i="75" s="1"/>
  <c r="K69" i="75"/>
  <c r="K67" i="75" s="1"/>
  <c r="J69" i="75"/>
  <c r="J67" i="75" s="1"/>
  <c r="I69" i="75"/>
  <c r="I67" i="75" s="1"/>
  <c r="G69" i="75"/>
  <c r="F69" i="75"/>
  <c r="F67" i="75" s="1"/>
  <c r="E69" i="75"/>
  <c r="E67" i="75" s="1"/>
  <c r="D69" i="75"/>
  <c r="H68" i="75"/>
  <c r="C68" i="75"/>
  <c r="G67" i="75"/>
  <c r="H66" i="75"/>
  <c r="C66" i="75"/>
  <c r="H65" i="75"/>
  <c r="C65" i="75"/>
  <c r="H64" i="75"/>
  <c r="C64" i="75"/>
  <c r="H63" i="75"/>
  <c r="C63" i="75"/>
  <c r="H62" i="75"/>
  <c r="C62" i="75"/>
  <c r="H61" i="75"/>
  <c r="C61" i="75"/>
  <c r="H60" i="75"/>
  <c r="C60" i="75"/>
  <c r="H59" i="75"/>
  <c r="C59" i="75"/>
  <c r="L58" i="75"/>
  <c r="K58" i="75"/>
  <c r="J58" i="75"/>
  <c r="I58" i="75"/>
  <c r="H58" i="75" s="1"/>
  <c r="G58" i="75"/>
  <c r="F58" i="75"/>
  <c r="E58" i="75"/>
  <c r="D58" i="75"/>
  <c r="H57" i="75"/>
  <c r="C57" i="75"/>
  <c r="H56" i="75"/>
  <c r="C56" i="75"/>
  <c r="L55" i="75"/>
  <c r="K55" i="75"/>
  <c r="J55" i="75"/>
  <c r="J54" i="75" s="1"/>
  <c r="J53" i="75" s="1"/>
  <c r="I55" i="75"/>
  <c r="G55" i="75"/>
  <c r="G54" i="75" s="1"/>
  <c r="F55" i="75"/>
  <c r="E55" i="75"/>
  <c r="D55" i="75"/>
  <c r="L54" i="75"/>
  <c r="L53" i="75" s="1"/>
  <c r="H47" i="75"/>
  <c r="C47" i="75"/>
  <c r="H46" i="75"/>
  <c r="C46" i="75"/>
  <c r="L45" i="75"/>
  <c r="H45" i="75" s="1"/>
  <c r="G45" i="75"/>
  <c r="C45" i="75" s="1"/>
  <c r="H44" i="75"/>
  <c r="C44" i="75"/>
  <c r="K43" i="75"/>
  <c r="J43" i="75"/>
  <c r="I43" i="75"/>
  <c r="F43" i="75"/>
  <c r="E43" i="75"/>
  <c r="D43" i="75"/>
  <c r="H42" i="75"/>
  <c r="C42" i="75"/>
  <c r="H41" i="75"/>
  <c r="C41" i="75"/>
  <c r="H40" i="75"/>
  <c r="C40" i="75"/>
  <c r="H39" i="75"/>
  <c r="C39" i="75"/>
  <c r="H38" i="75"/>
  <c r="C38" i="75"/>
  <c r="K37" i="75"/>
  <c r="H37" i="75" s="1"/>
  <c r="F37" i="75"/>
  <c r="C37" i="75" s="1"/>
  <c r="H36" i="75"/>
  <c r="C36" i="75"/>
  <c r="H35" i="75"/>
  <c r="C35" i="75"/>
  <c r="K34" i="75"/>
  <c r="H34" i="75" s="1"/>
  <c r="F34" i="75"/>
  <c r="C34" i="75" s="1"/>
  <c r="H33" i="75"/>
  <c r="C33" i="75"/>
  <c r="K32" i="75"/>
  <c r="F32" i="75"/>
  <c r="C32" i="75" s="1"/>
  <c r="H31" i="75"/>
  <c r="C31" i="75"/>
  <c r="H30" i="75"/>
  <c r="C30" i="75"/>
  <c r="H29" i="75"/>
  <c r="C29" i="75"/>
  <c r="K28" i="75"/>
  <c r="H28" i="75" s="1"/>
  <c r="F28" i="75"/>
  <c r="C28" i="75" s="1"/>
  <c r="H26" i="75"/>
  <c r="C26" i="75"/>
  <c r="H25" i="75"/>
  <c r="C25" i="75"/>
  <c r="H24" i="75"/>
  <c r="C24" i="75"/>
  <c r="H23" i="75"/>
  <c r="C23" i="75"/>
  <c r="L22" i="75"/>
  <c r="L288" i="75" s="1"/>
  <c r="K22" i="75"/>
  <c r="J22" i="75"/>
  <c r="J288" i="75" s="1"/>
  <c r="I22" i="75"/>
  <c r="G22" i="75"/>
  <c r="F22" i="75"/>
  <c r="F288" i="75" s="1"/>
  <c r="E22" i="75"/>
  <c r="E288" i="75" s="1"/>
  <c r="D22" i="75"/>
  <c r="H300" i="74"/>
  <c r="C300" i="74"/>
  <c r="H298" i="74"/>
  <c r="C298" i="74"/>
  <c r="H296" i="74"/>
  <c r="C296" i="74"/>
  <c r="H295" i="74"/>
  <c r="C295" i="74"/>
  <c r="H294" i="74"/>
  <c r="C294" i="74"/>
  <c r="H293" i="74"/>
  <c r="C293" i="74"/>
  <c r="H292" i="74"/>
  <c r="C292" i="74"/>
  <c r="H291" i="74"/>
  <c r="H290" i="74" s="1"/>
  <c r="C291" i="74"/>
  <c r="L290" i="74"/>
  <c r="K290" i="74"/>
  <c r="J290" i="74"/>
  <c r="I290" i="74"/>
  <c r="G290" i="74"/>
  <c r="F290" i="74"/>
  <c r="E290" i="74"/>
  <c r="D290" i="74"/>
  <c r="H282" i="74"/>
  <c r="C282" i="74"/>
  <c r="H281" i="74"/>
  <c r="C281" i="74"/>
  <c r="L280" i="74"/>
  <c r="K280" i="74"/>
  <c r="J280" i="74"/>
  <c r="I280" i="74"/>
  <c r="G280" i="74"/>
  <c r="F280" i="74"/>
  <c r="E280" i="74"/>
  <c r="D280" i="74"/>
  <c r="H279" i="74"/>
  <c r="C279" i="74"/>
  <c r="H278" i="74"/>
  <c r="C278" i="74"/>
  <c r="H277" i="74"/>
  <c r="C277" i="74"/>
  <c r="L276" i="74"/>
  <c r="K276" i="74"/>
  <c r="J276" i="74"/>
  <c r="I276" i="74"/>
  <c r="G276" i="74"/>
  <c r="F276" i="74"/>
  <c r="E276" i="74"/>
  <c r="D276" i="74"/>
  <c r="H275" i="74"/>
  <c r="C275" i="74"/>
  <c r="H274" i="74"/>
  <c r="C274" i="74"/>
  <c r="H273" i="74"/>
  <c r="C273" i="74"/>
  <c r="H272" i="74"/>
  <c r="C272" i="74"/>
  <c r="L271" i="74"/>
  <c r="L269" i="74" s="1"/>
  <c r="K271" i="74"/>
  <c r="J271" i="74"/>
  <c r="I271" i="74"/>
  <c r="G271" i="74"/>
  <c r="G269" i="74" s="1"/>
  <c r="G268" i="74" s="1"/>
  <c r="F271" i="74"/>
  <c r="E271" i="74"/>
  <c r="D271" i="74"/>
  <c r="H270" i="74"/>
  <c r="C270" i="74"/>
  <c r="H267" i="74"/>
  <c r="C267" i="74"/>
  <c r="H266" i="74"/>
  <c r="C266" i="74"/>
  <c r="H265" i="74"/>
  <c r="C265" i="74"/>
  <c r="H264" i="74"/>
  <c r="C264" i="74"/>
  <c r="L263" i="74"/>
  <c r="K263" i="74"/>
  <c r="J263" i="74"/>
  <c r="I263" i="74"/>
  <c r="G263" i="74"/>
  <c r="F263" i="74"/>
  <c r="E263" i="74"/>
  <c r="D263" i="74"/>
  <c r="H262" i="74"/>
  <c r="C262" i="74"/>
  <c r="H261" i="74"/>
  <c r="C261" i="74"/>
  <c r="H260" i="74"/>
  <c r="C260" i="74"/>
  <c r="L259" i="74"/>
  <c r="K259" i="74"/>
  <c r="K258" i="74" s="1"/>
  <c r="J259" i="74"/>
  <c r="I259" i="74"/>
  <c r="I258" i="74" s="1"/>
  <c r="G259" i="74"/>
  <c r="F259" i="74"/>
  <c r="F258" i="74" s="1"/>
  <c r="E259" i="74"/>
  <c r="D259" i="74"/>
  <c r="H257" i="74"/>
  <c r="C257" i="74"/>
  <c r="H256" i="74"/>
  <c r="C256" i="74"/>
  <c r="H255" i="74"/>
  <c r="C255" i="74"/>
  <c r="H254" i="74"/>
  <c r="C254" i="74"/>
  <c r="H253" i="74"/>
  <c r="C253" i="74"/>
  <c r="L252" i="74"/>
  <c r="K252" i="74"/>
  <c r="J252" i="74"/>
  <c r="J251" i="74" s="1"/>
  <c r="I252" i="74"/>
  <c r="I251" i="74" s="1"/>
  <c r="G252" i="74"/>
  <c r="G251" i="74" s="1"/>
  <c r="F252" i="74"/>
  <c r="F251" i="74" s="1"/>
  <c r="E252" i="74"/>
  <c r="D252" i="74"/>
  <c r="L251" i="74"/>
  <c r="K251" i="74"/>
  <c r="D251" i="74"/>
  <c r="H250" i="74"/>
  <c r="C250" i="74"/>
  <c r="H249" i="74"/>
  <c r="C249" i="74"/>
  <c r="H248" i="74"/>
  <c r="C248" i="74"/>
  <c r="H247" i="74"/>
  <c r="C247" i="74"/>
  <c r="L246" i="74"/>
  <c r="K246" i="74"/>
  <c r="J246" i="74"/>
  <c r="I246" i="74"/>
  <c r="G246" i="74"/>
  <c r="F246" i="74"/>
  <c r="E246" i="74"/>
  <c r="D246" i="74"/>
  <c r="H245" i="74"/>
  <c r="C245" i="74"/>
  <c r="H244" i="74"/>
  <c r="C244" i="74"/>
  <c r="H243" i="74"/>
  <c r="C243" i="74"/>
  <c r="H242" i="74"/>
  <c r="C242" i="74"/>
  <c r="H241" i="74"/>
  <c r="C241" i="74"/>
  <c r="H240" i="74"/>
  <c r="C240" i="74"/>
  <c r="H239" i="74"/>
  <c r="C239" i="74"/>
  <c r="L238" i="74"/>
  <c r="K238" i="74"/>
  <c r="J238" i="74"/>
  <c r="I238" i="74"/>
  <c r="G238" i="74"/>
  <c r="F238" i="74"/>
  <c r="E238" i="74"/>
  <c r="D238" i="74"/>
  <c r="H237" i="74"/>
  <c r="C237" i="74"/>
  <c r="H236" i="74"/>
  <c r="C236" i="74"/>
  <c r="L235" i="74"/>
  <c r="K235" i="74"/>
  <c r="J235" i="74"/>
  <c r="J231" i="74" s="1"/>
  <c r="I235" i="74"/>
  <c r="I231" i="74" s="1"/>
  <c r="G235" i="74"/>
  <c r="F235" i="74"/>
  <c r="F231" i="74" s="1"/>
  <c r="E235" i="74"/>
  <c r="E231" i="74" s="1"/>
  <c r="D235" i="74"/>
  <c r="D231" i="74" s="1"/>
  <c r="H232" i="74"/>
  <c r="C232" i="74"/>
  <c r="H229" i="74"/>
  <c r="C229" i="74"/>
  <c r="H228" i="74"/>
  <c r="C228" i="74"/>
  <c r="L227" i="74"/>
  <c r="K227" i="74"/>
  <c r="J227" i="74"/>
  <c r="I227" i="74"/>
  <c r="G227" i="74"/>
  <c r="F227" i="74"/>
  <c r="E227" i="74"/>
  <c r="D227" i="74"/>
  <c r="H226" i="74"/>
  <c r="C226" i="74"/>
  <c r="H225" i="74"/>
  <c r="C225" i="74"/>
  <c r="H224" i="74"/>
  <c r="C224" i="74"/>
  <c r="H223" i="74"/>
  <c r="C223" i="74"/>
  <c r="H222" i="74"/>
  <c r="C222" i="74"/>
  <c r="H221" i="74"/>
  <c r="C221" i="74"/>
  <c r="H220" i="74"/>
  <c r="C220" i="74"/>
  <c r="H219" i="74"/>
  <c r="C219" i="74"/>
  <c r="H218" i="74"/>
  <c r="C218" i="74"/>
  <c r="H217" i="74"/>
  <c r="C217" i="74"/>
  <c r="L216" i="74"/>
  <c r="K216" i="74"/>
  <c r="J216" i="74"/>
  <c r="I216" i="74"/>
  <c r="G216" i="74"/>
  <c r="F216" i="74"/>
  <c r="E216" i="74"/>
  <c r="D216" i="74"/>
  <c r="H215" i="74"/>
  <c r="C215" i="74"/>
  <c r="H214" i="74"/>
  <c r="C214" i="74"/>
  <c r="H213" i="74"/>
  <c r="C213" i="74"/>
  <c r="H212" i="74"/>
  <c r="C212" i="74"/>
  <c r="H211" i="74"/>
  <c r="C211" i="74"/>
  <c r="H210" i="74"/>
  <c r="C210" i="74"/>
  <c r="H209" i="74"/>
  <c r="C209" i="74"/>
  <c r="H208" i="74"/>
  <c r="C208" i="74"/>
  <c r="H207" i="74"/>
  <c r="C207" i="74"/>
  <c r="H206" i="74"/>
  <c r="C206" i="74"/>
  <c r="L205" i="74"/>
  <c r="K205" i="74"/>
  <c r="J205" i="74"/>
  <c r="J204" i="74" s="1"/>
  <c r="I205" i="74"/>
  <c r="I204" i="74" s="1"/>
  <c r="G205" i="74"/>
  <c r="G204" i="74" s="1"/>
  <c r="F205" i="74"/>
  <c r="E205" i="74"/>
  <c r="E204" i="74" s="1"/>
  <c r="D205" i="74"/>
  <c r="H203" i="74"/>
  <c r="C203" i="74"/>
  <c r="H202" i="74"/>
  <c r="C202" i="74"/>
  <c r="H201" i="74"/>
  <c r="C201" i="74"/>
  <c r="H200" i="74"/>
  <c r="C200" i="74"/>
  <c r="H199" i="74"/>
  <c r="C199" i="74"/>
  <c r="L198" i="74"/>
  <c r="L196" i="74" s="1"/>
  <c r="K198" i="74"/>
  <c r="K196" i="74" s="1"/>
  <c r="J198" i="74"/>
  <c r="J196" i="74" s="1"/>
  <c r="J195" i="74" s="1"/>
  <c r="I198" i="74"/>
  <c r="I196" i="74" s="1"/>
  <c r="I195" i="74" s="1"/>
  <c r="G198" i="74"/>
  <c r="G196" i="74" s="1"/>
  <c r="G195" i="74" s="1"/>
  <c r="F198" i="74"/>
  <c r="F196" i="74" s="1"/>
  <c r="E198" i="74"/>
  <c r="D198" i="74"/>
  <c r="D196" i="74" s="1"/>
  <c r="H197" i="74"/>
  <c r="C197" i="74"/>
  <c r="H193" i="74"/>
  <c r="C193" i="74"/>
  <c r="L192" i="74"/>
  <c r="K192" i="74"/>
  <c r="J192" i="74"/>
  <c r="J191" i="74" s="1"/>
  <c r="I192" i="74"/>
  <c r="G192" i="74"/>
  <c r="G191" i="74" s="1"/>
  <c r="F192" i="74"/>
  <c r="F191" i="74" s="1"/>
  <c r="E192" i="74"/>
  <c r="D192" i="74"/>
  <c r="L191" i="74"/>
  <c r="K191" i="74"/>
  <c r="D191" i="74"/>
  <c r="H190" i="74"/>
  <c r="C190" i="74"/>
  <c r="H189" i="74"/>
  <c r="C189" i="74"/>
  <c r="L188" i="74"/>
  <c r="K188" i="74"/>
  <c r="K187" i="74" s="1"/>
  <c r="J188" i="74"/>
  <c r="I188" i="74"/>
  <c r="G188" i="74"/>
  <c r="F188" i="74"/>
  <c r="F187" i="74" s="1"/>
  <c r="E188" i="74"/>
  <c r="D188" i="74"/>
  <c r="D187" i="74" s="1"/>
  <c r="H186" i="74"/>
  <c r="C186" i="74"/>
  <c r="H185" i="74"/>
  <c r="C185" i="74"/>
  <c r="L184" i="74"/>
  <c r="K184" i="74"/>
  <c r="J184" i="74"/>
  <c r="I184" i="74"/>
  <c r="G184" i="74"/>
  <c r="F184" i="74"/>
  <c r="E184" i="74"/>
  <c r="D184" i="74"/>
  <c r="H183" i="74"/>
  <c r="C183" i="74"/>
  <c r="H182" i="74"/>
  <c r="C182" i="74"/>
  <c r="H181" i="74"/>
  <c r="C181" i="74"/>
  <c r="H180" i="74"/>
  <c r="C180" i="74"/>
  <c r="L179" i="74"/>
  <c r="K179" i="74"/>
  <c r="J179" i="74"/>
  <c r="I179" i="74"/>
  <c r="G179" i="74"/>
  <c r="F179" i="74"/>
  <c r="E179" i="74"/>
  <c r="D179" i="74"/>
  <c r="H178" i="74"/>
  <c r="C178" i="74"/>
  <c r="H177" i="74"/>
  <c r="C177" i="74"/>
  <c r="H176" i="74"/>
  <c r="C176" i="74"/>
  <c r="L175" i="74"/>
  <c r="K175" i="74"/>
  <c r="K174" i="74" s="1"/>
  <c r="K173" i="74" s="1"/>
  <c r="J175" i="74"/>
  <c r="I175" i="74"/>
  <c r="I174" i="74" s="1"/>
  <c r="G175" i="74"/>
  <c r="F175" i="74"/>
  <c r="F174" i="74" s="1"/>
  <c r="F173" i="74" s="1"/>
  <c r="E175" i="74"/>
  <c r="D175" i="74"/>
  <c r="L174" i="74"/>
  <c r="L173" i="74" s="1"/>
  <c r="H172" i="74"/>
  <c r="C172" i="74"/>
  <c r="H171" i="74"/>
  <c r="C171" i="74"/>
  <c r="H170" i="74"/>
  <c r="C170" i="74"/>
  <c r="H169" i="74"/>
  <c r="C169" i="74"/>
  <c r="H168" i="74"/>
  <c r="C168" i="74"/>
  <c r="H167" i="74"/>
  <c r="C167" i="74"/>
  <c r="L166" i="74"/>
  <c r="L165" i="74" s="1"/>
  <c r="K166" i="74"/>
  <c r="K165" i="74" s="1"/>
  <c r="J166" i="74"/>
  <c r="J165" i="74" s="1"/>
  <c r="I166" i="74"/>
  <c r="G166" i="74"/>
  <c r="G165" i="74" s="1"/>
  <c r="F166" i="74"/>
  <c r="F165" i="74" s="1"/>
  <c r="E166" i="74"/>
  <c r="E165" i="74" s="1"/>
  <c r="D166" i="74"/>
  <c r="D165" i="74" s="1"/>
  <c r="H164" i="74"/>
  <c r="C164" i="74"/>
  <c r="H163" i="74"/>
  <c r="C163" i="74"/>
  <c r="H162" i="74"/>
  <c r="C162" i="74"/>
  <c r="H161" i="74"/>
  <c r="C161" i="74"/>
  <c r="L160" i="74"/>
  <c r="K160" i="74"/>
  <c r="J160" i="74"/>
  <c r="I160" i="74"/>
  <c r="G160" i="74"/>
  <c r="F160" i="74"/>
  <c r="E160" i="74"/>
  <c r="D160" i="74"/>
  <c r="H159" i="74"/>
  <c r="C159" i="74"/>
  <c r="H158" i="74"/>
  <c r="C158" i="74"/>
  <c r="H157" i="74"/>
  <c r="C157" i="74"/>
  <c r="H156" i="74"/>
  <c r="C156" i="74"/>
  <c r="H155" i="74"/>
  <c r="C155" i="74"/>
  <c r="H154" i="74"/>
  <c r="C154" i="74"/>
  <c r="H153" i="74"/>
  <c r="C153" i="74"/>
  <c r="H152" i="74"/>
  <c r="C152" i="74"/>
  <c r="L151" i="74"/>
  <c r="K151" i="74"/>
  <c r="J151" i="74"/>
  <c r="I151" i="74"/>
  <c r="G151" i="74"/>
  <c r="F151" i="74"/>
  <c r="E151" i="74"/>
  <c r="D151" i="74"/>
  <c r="H150" i="74"/>
  <c r="C150" i="74"/>
  <c r="H149" i="74"/>
  <c r="C149" i="74"/>
  <c r="H148" i="74"/>
  <c r="C148" i="74"/>
  <c r="H147" i="74"/>
  <c r="C147" i="74"/>
  <c r="H146" i="74"/>
  <c r="C146" i="74"/>
  <c r="H145" i="74"/>
  <c r="C145" i="74"/>
  <c r="L144" i="74"/>
  <c r="K144" i="74"/>
  <c r="J144" i="74"/>
  <c r="I144" i="74"/>
  <c r="G144" i="74"/>
  <c r="F144" i="74"/>
  <c r="E144" i="74"/>
  <c r="D144" i="74"/>
  <c r="H143" i="74"/>
  <c r="C143" i="74"/>
  <c r="H142" i="74"/>
  <c r="C142" i="74"/>
  <c r="L141" i="74"/>
  <c r="K141" i="74"/>
  <c r="J141" i="74"/>
  <c r="I141" i="74"/>
  <c r="G141" i="74"/>
  <c r="F141" i="74"/>
  <c r="E141" i="74"/>
  <c r="D141" i="74"/>
  <c r="H140" i="74"/>
  <c r="C140" i="74"/>
  <c r="H139" i="74"/>
  <c r="C139" i="74"/>
  <c r="H138" i="74"/>
  <c r="C138" i="74"/>
  <c r="H137" i="74"/>
  <c r="C137" i="74"/>
  <c r="L136" i="74"/>
  <c r="K136" i="74"/>
  <c r="J136" i="74"/>
  <c r="J130" i="74" s="1"/>
  <c r="I136" i="74"/>
  <c r="G136" i="74"/>
  <c r="G130" i="74" s="1"/>
  <c r="F136" i="74"/>
  <c r="E136" i="74"/>
  <c r="E130" i="74" s="1"/>
  <c r="D136" i="74"/>
  <c r="H134" i="74"/>
  <c r="C134" i="74"/>
  <c r="H133" i="74"/>
  <c r="C133" i="74"/>
  <c r="H132" i="74"/>
  <c r="C132" i="74"/>
  <c r="L130" i="74"/>
  <c r="H131" i="74"/>
  <c r="K130" i="74"/>
  <c r="H129" i="74"/>
  <c r="H128" i="74" s="1"/>
  <c r="C129" i="74"/>
  <c r="C128" i="74" s="1"/>
  <c r="L128" i="74"/>
  <c r="K128" i="74"/>
  <c r="J128" i="74"/>
  <c r="I128" i="74"/>
  <c r="G128" i="74"/>
  <c r="F128" i="74"/>
  <c r="E128" i="74"/>
  <c r="D128" i="74"/>
  <c r="H127" i="74"/>
  <c r="C127" i="74"/>
  <c r="H126" i="74"/>
  <c r="C126" i="74"/>
  <c r="H125" i="74"/>
  <c r="C125" i="74"/>
  <c r="H124" i="74"/>
  <c r="C124" i="74"/>
  <c r="H123" i="74"/>
  <c r="C123" i="74"/>
  <c r="L122" i="74"/>
  <c r="K122" i="74"/>
  <c r="J122" i="74"/>
  <c r="I122" i="74"/>
  <c r="G122" i="74"/>
  <c r="F122" i="74"/>
  <c r="E122" i="74"/>
  <c r="D122" i="74"/>
  <c r="H121" i="74"/>
  <c r="C121" i="74"/>
  <c r="H120" i="74"/>
  <c r="C120" i="74"/>
  <c r="H119" i="74"/>
  <c r="C119" i="74"/>
  <c r="H118" i="74"/>
  <c r="C118" i="74"/>
  <c r="H117" i="74"/>
  <c r="C117" i="74"/>
  <c r="L116" i="74"/>
  <c r="K116" i="74"/>
  <c r="J116" i="74"/>
  <c r="I116" i="74"/>
  <c r="G116" i="74"/>
  <c r="F116" i="74"/>
  <c r="E116" i="74"/>
  <c r="D116" i="74"/>
  <c r="H115" i="74"/>
  <c r="C115" i="74"/>
  <c r="H114" i="74"/>
  <c r="C114" i="74"/>
  <c r="H113" i="74"/>
  <c r="C113" i="74"/>
  <c r="L112" i="74"/>
  <c r="K112" i="74"/>
  <c r="J112" i="74"/>
  <c r="I112" i="74"/>
  <c r="G112" i="74"/>
  <c r="F112" i="74"/>
  <c r="E112" i="74"/>
  <c r="D112" i="74"/>
  <c r="H111" i="74"/>
  <c r="C111" i="74"/>
  <c r="H110" i="74"/>
  <c r="C110" i="74"/>
  <c r="H109" i="74"/>
  <c r="C109" i="74"/>
  <c r="H108" i="74"/>
  <c r="C108" i="74"/>
  <c r="H107" i="74"/>
  <c r="C107" i="74"/>
  <c r="H106" i="74"/>
  <c r="C106" i="74"/>
  <c r="H105" i="74"/>
  <c r="C105" i="74"/>
  <c r="H104" i="74"/>
  <c r="C104" i="74"/>
  <c r="L103" i="74"/>
  <c r="K103" i="74"/>
  <c r="J103" i="74"/>
  <c r="I103" i="74"/>
  <c r="G103" i="74"/>
  <c r="F103" i="74"/>
  <c r="E103" i="74"/>
  <c r="D103" i="74"/>
  <c r="H102" i="74"/>
  <c r="C102" i="74"/>
  <c r="H101" i="74"/>
  <c r="C101" i="74"/>
  <c r="H100" i="74"/>
  <c r="C100" i="74"/>
  <c r="H99" i="74"/>
  <c r="C99" i="74"/>
  <c r="H98" i="74"/>
  <c r="C98" i="74"/>
  <c r="H97" i="74"/>
  <c r="C97" i="74"/>
  <c r="H96" i="74"/>
  <c r="C96" i="74"/>
  <c r="L95" i="74"/>
  <c r="K95" i="74"/>
  <c r="J95" i="74"/>
  <c r="I95" i="74"/>
  <c r="G95" i="74"/>
  <c r="F95" i="74"/>
  <c r="E95" i="74"/>
  <c r="D95" i="74"/>
  <c r="H94" i="74"/>
  <c r="C94" i="74"/>
  <c r="H93" i="74"/>
  <c r="C93" i="74"/>
  <c r="H92" i="74"/>
  <c r="C92" i="74"/>
  <c r="H91" i="74"/>
  <c r="C91" i="74"/>
  <c r="H90" i="74"/>
  <c r="C90" i="74"/>
  <c r="L89" i="74"/>
  <c r="K89" i="74"/>
  <c r="J89" i="74"/>
  <c r="I89" i="74"/>
  <c r="G89" i="74"/>
  <c r="F89" i="74"/>
  <c r="E89" i="74"/>
  <c r="D89" i="74"/>
  <c r="H88" i="74"/>
  <c r="C88" i="74"/>
  <c r="H87" i="74"/>
  <c r="C87" i="74"/>
  <c r="H86" i="74"/>
  <c r="C86" i="74"/>
  <c r="H85" i="74"/>
  <c r="C85" i="74"/>
  <c r="L84" i="74"/>
  <c r="K84" i="74"/>
  <c r="J84" i="74"/>
  <c r="I84" i="74"/>
  <c r="G84" i="74"/>
  <c r="F84" i="74"/>
  <c r="E84" i="74"/>
  <c r="D84" i="74"/>
  <c r="I83" i="74"/>
  <c r="H82" i="74"/>
  <c r="C82" i="74"/>
  <c r="H81" i="74"/>
  <c r="C81" i="74"/>
  <c r="L80" i="74"/>
  <c r="K80" i="74"/>
  <c r="J80" i="74"/>
  <c r="I80" i="74"/>
  <c r="G80" i="74"/>
  <c r="F80" i="74"/>
  <c r="E80" i="74"/>
  <c r="D80" i="74"/>
  <c r="C80" i="74" s="1"/>
  <c r="H79" i="74"/>
  <c r="C79" i="74"/>
  <c r="H78" i="74"/>
  <c r="C78" i="74"/>
  <c r="L77" i="74"/>
  <c r="L76" i="74" s="1"/>
  <c r="K77" i="74"/>
  <c r="K76" i="74" s="1"/>
  <c r="J77" i="74"/>
  <c r="J76" i="74" s="1"/>
  <c r="I77" i="74"/>
  <c r="G77" i="74"/>
  <c r="G76" i="74" s="1"/>
  <c r="F77" i="74"/>
  <c r="E77" i="74"/>
  <c r="E76" i="74" s="1"/>
  <c r="D77" i="74"/>
  <c r="H74" i="74"/>
  <c r="C74" i="74"/>
  <c r="H73" i="74"/>
  <c r="C73" i="74"/>
  <c r="H71" i="74"/>
  <c r="C71" i="74"/>
  <c r="H70" i="74"/>
  <c r="C70" i="74"/>
  <c r="L69" i="74"/>
  <c r="L67" i="74" s="1"/>
  <c r="K69" i="74"/>
  <c r="J69" i="74"/>
  <c r="I69" i="74"/>
  <c r="G69" i="74"/>
  <c r="G67" i="74" s="1"/>
  <c r="F69" i="74"/>
  <c r="F67" i="74" s="1"/>
  <c r="E69" i="74"/>
  <c r="E67" i="74" s="1"/>
  <c r="D69" i="74"/>
  <c r="H68" i="74"/>
  <c r="C68" i="74"/>
  <c r="K67" i="74"/>
  <c r="I67" i="74"/>
  <c r="D67" i="74"/>
  <c r="H66" i="74"/>
  <c r="C66" i="74"/>
  <c r="H65" i="74"/>
  <c r="C65" i="74"/>
  <c r="H64" i="74"/>
  <c r="C64" i="74"/>
  <c r="H63" i="74"/>
  <c r="C63" i="74"/>
  <c r="H62" i="74"/>
  <c r="C62" i="74"/>
  <c r="H61" i="74"/>
  <c r="C61" i="74"/>
  <c r="H60" i="74"/>
  <c r="C60" i="74"/>
  <c r="H59" i="74"/>
  <c r="C59" i="74"/>
  <c r="L58" i="74"/>
  <c r="K58" i="74"/>
  <c r="J58" i="74"/>
  <c r="I58" i="74"/>
  <c r="G58" i="74"/>
  <c r="F58" i="74"/>
  <c r="E58" i="74"/>
  <c r="D58" i="74"/>
  <c r="H57" i="74"/>
  <c r="C57" i="74"/>
  <c r="H56" i="74"/>
  <c r="C56" i="74"/>
  <c r="L55" i="74"/>
  <c r="L54" i="74" s="1"/>
  <c r="K55" i="74"/>
  <c r="K54" i="74" s="1"/>
  <c r="J55" i="74"/>
  <c r="I55" i="74"/>
  <c r="I54" i="74" s="1"/>
  <c r="G55" i="74"/>
  <c r="G54" i="74" s="1"/>
  <c r="F55" i="74"/>
  <c r="F54" i="74" s="1"/>
  <c r="E55" i="74"/>
  <c r="E54" i="74" s="1"/>
  <c r="D55" i="74"/>
  <c r="D54" i="74" s="1"/>
  <c r="H47" i="74"/>
  <c r="C47" i="74"/>
  <c r="H46" i="74"/>
  <c r="C46" i="74"/>
  <c r="L45" i="74"/>
  <c r="H45" i="74" s="1"/>
  <c r="G45" i="74"/>
  <c r="C45" i="74" s="1"/>
  <c r="H44" i="74"/>
  <c r="C44" i="74"/>
  <c r="K43" i="74"/>
  <c r="J43" i="74"/>
  <c r="I43" i="74"/>
  <c r="F43" i="74"/>
  <c r="E43" i="74"/>
  <c r="D43" i="74"/>
  <c r="H42" i="74"/>
  <c r="C42" i="74"/>
  <c r="H41" i="74"/>
  <c r="C41" i="74"/>
  <c r="H40" i="74"/>
  <c r="C40" i="74"/>
  <c r="H39" i="74"/>
  <c r="C39" i="74"/>
  <c r="H38" i="74"/>
  <c r="C38" i="74"/>
  <c r="K37" i="74"/>
  <c r="H37" i="74" s="1"/>
  <c r="F37" i="74"/>
  <c r="C37" i="74" s="1"/>
  <c r="H36" i="74"/>
  <c r="C36" i="74"/>
  <c r="H35" i="74"/>
  <c r="C35" i="74"/>
  <c r="K34" i="74"/>
  <c r="H34" i="74" s="1"/>
  <c r="F34" i="74"/>
  <c r="C34" i="74" s="1"/>
  <c r="H33" i="74"/>
  <c r="C33" i="74"/>
  <c r="K32" i="74"/>
  <c r="F32" i="74"/>
  <c r="C32" i="74" s="1"/>
  <c r="H31" i="74"/>
  <c r="C31" i="74"/>
  <c r="H30" i="74"/>
  <c r="C30" i="74"/>
  <c r="H29" i="74"/>
  <c r="C29" i="74"/>
  <c r="K28" i="74"/>
  <c r="H28" i="74" s="1"/>
  <c r="F28" i="74"/>
  <c r="C28" i="74" s="1"/>
  <c r="H26" i="74"/>
  <c r="C26" i="74"/>
  <c r="H25" i="74"/>
  <c r="C25" i="74"/>
  <c r="H24" i="74"/>
  <c r="C24" i="74"/>
  <c r="H23" i="74"/>
  <c r="C23" i="74"/>
  <c r="L22" i="74"/>
  <c r="L288" i="74" s="1"/>
  <c r="L287" i="74" s="1"/>
  <c r="K22" i="74"/>
  <c r="J22" i="74"/>
  <c r="J288" i="74" s="1"/>
  <c r="J287" i="74" s="1"/>
  <c r="I22" i="74"/>
  <c r="G22" i="74"/>
  <c r="G288" i="74" s="1"/>
  <c r="G287" i="74" s="1"/>
  <c r="F22" i="74"/>
  <c r="E22" i="74"/>
  <c r="E288" i="74" s="1"/>
  <c r="E287" i="74" s="1"/>
  <c r="D22" i="74"/>
  <c r="L21" i="74"/>
  <c r="H300" i="73"/>
  <c r="C300" i="73"/>
  <c r="H298" i="73"/>
  <c r="C298" i="73"/>
  <c r="H296" i="73"/>
  <c r="C296" i="73"/>
  <c r="H295" i="73"/>
  <c r="C295" i="73"/>
  <c r="H294" i="73"/>
  <c r="C294" i="73"/>
  <c r="H293" i="73"/>
  <c r="C293" i="73"/>
  <c r="H292" i="73"/>
  <c r="C292" i="73"/>
  <c r="H291" i="73"/>
  <c r="H290" i="73" s="1"/>
  <c r="C291" i="73"/>
  <c r="C290" i="73" s="1"/>
  <c r="L290" i="73"/>
  <c r="K290" i="73"/>
  <c r="J290" i="73"/>
  <c r="I290" i="73"/>
  <c r="G290" i="73"/>
  <c r="F290" i="73"/>
  <c r="E290" i="73"/>
  <c r="D290" i="73"/>
  <c r="H282" i="73"/>
  <c r="C282" i="73"/>
  <c r="H281" i="73"/>
  <c r="C281" i="73"/>
  <c r="L280" i="73"/>
  <c r="K280" i="73"/>
  <c r="J280" i="73"/>
  <c r="I280" i="73"/>
  <c r="G280" i="73"/>
  <c r="F280" i="73"/>
  <c r="E280" i="73"/>
  <c r="D280" i="73"/>
  <c r="H279" i="73"/>
  <c r="C279" i="73"/>
  <c r="H278" i="73"/>
  <c r="C278" i="73"/>
  <c r="H277" i="73"/>
  <c r="C277" i="73"/>
  <c r="L276" i="73"/>
  <c r="K276" i="73"/>
  <c r="J276" i="73"/>
  <c r="I276" i="73"/>
  <c r="G276" i="73"/>
  <c r="F276" i="73"/>
  <c r="E276" i="73"/>
  <c r="D276" i="73"/>
  <c r="H275" i="73"/>
  <c r="C275" i="73"/>
  <c r="H274" i="73"/>
  <c r="C274" i="73"/>
  <c r="H273" i="73"/>
  <c r="C273" i="73"/>
  <c r="H272" i="73"/>
  <c r="C272" i="73"/>
  <c r="L271" i="73"/>
  <c r="L269" i="73" s="1"/>
  <c r="K271" i="73"/>
  <c r="J271" i="73"/>
  <c r="I271" i="73"/>
  <c r="G271" i="73"/>
  <c r="F271" i="73"/>
  <c r="E271" i="73"/>
  <c r="E269" i="73" s="1"/>
  <c r="E268" i="73" s="1"/>
  <c r="D271" i="73"/>
  <c r="H270" i="73"/>
  <c r="C270" i="73"/>
  <c r="H267" i="73"/>
  <c r="C267" i="73"/>
  <c r="H266" i="73"/>
  <c r="C266" i="73"/>
  <c r="H265" i="73"/>
  <c r="C265" i="73"/>
  <c r="H264" i="73"/>
  <c r="C264" i="73"/>
  <c r="L263" i="73"/>
  <c r="K263" i="73"/>
  <c r="J263" i="73"/>
  <c r="I263" i="73"/>
  <c r="G263" i="73"/>
  <c r="F263" i="73"/>
  <c r="E263" i="73"/>
  <c r="D263" i="73"/>
  <c r="H262" i="73"/>
  <c r="C262" i="73"/>
  <c r="H261" i="73"/>
  <c r="C261" i="73"/>
  <c r="H260" i="73"/>
  <c r="C260" i="73"/>
  <c r="L259" i="73"/>
  <c r="K259" i="73"/>
  <c r="J259" i="73"/>
  <c r="J258" i="73" s="1"/>
  <c r="I259" i="73"/>
  <c r="G259" i="73"/>
  <c r="G258" i="73" s="1"/>
  <c r="F259" i="73"/>
  <c r="E259" i="73"/>
  <c r="E258" i="73" s="1"/>
  <c r="D259" i="73"/>
  <c r="H257" i="73"/>
  <c r="C257" i="73"/>
  <c r="H256" i="73"/>
  <c r="C256" i="73"/>
  <c r="H255" i="73"/>
  <c r="C255" i="73"/>
  <c r="H254" i="73"/>
  <c r="C254" i="73"/>
  <c r="H253" i="73"/>
  <c r="C253" i="73"/>
  <c r="L252" i="73"/>
  <c r="L251" i="73" s="1"/>
  <c r="K252" i="73"/>
  <c r="K251" i="73" s="1"/>
  <c r="J252" i="73"/>
  <c r="I252" i="73"/>
  <c r="G252" i="73"/>
  <c r="G251" i="73" s="1"/>
  <c r="F252" i="73"/>
  <c r="F251" i="73" s="1"/>
  <c r="E252" i="73"/>
  <c r="E251" i="73" s="1"/>
  <c r="D252" i="73"/>
  <c r="I251" i="73"/>
  <c r="D251" i="73"/>
  <c r="H250" i="73"/>
  <c r="C250" i="73"/>
  <c r="H249" i="73"/>
  <c r="C249" i="73"/>
  <c r="H248" i="73"/>
  <c r="C248" i="73"/>
  <c r="H247" i="73"/>
  <c r="C247" i="73"/>
  <c r="L246" i="73"/>
  <c r="K246" i="73"/>
  <c r="J246" i="73"/>
  <c r="I246" i="73"/>
  <c r="G246" i="73"/>
  <c r="F246" i="73"/>
  <c r="E246" i="73"/>
  <c r="D246" i="73"/>
  <c r="H245" i="73"/>
  <c r="C245" i="73"/>
  <c r="H244" i="73"/>
  <c r="C244" i="73"/>
  <c r="H243" i="73"/>
  <c r="C243" i="73"/>
  <c r="H242" i="73"/>
  <c r="C242" i="73"/>
  <c r="H241" i="73"/>
  <c r="C241" i="73"/>
  <c r="H240" i="73"/>
  <c r="C240" i="73"/>
  <c r="H239" i="73"/>
  <c r="C239" i="73"/>
  <c r="L238" i="73"/>
  <c r="K238" i="73"/>
  <c r="J238" i="73"/>
  <c r="I238" i="73"/>
  <c r="G238" i="73"/>
  <c r="F238" i="73"/>
  <c r="E238" i="73"/>
  <c r="D238" i="73"/>
  <c r="H237" i="73"/>
  <c r="C237" i="73"/>
  <c r="H236" i="73"/>
  <c r="C236" i="73"/>
  <c r="L235" i="73"/>
  <c r="K235" i="73"/>
  <c r="J235" i="73"/>
  <c r="I235" i="73"/>
  <c r="G235" i="73"/>
  <c r="F235" i="73"/>
  <c r="E235" i="73"/>
  <c r="D235" i="73"/>
  <c r="H232" i="73"/>
  <c r="C232" i="73"/>
  <c r="H229" i="73"/>
  <c r="C229" i="73"/>
  <c r="H228" i="73"/>
  <c r="C228" i="73"/>
  <c r="L227" i="73"/>
  <c r="K227" i="73"/>
  <c r="J227" i="73"/>
  <c r="I227" i="73"/>
  <c r="G227" i="73"/>
  <c r="F227" i="73"/>
  <c r="E227" i="73"/>
  <c r="D227" i="73"/>
  <c r="H226" i="73"/>
  <c r="C226" i="73"/>
  <c r="H225" i="73"/>
  <c r="C225" i="73"/>
  <c r="H224" i="73"/>
  <c r="C224" i="73"/>
  <c r="H223" i="73"/>
  <c r="C223" i="73"/>
  <c r="H222" i="73"/>
  <c r="C222" i="73"/>
  <c r="H221" i="73"/>
  <c r="C221" i="73"/>
  <c r="H220" i="73"/>
  <c r="C220" i="73"/>
  <c r="H219" i="73"/>
  <c r="C219" i="73"/>
  <c r="H218" i="73"/>
  <c r="C218" i="73"/>
  <c r="H217" i="73"/>
  <c r="C217" i="73"/>
  <c r="L216" i="73"/>
  <c r="K216" i="73"/>
  <c r="J216" i="73"/>
  <c r="I216" i="73"/>
  <c r="G216" i="73"/>
  <c r="F216" i="73"/>
  <c r="E216" i="73"/>
  <c r="D216" i="73"/>
  <c r="H215" i="73"/>
  <c r="C215" i="73"/>
  <c r="H214" i="73"/>
  <c r="C214" i="73"/>
  <c r="H213" i="73"/>
  <c r="C213" i="73"/>
  <c r="H212" i="73"/>
  <c r="C212" i="73"/>
  <c r="H211" i="73"/>
  <c r="C211" i="73"/>
  <c r="H210" i="73"/>
  <c r="C210" i="73"/>
  <c r="H209" i="73"/>
  <c r="C209" i="73"/>
  <c r="H208" i="73"/>
  <c r="C208" i="73"/>
  <c r="H207" i="73"/>
  <c r="C207" i="73"/>
  <c r="H206" i="73"/>
  <c r="C206" i="73"/>
  <c r="L205" i="73"/>
  <c r="L204" i="73" s="1"/>
  <c r="K205" i="73"/>
  <c r="J205" i="73"/>
  <c r="J204" i="73" s="1"/>
  <c r="I205" i="73"/>
  <c r="G205" i="73"/>
  <c r="F205" i="73"/>
  <c r="E205" i="73"/>
  <c r="E204" i="73" s="1"/>
  <c r="D205" i="73"/>
  <c r="G204" i="73"/>
  <c r="H203" i="73"/>
  <c r="C203" i="73"/>
  <c r="H202" i="73"/>
  <c r="C202" i="73"/>
  <c r="H201" i="73"/>
  <c r="C201" i="73"/>
  <c r="H200" i="73"/>
  <c r="C200" i="73"/>
  <c r="H199" i="73"/>
  <c r="C199" i="73"/>
  <c r="L198" i="73"/>
  <c r="L196" i="73" s="1"/>
  <c r="K198" i="73"/>
  <c r="K196" i="73" s="1"/>
  <c r="J198" i="73"/>
  <c r="I198" i="73"/>
  <c r="I196" i="73" s="1"/>
  <c r="G198" i="73"/>
  <c r="G196" i="73" s="1"/>
  <c r="F198" i="73"/>
  <c r="F196" i="73" s="1"/>
  <c r="E198" i="73"/>
  <c r="E196" i="73" s="1"/>
  <c r="D198" i="73"/>
  <c r="H197" i="73"/>
  <c r="C197" i="73"/>
  <c r="J196" i="73"/>
  <c r="H193" i="73"/>
  <c r="C193" i="73"/>
  <c r="L192" i="73"/>
  <c r="K192" i="73"/>
  <c r="K191" i="73" s="1"/>
  <c r="J192" i="73"/>
  <c r="I192" i="73"/>
  <c r="I191" i="73" s="1"/>
  <c r="G192" i="73"/>
  <c r="G191" i="73" s="1"/>
  <c r="F192" i="73"/>
  <c r="F191" i="73" s="1"/>
  <c r="E192" i="73"/>
  <c r="E191" i="73" s="1"/>
  <c r="D192" i="73"/>
  <c r="L191" i="73"/>
  <c r="H190" i="73"/>
  <c r="C190" i="73"/>
  <c r="H189" i="73"/>
  <c r="C189" i="73"/>
  <c r="L188" i="73"/>
  <c r="K188" i="73"/>
  <c r="J188" i="73"/>
  <c r="I188" i="73"/>
  <c r="G188" i="73"/>
  <c r="F188" i="73"/>
  <c r="E188" i="73"/>
  <c r="D188" i="73"/>
  <c r="H186" i="73"/>
  <c r="C186" i="73"/>
  <c r="H185" i="73"/>
  <c r="C185" i="73"/>
  <c r="L184" i="73"/>
  <c r="K184" i="73"/>
  <c r="J184" i="73"/>
  <c r="I184" i="73"/>
  <c r="G184" i="73"/>
  <c r="F184" i="73"/>
  <c r="E184" i="73"/>
  <c r="D184" i="73"/>
  <c r="H183" i="73"/>
  <c r="C183" i="73"/>
  <c r="H182" i="73"/>
  <c r="C182" i="73"/>
  <c r="H181" i="73"/>
  <c r="C181" i="73"/>
  <c r="H180" i="73"/>
  <c r="C180" i="73"/>
  <c r="L179" i="73"/>
  <c r="K179" i="73"/>
  <c r="J179" i="73"/>
  <c r="I179" i="73"/>
  <c r="G179" i="73"/>
  <c r="F179" i="73"/>
  <c r="E179" i="73"/>
  <c r="D179" i="73"/>
  <c r="H178" i="73"/>
  <c r="C178" i="73"/>
  <c r="H177" i="73"/>
  <c r="C177" i="73"/>
  <c r="H176" i="73"/>
  <c r="C176" i="73"/>
  <c r="L175" i="73"/>
  <c r="L174" i="73" s="1"/>
  <c r="K175" i="73"/>
  <c r="K174" i="73" s="1"/>
  <c r="K173" i="73" s="1"/>
  <c r="J175" i="73"/>
  <c r="I175" i="73"/>
  <c r="G175" i="73"/>
  <c r="G174" i="73" s="1"/>
  <c r="F175" i="73"/>
  <c r="F174" i="73" s="1"/>
  <c r="F173" i="73" s="1"/>
  <c r="E175" i="73"/>
  <c r="D175" i="73"/>
  <c r="J174" i="73"/>
  <c r="J173" i="73" s="1"/>
  <c r="H172" i="73"/>
  <c r="C172" i="73"/>
  <c r="H171" i="73"/>
  <c r="C171" i="73"/>
  <c r="H170" i="73"/>
  <c r="C170" i="73"/>
  <c r="H169" i="73"/>
  <c r="C169" i="73"/>
  <c r="H168" i="73"/>
  <c r="C168" i="73"/>
  <c r="H167" i="73"/>
  <c r="C167" i="73"/>
  <c r="L166" i="73"/>
  <c r="K166" i="73"/>
  <c r="K165" i="73" s="1"/>
  <c r="J166" i="73"/>
  <c r="I166" i="73"/>
  <c r="I165" i="73" s="1"/>
  <c r="G166" i="73"/>
  <c r="G165" i="73" s="1"/>
  <c r="F166" i="73"/>
  <c r="F165" i="73" s="1"/>
  <c r="E166" i="73"/>
  <c r="E165" i="73" s="1"/>
  <c r="D166" i="73"/>
  <c r="D165" i="73" s="1"/>
  <c r="L165" i="73"/>
  <c r="H164" i="73"/>
  <c r="C164" i="73"/>
  <c r="H163" i="73"/>
  <c r="C163" i="73"/>
  <c r="H162" i="73"/>
  <c r="C162" i="73"/>
  <c r="H161" i="73"/>
  <c r="C161" i="73"/>
  <c r="L160" i="73"/>
  <c r="K160" i="73"/>
  <c r="J160" i="73"/>
  <c r="I160" i="73"/>
  <c r="G160" i="73"/>
  <c r="F160" i="73"/>
  <c r="E160" i="73"/>
  <c r="D160" i="73"/>
  <c r="H159" i="73"/>
  <c r="C159" i="73"/>
  <c r="H158" i="73"/>
  <c r="C158" i="73"/>
  <c r="H157" i="73"/>
  <c r="C157" i="73"/>
  <c r="H156" i="73"/>
  <c r="C156" i="73"/>
  <c r="H155" i="73"/>
  <c r="C155" i="73"/>
  <c r="H154" i="73"/>
  <c r="C154" i="73"/>
  <c r="H153" i="73"/>
  <c r="C153" i="73"/>
  <c r="H152" i="73"/>
  <c r="C152" i="73"/>
  <c r="L151" i="73"/>
  <c r="K151" i="73"/>
  <c r="J151" i="73"/>
  <c r="I151" i="73"/>
  <c r="G151" i="73"/>
  <c r="F151" i="73"/>
  <c r="E151" i="73"/>
  <c r="D151" i="73"/>
  <c r="H150" i="73"/>
  <c r="C150" i="73"/>
  <c r="H149" i="73"/>
  <c r="C149" i="73"/>
  <c r="H148" i="73"/>
  <c r="C148" i="73"/>
  <c r="H147" i="73"/>
  <c r="C147" i="73"/>
  <c r="H146" i="73"/>
  <c r="C146" i="73"/>
  <c r="H145" i="73"/>
  <c r="C145" i="73"/>
  <c r="L144" i="73"/>
  <c r="K144" i="73"/>
  <c r="J144" i="73"/>
  <c r="I144" i="73"/>
  <c r="G144" i="73"/>
  <c r="F144" i="73"/>
  <c r="E144" i="73"/>
  <c r="D144" i="73"/>
  <c r="H143" i="73"/>
  <c r="C143" i="73"/>
  <c r="H142" i="73"/>
  <c r="C142" i="73"/>
  <c r="L141" i="73"/>
  <c r="K141" i="73"/>
  <c r="J141" i="73"/>
  <c r="I141" i="73"/>
  <c r="G141" i="73"/>
  <c r="F141" i="73"/>
  <c r="E141" i="73"/>
  <c r="D141" i="73"/>
  <c r="H140" i="73"/>
  <c r="C140" i="73"/>
  <c r="H139" i="73"/>
  <c r="C139" i="73"/>
  <c r="H138" i="73"/>
  <c r="C138" i="73"/>
  <c r="H137" i="73"/>
  <c r="C137" i="73"/>
  <c r="L136" i="73"/>
  <c r="K136" i="73"/>
  <c r="K130" i="73" s="1"/>
  <c r="J136" i="73"/>
  <c r="I136" i="73"/>
  <c r="G136" i="73"/>
  <c r="F136" i="73"/>
  <c r="E136" i="73"/>
  <c r="D136" i="73"/>
  <c r="H134" i="73"/>
  <c r="C134" i="73"/>
  <c r="H133" i="73"/>
  <c r="C133" i="73"/>
  <c r="H132" i="73"/>
  <c r="C132" i="73"/>
  <c r="L130" i="73"/>
  <c r="D130" i="73"/>
  <c r="H129" i="73"/>
  <c r="C129" i="73"/>
  <c r="C128" i="73" s="1"/>
  <c r="L128" i="73"/>
  <c r="K128" i="73"/>
  <c r="J128" i="73"/>
  <c r="I128" i="73"/>
  <c r="H128" i="73"/>
  <c r="G128" i="73"/>
  <c r="F128" i="73"/>
  <c r="E128" i="73"/>
  <c r="D128" i="73"/>
  <c r="H127" i="73"/>
  <c r="C127" i="73"/>
  <c r="H126" i="73"/>
  <c r="C126" i="73"/>
  <c r="H125" i="73"/>
  <c r="C125" i="73"/>
  <c r="H124" i="73"/>
  <c r="C124" i="73"/>
  <c r="H123" i="73"/>
  <c r="C123" i="73"/>
  <c r="L122" i="73"/>
  <c r="K122" i="73"/>
  <c r="J122" i="73"/>
  <c r="I122" i="73"/>
  <c r="G122" i="73"/>
  <c r="F122" i="73"/>
  <c r="E122" i="73"/>
  <c r="D122" i="73"/>
  <c r="H121" i="73"/>
  <c r="C121" i="73"/>
  <c r="H120" i="73"/>
  <c r="C120" i="73"/>
  <c r="H119" i="73"/>
  <c r="C119" i="73"/>
  <c r="H118" i="73"/>
  <c r="C118" i="73"/>
  <c r="H117" i="73"/>
  <c r="C117" i="73"/>
  <c r="L116" i="73"/>
  <c r="K116" i="73"/>
  <c r="J116" i="73"/>
  <c r="I116" i="73"/>
  <c r="G116" i="73"/>
  <c r="F116" i="73"/>
  <c r="E116" i="73"/>
  <c r="D116" i="73"/>
  <c r="H115" i="73"/>
  <c r="C115" i="73"/>
  <c r="H114" i="73"/>
  <c r="C114" i="73"/>
  <c r="H113" i="73"/>
  <c r="C113" i="73"/>
  <c r="L112" i="73"/>
  <c r="K112" i="73"/>
  <c r="J112" i="73"/>
  <c r="I112" i="73"/>
  <c r="G112" i="73"/>
  <c r="F112" i="73"/>
  <c r="E112" i="73"/>
  <c r="D112" i="73"/>
  <c r="H111" i="73"/>
  <c r="C111" i="73"/>
  <c r="H110" i="73"/>
  <c r="C110" i="73"/>
  <c r="H109" i="73"/>
  <c r="C109" i="73"/>
  <c r="H108" i="73"/>
  <c r="C108" i="73"/>
  <c r="H107" i="73"/>
  <c r="C107" i="73"/>
  <c r="H106" i="73"/>
  <c r="C106" i="73"/>
  <c r="H105" i="73"/>
  <c r="C105" i="73"/>
  <c r="H104" i="73"/>
  <c r="C104" i="73"/>
  <c r="L103" i="73"/>
  <c r="K103" i="73"/>
  <c r="J103" i="73"/>
  <c r="I103" i="73"/>
  <c r="G103" i="73"/>
  <c r="F103" i="73"/>
  <c r="E103" i="73"/>
  <c r="D103" i="73"/>
  <c r="H102" i="73"/>
  <c r="C102" i="73"/>
  <c r="H101" i="73"/>
  <c r="C101" i="73"/>
  <c r="H100" i="73"/>
  <c r="C100" i="73"/>
  <c r="H99" i="73"/>
  <c r="C99" i="73"/>
  <c r="H98" i="73"/>
  <c r="C98" i="73"/>
  <c r="H97" i="73"/>
  <c r="C97" i="73"/>
  <c r="H96" i="73"/>
  <c r="C96" i="73"/>
  <c r="L95" i="73"/>
  <c r="K95" i="73"/>
  <c r="J95" i="73"/>
  <c r="I95" i="73"/>
  <c r="G95" i="73"/>
  <c r="F95" i="73"/>
  <c r="E95" i="73"/>
  <c r="D95" i="73"/>
  <c r="H94" i="73"/>
  <c r="C94" i="73"/>
  <c r="H93" i="73"/>
  <c r="C93" i="73"/>
  <c r="H92" i="73"/>
  <c r="C92" i="73"/>
  <c r="H91" i="73"/>
  <c r="C91" i="73"/>
  <c r="H90" i="73"/>
  <c r="C90" i="73"/>
  <c r="L89" i="73"/>
  <c r="K89" i="73"/>
  <c r="J89" i="73"/>
  <c r="I89" i="73"/>
  <c r="G89" i="73"/>
  <c r="F89" i="73"/>
  <c r="E89" i="73"/>
  <c r="D89" i="73"/>
  <c r="H88" i="73"/>
  <c r="C88" i="73"/>
  <c r="H87" i="73"/>
  <c r="C87" i="73"/>
  <c r="H86" i="73"/>
  <c r="C86" i="73"/>
  <c r="H85" i="73"/>
  <c r="C85" i="73"/>
  <c r="L84" i="73"/>
  <c r="K84" i="73"/>
  <c r="J84" i="73"/>
  <c r="I84" i="73"/>
  <c r="G84" i="73"/>
  <c r="F84" i="73"/>
  <c r="E84" i="73"/>
  <c r="D84" i="73"/>
  <c r="J83" i="73"/>
  <c r="H82" i="73"/>
  <c r="C82" i="73"/>
  <c r="H81" i="73"/>
  <c r="C81" i="73"/>
  <c r="L80" i="73"/>
  <c r="K80" i="73"/>
  <c r="J80" i="73"/>
  <c r="I80" i="73"/>
  <c r="G80" i="73"/>
  <c r="F80" i="73"/>
  <c r="E80" i="73"/>
  <c r="D80" i="73"/>
  <c r="H79" i="73"/>
  <c r="C79" i="73"/>
  <c r="H78" i="73"/>
  <c r="C78" i="73"/>
  <c r="L77" i="73"/>
  <c r="K77" i="73"/>
  <c r="K76" i="73" s="1"/>
  <c r="J77" i="73"/>
  <c r="I77" i="73"/>
  <c r="I76" i="73" s="1"/>
  <c r="G77" i="73"/>
  <c r="G76" i="73" s="1"/>
  <c r="F77" i="73"/>
  <c r="F76" i="73" s="1"/>
  <c r="E77" i="73"/>
  <c r="D77" i="73"/>
  <c r="D76" i="73" s="1"/>
  <c r="E76" i="73"/>
  <c r="H74" i="73"/>
  <c r="C74" i="73"/>
  <c r="H73" i="73"/>
  <c r="C73" i="73"/>
  <c r="H71" i="73"/>
  <c r="C71" i="73"/>
  <c r="H70" i="73"/>
  <c r="C70" i="73"/>
  <c r="L69" i="73"/>
  <c r="K69" i="73"/>
  <c r="K67" i="73" s="1"/>
  <c r="J69" i="73"/>
  <c r="J67" i="73" s="1"/>
  <c r="I69" i="73"/>
  <c r="G69" i="73"/>
  <c r="G67" i="73" s="1"/>
  <c r="F69" i="73"/>
  <c r="E69" i="73"/>
  <c r="E67" i="73" s="1"/>
  <c r="D69" i="73"/>
  <c r="D67" i="73" s="1"/>
  <c r="H68" i="73"/>
  <c r="C68" i="73"/>
  <c r="L67" i="73"/>
  <c r="F67" i="73"/>
  <c r="H66" i="73"/>
  <c r="C66" i="73"/>
  <c r="H65" i="73"/>
  <c r="C65" i="73"/>
  <c r="H64" i="73"/>
  <c r="C64" i="73"/>
  <c r="H63" i="73"/>
  <c r="C63" i="73"/>
  <c r="H62" i="73"/>
  <c r="C62" i="73"/>
  <c r="H61" i="73"/>
  <c r="C61" i="73"/>
  <c r="H60" i="73"/>
  <c r="C60" i="73"/>
  <c r="H59" i="73"/>
  <c r="C59" i="73"/>
  <c r="L58" i="73"/>
  <c r="K58" i="73"/>
  <c r="J58" i="73"/>
  <c r="I58" i="73"/>
  <c r="G58" i="73"/>
  <c r="F58" i="73"/>
  <c r="E58" i="73"/>
  <c r="D58" i="73"/>
  <c r="H57" i="73"/>
  <c r="C57" i="73"/>
  <c r="H56" i="73"/>
  <c r="C56" i="73"/>
  <c r="L55" i="73"/>
  <c r="L54" i="73" s="1"/>
  <c r="K55" i="73"/>
  <c r="J55" i="73"/>
  <c r="J54" i="73" s="1"/>
  <c r="I55" i="73"/>
  <c r="G55" i="73"/>
  <c r="G54" i="73" s="1"/>
  <c r="G53" i="73" s="1"/>
  <c r="F55" i="73"/>
  <c r="E55" i="73"/>
  <c r="E54" i="73" s="1"/>
  <c r="E53" i="73" s="1"/>
  <c r="D55" i="73"/>
  <c r="K54" i="73"/>
  <c r="K53" i="73" s="1"/>
  <c r="H47" i="73"/>
  <c r="C47" i="73"/>
  <c r="H46" i="73"/>
  <c r="C46" i="73"/>
  <c r="L45" i="73"/>
  <c r="H45" i="73" s="1"/>
  <c r="G45" i="73"/>
  <c r="C45" i="73" s="1"/>
  <c r="H44" i="73"/>
  <c r="C44" i="73"/>
  <c r="K43" i="73"/>
  <c r="J43" i="73"/>
  <c r="I43" i="73"/>
  <c r="F43" i="73"/>
  <c r="E43" i="73"/>
  <c r="D43" i="73"/>
  <c r="H42" i="73"/>
  <c r="C42" i="73"/>
  <c r="H41" i="73"/>
  <c r="C41" i="73"/>
  <c r="H40" i="73"/>
  <c r="C40" i="73"/>
  <c r="H39" i="73"/>
  <c r="C39" i="73"/>
  <c r="H38" i="73"/>
  <c r="C38" i="73"/>
  <c r="K37" i="73"/>
  <c r="H37" i="73" s="1"/>
  <c r="F37" i="73"/>
  <c r="C37" i="73" s="1"/>
  <c r="H36" i="73"/>
  <c r="C36" i="73"/>
  <c r="H35" i="73"/>
  <c r="C35" i="73"/>
  <c r="K34" i="73"/>
  <c r="H34" i="73" s="1"/>
  <c r="F34" i="73"/>
  <c r="C34" i="73" s="1"/>
  <c r="H33" i="73"/>
  <c r="C33" i="73"/>
  <c r="K32" i="73"/>
  <c r="H32" i="73" s="1"/>
  <c r="F32" i="73"/>
  <c r="H31" i="73"/>
  <c r="C31" i="73"/>
  <c r="H30" i="73"/>
  <c r="C30" i="73"/>
  <c r="H29" i="73"/>
  <c r="C29" i="73"/>
  <c r="K28" i="73"/>
  <c r="F28" i="73"/>
  <c r="C28" i="73" s="1"/>
  <c r="H26" i="73"/>
  <c r="C26" i="73"/>
  <c r="H25" i="73"/>
  <c r="C25" i="73"/>
  <c r="H24" i="73"/>
  <c r="C24" i="73"/>
  <c r="H23" i="73"/>
  <c r="C23" i="73"/>
  <c r="L22" i="73"/>
  <c r="K22" i="73"/>
  <c r="J22" i="73"/>
  <c r="I22" i="73"/>
  <c r="G22" i="73"/>
  <c r="F22" i="73"/>
  <c r="F288" i="73" s="1"/>
  <c r="F287" i="73" s="1"/>
  <c r="E22" i="73"/>
  <c r="D22" i="73"/>
  <c r="D288" i="73" s="1"/>
  <c r="D287" i="73" s="1"/>
  <c r="H300" i="72"/>
  <c r="C300" i="72"/>
  <c r="H298" i="72"/>
  <c r="C298" i="72"/>
  <c r="H296" i="72"/>
  <c r="C296" i="72"/>
  <c r="H295" i="72"/>
  <c r="C295" i="72"/>
  <c r="H294" i="72"/>
  <c r="C294" i="72"/>
  <c r="H293" i="72"/>
  <c r="C293" i="72"/>
  <c r="H292" i="72"/>
  <c r="C292" i="72"/>
  <c r="H291" i="72"/>
  <c r="C291" i="72"/>
  <c r="C290" i="72" s="1"/>
  <c r="L290" i="72"/>
  <c r="K290" i="72"/>
  <c r="J290" i="72"/>
  <c r="I290" i="72"/>
  <c r="H290" i="72"/>
  <c r="G290" i="72"/>
  <c r="F290" i="72"/>
  <c r="E290" i="72"/>
  <c r="D290" i="72"/>
  <c r="H282" i="72"/>
  <c r="C282" i="72"/>
  <c r="H281" i="72"/>
  <c r="C281" i="72"/>
  <c r="L280" i="72"/>
  <c r="K280" i="72"/>
  <c r="J280" i="72"/>
  <c r="I280" i="72"/>
  <c r="G280" i="72"/>
  <c r="F280" i="72"/>
  <c r="E280" i="72"/>
  <c r="D280" i="72"/>
  <c r="H279" i="72"/>
  <c r="C279" i="72"/>
  <c r="H278" i="72"/>
  <c r="C278" i="72"/>
  <c r="H277" i="72"/>
  <c r="C277" i="72"/>
  <c r="L276" i="72"/>
  <c r="K276" i="72"/>
  <c r="J276" i="72"/>
  <c r="I276" i="72"/>
  <c r="G276" i="72"/>
  <c r="F276" i="72"/>
  <c r="E276" i="72"/>
  <c r="D276" i="72"/>
  <c r="H275" i="72"/>
  <c r="C275" i="72"/>
  <c r="H274" i="72"/>
  <c r="C274" i="72"/>
  <c r="H273" i="72"/>
  <c r="C273" i="72"/>
  <c r="H272" i="72"/>
  <c r="C272" i="72"/>
  <c r="L271" i="72"/>
  <c r="K271" i="72"/>
  <c r="K269" i="72" s="1"/>
  <c r="J271" i="72"/>
  <c r="I271" i="72"/>
  <c r="G271" i="72"/>
  <c r="G269" i="72" s="1"/>
  <c r="F271" i="72"/>
  <c r="F269" i="72" s="1"/>
  <c r="E271" i="72"/>
  <c r="D271" i="72"/>
  <c r="H270" i="72"/>
  <c r="C270" i="72"/>
  <c r="J269" i="72"/>
  <c r="H267" i="72"/>
  <c r="C267" i="72"/>
  <c r="H266" i="72"/>
  <c r="C266" i="72"/>
  <c r="H265" i="72"/>
  <c r="C265" i="72"/>
  <c r="H264" i="72"/>
  <c r="C264" i="72"/>
  <c r="L263" i="72"/>
  <c r="K263" i="72"/>
  <c r="J263" i="72"/>
  <c r="I263" i="72"/>
  <c r="G263" i="72"/>
  <c r="F263" i="72"/>
  <c r="E263" i="72"/>
  <c r="D263" i="72"/>
  <c r="H262" i="72"/>
  <c r="C262" i="72"/>
  <c r="H261" i="72"/>
  <c r="C261" i="72"/>
  <c r="H260" i="72"/>
  <c r="C260" i="72"/>
  <c r="L259" i="72"/>
  <c r="K259" i="72"/>
  <c r="K258" i="72" s="1"/>
  <c r="J259" i="72"/>
  <c r="I259" i="72"/>
  <c r="I258" i="72" s="1"/>
  <c r="G259" i="72"/>
  <c r="G258" i="72" s="1"/>
  <c r="F259" i="72"/>
  <c r="F258" i="72" s="1"/>
  <c r="E259" i="72"/>
  <c r="E258" i="72" s="1"/>
  <c r="D259" i="72"/>
  <c r="L258" i="72"/>
  <c r="H257" i="72"/>
  <c r="C257" i="72"/>
  <c r="H256" i="72"/>
  <c r="C256" i="72"/>
  <c r="H255" i="72"/>
  <c r="C255" i="72"/>
  <c r="H254" i="72"/>
  <c r="C254" i="72"/>
  <c r="H253" i="72"/>
  <c r="C253" i="72"/>
  <c r="L252" i="72"/>
  <c r="L251" i="72" s="1"/>
  <c r="K252" i="72"/>
  <c r="K251" i="72" s="1"/>
  <c r="J252" i="72"/>
  <c r="I252" i="72"/>
  <c r="G252" i="72"/>
  <c r="G251" i="72" s="1"/>
  <c r="F252" i="72"/>
  <c r="E252" i="72"/>
  <c r="E251" i="72" s="1"/>
  <c r="D252" i="72"/>
  <c r="D251" i="72" s="1"/>
  <c r="J251" i="72"/>
  <c r="F251" i="72"/>
  <c r="H250" i="72"/>
  <c r="C250" i="72"/>
  <c r="H249" i="72"/>
  <c r="C249" i="72"/>
  <c r="H248" i="72"/>
  <c r="C248" i="72"/>
  <c r="H247" i="72"/>
  <c r="C247" i="72"/>
  <c r="L246" i="72"/>
  <c r="K246" i="72"/>
  <c r="J246" i="72"/>
  <c r="I246" i="72"/>
  <c r="G246" i="72"/>
  <c r="F246" i="72"/>
  <c r="E246" i="72"/>
  <c r="D246" i="72"/>
  <c r="H245" i="72"/>
  <c r="C245" i="72"/>
  <c r="H244" i="72"/>
  <c r="C244" i="72"/>
  <c r="H243" i="72"/>
  <c r="C243" i="72"/>
  <c r="H242" i="72"/>
  <c r="C242" i="72"/>
  <c r="H241" i="72"/>
  <c r="C241" i="72"/>
  <c r="H240" i="72"/>
  <c r="C240" i="72"/>
  <c r="H239" i="72"/>
  <c r="C239" i="72"/>
  <c r="L238" i="72"/>
  <c r="K238" i="72"/>
  <c r="J238" i="72"/>
  <c r="I238" i="72"/>
  <c r="G238" i="72"/>
  <c r="F238" i="72"/>
  <c r="E238" i="72"/>
  <c r="D238" i="72"/>
  <c r="H237" i="72"/>
  <c r="C237" i="72"/>
  <c r="H236" i="72"/>
  <c r="C236" i="72"/>
  <c r="L235" i="72"/>
  <c r="K235" i="72"/>
  <c r="J235" i="72"/>
  <c r="I235" i="72"/>
  <c r="G235" i="72"/>
  <c r="F235" i="72"/>
  <c r="E235" i="72"/>
  <c r="E231" i="72" s="1"/>
  <c r="D235" i="72"/>
  <c r="H232" i="72"/>
  <c r="C232" i="72"/>
  <c r="H229" i="72"/>
  <c r="C229" i="72"/>
  <c r="H228" i="72"/>
  <c r="C228" i="72"/>
  <c r="L227" i="72"/>
  <c r="K227" i="72"/>
  <c r="J227" i="72"/>
  <c r="I227" i="72"/>
  <c r="G227" i="72"/>
  <c r="F227" i="72"/>
  <c r="E227" i="72"/>
  <c r="D227" i="72"/>
  <c r="H226" i="72"/>
  <c r="C226" i="72"/>
  <c r="H225" i="72"/>
  <c r="C225" i="72"/>
  <c r="H224" i="72"/>
  <c r="C224" i="72"/>
  <c r="H223" i="72"/>
  <c r="C223" i="72"/>
  <c r="H222" i="72"/>
  <c r="C222" i="72"/>
  <c r="H221" i="72"/>
  <c r="C221" i="72"/>
  <c r="H220" i="72"/>
  <c r="C220" i="72"/>
  <c r="H219" i="72"/>
  <c r="C219" i="72"/>
  <c r="H218" i="72"/>
  <c r="C218" i="72"/>
  <c r="H217" i="72"/>
  <c r="C217" i="72"/>
  <c r="L216" i="72"/>
  <c r="K216" i="72"/>
  <c r="J216" i="72"/>
  <c r="I216" i="72"/>
  <c r="G216" i="72"/>
  <c r="F216" i="72"/>
  <c r="E216" i="72"/>
  <c r="D216" i="72"/>
  <c r="H215" i="72"/>
  <c r="C215" i="72"/>
  <c r="H214" i="72"/>
  <c r="C214" i="72"/>
  <c r="H213" i="72"/>
  <c r="C213" i="72"/>
  <c r="H212" i="72"/>
  <c r="C212" i="72"/>
  <c r="H211" i="72"/>
  <c r="C211" i="72"/>
  <c r="H210" i="72"/>
  <c r="C210" i="72"/>
  <c r="H209" i="72"/>
  <c r="C209" i="72"/>
  <c r="H208" i="72"/>
  <c r="C208" i="72"/>
  <c r="H207" i="72"/>
  <c r="C207" i="72"/>
  <c r="H206" i="72"/>
  <c r="C206" i="72"/>
  <c r="L205" i="72"/>
  <c r="K205" i="72"/>
  <c r="J205" i="72"/>
  <c r="I205" i="72"/>
  <c r="G205" i="72"/>
  <c r="G204" i="72" s="1"/>
  <c r="F205" i="72"/>
  <c r="E205" i="72"/>
  <c r="E204" i="72" s="1"/>
  <c r="D205" i="72"/>
  <c r="L204" i="72"/>
  <c r="H203" i="72"/>
  <c r="C203" i="72"/>
  <c r="H202" i="72"/>
  <c r="C202" i="72"/>
  <c r="H201" i="72"/>
  <c r="C201" i="72"/>
  <c r="H200" i="72"/>
  <c r="C200" i="72"/>
  <c r="H199" i="72"/>
  <c r="C199" i="72"/>
  <c r="L198" i="72"/>
  <c r="L196" i="72" s="1"/>
  <c r="L195" i="72" s="1"/>
  <c r="K198" i="72"/>
  <c r="K196" i="72" s="1"/>
  <c r="J198" i="72"/>
  <c r="J196" i="72" s="1"/>
  <c r="I198" i="72"/>
  <c r="G198" i="72"/>
  <c r="G196" i="72" s="1"/>
  <c r="F198" i="72"/>
  <c r="F196" i="72" s="1"/>
  <c r="E198" i="72"/>
  <c r="E196" i="72" s="1"/>
  <c r="D198" i="72"/>
  <c r="H197" i="72"/>
  <c r="C197" i="72"/>
  <c r="I196" i="72"/>
  <c r="H193" i="72"/>
  <c r="C193" i="72"/>
  <c r="L192" i="72"/>
  <c r="L191" i="72" s="1"/>
  <c r="K192" i="72"/>
  <c r="J192" i="72"/>
  <c r="J191" i="72" s="1"/>
  <c r="I192" i="72"/>
  <c r="I191" i="72" s="1"/>
  <c r="G192" i="72"/>
  <c r="G191" i="72" s="1"/>
  <c r="F192" i="72"/>
  <c r="E192" i="72"/>
  <c r="E191" i="72" s="1"/>
  <c r="D192" i="72"/>
  <c r="D191" i="72" s="1"/>
  <c r="K191" i="72"/>
  <c r="F191" i="72"/>
  <c r="H190" i="72"/>
  <c r="C190" i="72"/>
  <c r="H189" i="72"/>
  <c r="C189" i="72"/>
  <c r="L188" i="72"/>
  <c r="K188" i="72"/>
  <c r="J188" i="72"/>
  <c r="I188" i="72"/>
  <c r="G188" i="72"/>
  <c r="F188" i="72"/>
  <c r="E188" i="72"/>
  <c r="E187" i="72" s="1"/>
  <c r="D188" i="72"/>
  <c r="H186" i="72"/>
  <c r="C186" i="72"/>
  <c r="H185" i="72"/>
  <c r="C185" i="72"/>
  <c r="L184" i="72"/>
  <c r="K184" i="72"/>
  <c r="J184" i="72"/>
  <c r="I184" i="72"/>
  <c r="G184" i="72"/>
  <c r="F184" i="72"/>
  <c r="E184" i="72"/>
  <c r="D184" i="72"/>
  <c r="H183" i="72"/>
  <c r="C183" i="72"/>
  <c r="H182" i="72"/>
  <c r="C182" i="72"/>
  <c r="H181" i="72"/>
  <c r="C181" i="72"/>
  <c r="H180" i="72"/>
  <c r="C180" i="72"/>
  <c r="L179" i="72"/>
  <c r="K179" i="72"/>
  <c r="J179" i="72"/>
  <c r="I179" i="72"/>
  <c r="G179" i="72"/>
  <c r="F179" i="72"/>
  <c r="E179" i="72"/>
  <c r="D179" i="72"/>
  <c r="H178" i="72"/>
  <c r="C178" i="72"/>
  <c r="H177" i="72"/>
  <c r="C177" i="72"/>
  <c r="H176" i="72"/>
  <c r="C176" i="72"/>
  <c r="L175" i="72"/>
  <c r="K175" i="72"/>
  <c r="J175" i="72"/>
  <c r="I175" i="72"/>
  <c r="I174" i="72" s="1"/>
  <c r="I173" i="72" s="1"/>
  <c r="G175" i="72"/>
  <c r="G174" i="72" s="1"/>
  <c r="G173" i="72" s="1"/>
  <c r="F175" i="72"/>
  <c r="E175" i="72"/>
  <c r="E174" i="72" s="1"/>
  <c r="E173" i="72" s="1"/>
  <c r="D175" i="72"/>
  <c r="D174" i="72" s="1"/>
  <c r="L174" i="72"/>
  <c r="H172" i="72"/>
  <c r="C172" i="72"/>
  <c r="H171" i="72"/>
  <c r="C171" i="72"/>
  <c r="H170" i="72"/>
  <c r="C170" i="72"/>
  <c r="H169" i="72"/>
  <c r="C169" i="72"/>
  <c r="H168" i="72"/>
  <c r="C168" i="72"/>
  <c r="H167" i="72"/>
  <c r="C167" i="72"/>
  <c r="L166" i="72"/>
  <c r="L165" i="72" s="1"/>
  <c r="K166" i="72"/>
  <c r="J166" i="72"/>
  <c r="J165" i="72" s="1"/>
  <c r="I166" i="72"/>
  <c r="G166" i="72"/>
  <c r="F166" i="72"/>
  <c r="F165" i="72" s="1"/>
  <c r="E166" i="72"/>
  <c r="E165" i="72" s="1"/>
  <c r="D166" i="72"/>
  <c r="K165" i="72"/>
  <c r="G165" i="72"/>
  <c r="H164" i="72"/>
  <c r="C164" i="72"/>
  <c r="H163" i="72"/>
  <c r="C163" i="72"/>
  <c r="H162" i="72"/>
  <c r="C162" i="72"/>
  <c r="H161" i="72"/>
  <c r="C161" i="72"/>
  <c r="L160" i="72"/>
  <c r="K160" i="72"/>
  <c r="J160" i="72"/>
  <c r="I160" i="72"/>
  <c r="G160" i="72"/>
  <c r="F160" i="72"/>
  <c r="E160" i="72"/>
  <c r="D160" i="72"/>
  <c r="H159" i="72"/>
  <c r="C159" i="72"/>
  <c r="H158" i="72"/>
  <c r="C158" i="72"/>
  <c r="H157" i="72"/>
  <c r="C157" i="72"/>
  <c r="H156" i="72"/>
  <c r="C156" i="72"/>
  <c r="H155" i="72"/>
  <c r="C155" i="72"/>
  <c r="H154" i="72"/>
  <c r="C154" i="72"/>
  <c r="H153" i="72"/>
  <c r="C153" i="72"/>
  <c r="H152" i="72"/>
  <c r="C152" i="72"/>
  <c r="L151" i="72"/>
  <c r="K151" i="72"/>
  <c r="J151" i="72"/>
  <c r="I151" i="72"/>
  <c r="G151" i="72"/>
  <c r="F151" i="72"/>
  <c r="E151" i="72"/>
  <c r="D151" i="72"/>
  <c r="H150" i="72"/>
  <c r="C150" i="72"/>
  <c r="H149" i="72"/>
  <c r="C149" i="72"/>
  <c r="H148" i="72"/>
  <c r="C148" i="72"/>
  <c r="H147" i="72"/>
  <c r="C147" i="72"/>
  <c r="H146" i="72"/>
  <c r="C146" i="72"/>
  <c r="H145" i="72"/>
  <c r="C145" i="72"/>
  <c r="L144" i="72"/>
  <c r="K144" i="72"/>
  <c r="J144" i="72"/>
  <c r="I144" i="72"/>
  <c r="G144" i="72"/>
  <c r="F144" i="72"/>
  <c r="E144" i="72"/>
  <c r="D144" i="72"/>
  <c r="H143" i="72"/>
  <c r="C143" i="72"/>
  <c r="H142" i="72"/>
  <c r="C142" i="72"/>
  <c r="L141" i="72"/>
  <c r="K141" i="72"/>
  <c r="J141" i="72"/>
  <c r="I141" i="72"/>
  <c r="G141" i="72"/>
  <c r="F141" i="72"/>
  <c r="E141" i="72"/>
  <c r="D141" i="72"/>
  <c r="H140" i="72"/>
  <c r="C140" i="72"/>
  <c r="H139" i="72"/>
  <c r="C139" i="72"/>
  <c r="H138" i="72"/>
  <c r="C138" i="72"/>
  <c r="H137" i="72"/>
  <c r="C137" i="72"/>
  <c r="L136" i="72"/>
  <c r="K136" i="72"/>
  <c r="J136" i="72"/>
  <c r="I136" i="72"/>
  <c r="I130" i="72" s="1"/>
  <c r="G136" i="72"/>
  <c r="G130" i="72" s="1"/>
  <c r="F136" i="72"/>
  <c r="E136" i="72"/>
  <c r="D136" i="72"/>
  <c r="H134" i="72"/>
  <c r="C134" i="72"/>
  <c r="H133" i="72"/>
  <c r="C133" i="72"/>
  <c r="H132" i="72"/>
  <c r="C132" i="72"/>
  <c r="H129" i="72"/>
  <c r="H128" i="72" s="1"/>
  <c r="C129" i="72"/>
  <c r="L128" i="72"/>
  <c r="K128" i="72"/>
  <c r="J128" i="72"/>
  <c r="I128" i="72"/>
  <c r="G128" i="72"/>
  <c r="F128" i="72"/>
  <c r="E128" i="72"/>
  <c r="D128" i="72"/>
  <c r="C128" i="72"/>
  <c r="I127" i="72"/>
  <c r="C127" i="72"/>
  <c r="H126" i="72"/>
  <c r="C126" i="72"/>
  <c r="H125" i="72"/>
  <c r="C125" i="72"/>
  <c r="H124" i="72"/>
  <c r="C124" i="72"/>
  <c r="H123" i="72"/>
  <c r="C123" i="72"/>
  <c r="L122" i="72"/>
  <c r="K122" i="72"/>
  <c r="J122" i="72"/>
  <c r="G122" i="72"/>
  <c r="F122" i="72"/>
  <c r="E122" i="72"/>
  <c r="D122" i="72"/>
  <c r="H121" i="72"/>
  <c r="C121" i="72"/>
  <c r="H120" i="72"/>
  <c r="C120" i="72"/>
  <c r="H119" i="72"/>
  <c r="C119" i="72"/>
  <c r="H118" i="72"/>
  <c r="C118" i="72"/>
  <c r="H117" i="72"/>
  <c r="C117" i="72"/>
  <c r="L116" i="72"/>
  <c r="K116" i="72"/>
  <c r="J116" i="72"/>
  <c r="I116" i="72"/>
  <c r="G116" i="72"/>
  <c r="F116" i="72"/>
  <c r="E116" i="72"/>
  <c r="D116" i="72"/>
  <c r="H115" i="72"/>
  <c r="C115" i="72"/>
  <c r="H114" i="72"/>
  <c r="C114" i="72"/>
  <c r="H113" i="72"/>
  <c r="C113" i="72"/>
  <c r="L112" i="72"/>
  <c r="K112" i="72"/>
  <c r="J112" i="72"/>
  <c r="I112" i="72"/>
  <c r="G112" i="72"/>
  <c r="F112" i="72"/>
  <c r="E112" i="72"/>
  <c r="D112" i="72"/>
  <c r="H111" i="72"/>
  <c r="C111" i="72"/>
  <c r="H110" i="72"/>
  <c r="C110" i="72"/>
  <c r="H109" i="72"/>
  <c r="C109" i="72"/>
  <c r="H108" i="72"/>
  <c r="C108" i="72"/>
  <c r="H107" i="72"/>
  <c r="C107" i="72"/>
  <c r="H106" i="72"/>
  <c r="C106" i="72"/>
  <c r="H105" i="72"/>
  <c r="C105" i="72"/>
  <c r="H104" i="72"/>
  <c r="C104" i="72"/>
  <c r="L103" i="72"/>
  <c r="K103" i="72"/>
  <c r="J103" i="72"/>
  <c r="I103" i="72"/>
  <c r="G103" i="72"/>
  <c r="F103" i="72"/>
  <c r="E103" i="72"/>
  <c r="D103" i="72"/>
  <c r="H102" i="72"/>
  <c r="C102" i="72"/>
  <c r="H101" i="72"/>
  <c r="C101" i="72"/>
  <c r="H100" i="72"/>
  <c r="C100" i="72"/>
  <c r="H99" i="72"/>
  <c r="C99" i="72"/>
  <c r="H98" i="72"/>
  <c r="C98" i="72"/>
  <c r="H97" i="72"/>
  <c r="C97" i="72"/>
  <c r="H96" i="72"/>
  <c r="C96" i="72"/>
  <c r="L95" i="72"/>
  <c r="K95" i="72"/>
  <c r="J95" i="72"/>
  <c r="I95" i="72"/>
  <c r="G95" i="72"/>
  <c r="F95" i="72"/>
  <c r="E95" i="72"/>
  <c r="D95" i="72"/>
  <c r="H94" i="72"/>
  <c r="C94" i="72"/>
  <c r="H93" i="72"/>
  <c r="C93" i="72"/>
  <c r="H92" i="72"/>
  <c r="C92" i="72"/>
  <c r="H91" i="72"/>
  <c r="C91" i="72"/>
  <c r="H90" i="72"/>
  <c r="C90" i="72"/>
  <c r="L89" i="72"/>
  <c r="K89" i="72"/>
  <c r="J89" i="72"/>
  <c r="I89" i="72"/>
  <c r="G89" i="72"/>
  <c r="F89" i="72"/>
  <c r="E89" i="72"/>
  <c r="D89" i="72"/>
  <c r="H88" i="72"/>
  <c r="C88" i="72"/>
  <c r="H87" i="72"/>
  <c r="C87" i="72"/>
  <c r="H86" i="72"/>
  <c r="C86" i="72"/>
  <c r="H85" i="72"/>
  <c r="C85" i="72"/>
  <c r="L84" i="72"/>
  <c r="K84" i="72"/>
  <c r="J84" i="72"/>
  <c r="I84" i="72"/>
  <c r="G84" i="72"/>
  <c r="F84" i="72"/>
  <c r="E84" i="72"/>
  <c r="D84" i="72"/>
  <c r="F83" i="72"/>
  <c r="H82" i="72"/>
  <c r="C82" i="72"/>
  <c r="H81" i="72"/>
  <c r="C81" i="72"/>
  <c r="L80" i="72"/>
  <c r="K80" i="72"/>
  <c r="J80" i="72"/>
  <c r="I80" i="72"/>
  <c r="G80" i="72"/>
  <c r="F80" i="72"/>
  <c r="E80" i="72"/>
  <c r="D80" i="72"/>
  <c r="C80" i="72" s="1"/>
  <c r="H79" i="72"/>
  <c r="C79" i="72"/>
  <c r="H78" i="72"/>
  <c r="C78" i="72"/>
  <c r="L77" i="72"/>
  <c r="K77" i="72"/>
  <c r="J77" i="72"/>
  <c r="J76" i="72" s="1"/>
  <c r="I77" i="72"/>
  <c r="G77" i="72"/>
  <c r="G76" i="72" s="1"/>
  <c r="F77" i="72"/>
  <c r="E77" i="72"/>
  <c r="D77" i="72"/>
  <c r="D76" i="72" s="1"/>
  <c r="L76" i="72"/>
  <c r="H74" i="72"/>
  <c r="C74" i="72"/>
  <c r="H73" i="72"/>
  <c r="C73" i="72"/>
  <c r="H71" i="72"/>
  <c r="C71" i="72"/>
  <c r="H70" i="72"/>
  <c r="C70" i="72"/>
  <c r="L69" i="72"/>
  <c r="L67" i="72" s="1"/>
  <c r="K69" i="72"/>
  <c r="K67" i="72" s="1"/>
  <c r="J69" i="72"/>
  <c r="J67" i="72" s="1"/>
  <c r="I69" i="72"/>
  <c r="G69" i="72"/>
  <c r="G67" i="72" s="1"/>
  <c r="F69" i="72"/>
  <c r="F67" i="72" s="1"/>
  <c r="E69" i="72"/>
  <c r="E67" i="72" s="1"/>
  <c r="D69" i="72"/>
  <c r="H68" i="72"/>
  <c r="C68" i="72"/>
  <c r="I67" i="72"/>
  <c r="D67" i="72"/>
  <c r="H66" i="72"/>
  <c r="C66" i="72"/>
  <c r="H65" i="72"/>
  <c r="C65" i="72"/>
  <c r="H64" i="72"/>
  <c r="C64" i="72"/>
  <c r="H63" i="72"/>
  <c r="C63" i="72"/>
  <c r="H62" i="72"/>
  <c r="C62" i="72"/>
  <c r="H61" i="72"/>
  <c r="C61" i="72"/>
  <c r="H60" i="72"/>
  <c r="C60" i="72"/>
  <c r="H59" i="72"/>
  <c r="C59" i="72"/>
  <c r="L58" i="72"/>
  <c r="K58" i="72"/>
  <c r="J58" i="72"/>
  <c r="I58" i="72"/>
  <c r="G58" i="72"/>
  <c r="F58" i="72"/>
  <c r="E58" i="72"/>
  <c r="D58" i="72"/>
  <c r="H57" i="72"/>
  <c r="C57" i="72"/>
  <c r="H56" i="72"/>
  <c r="C56" i="72"/>
  <c r="L55" i="72"/>
  <c r="L54" i="72" s="1"/>
  <c r="L53" i="72" s="1"/>
  <c r="K55" i="72"/>
  <c r="K54" i="72" s="1"/>
  <c r="J55" i="72"/>
  <c r="J54" i="72" s="1"/>
  <c r="J53" i="72" s="1"/>
  <c r="I55" i="72"/>
  <c r="G55" i="72"/>
  <c r="F55" i="72"/>
  <c r="F54" i="72" s="1"/>
  <c r="E55" i="72"/>
  <c r="D55" i="72"/>
  <c r="D54" i="72" s="1"/>
  <c r="I54" i="72"/>
  <c r="H47" i="72"/>
  <c r="C47" i="72"/>
  <c r="H46" i="72"/>
  <c r="C46" i="72"/>
  <c r="L45" i="72"/>
  <c r="H45" i="72" s="1"/>
  <c r="G45" i="72"/>
  <c r="H44" i="72"/>
  <c r="C44" i="72"/>
  <c r="K43" i="72"/>
  <c r="J43" i="72"/>
  <c r="I43" i="72"/>
  <c r="F43" i="72"/>
  <c r="E43" i="72"/>
  <c r="D43" i="72"/>
  <c r="H42" i="72"/>
  <c r="C42" i="72"/>
  <c r="H41" i="72"/>
  <c r="C41" i="72"/>
  <c r="H40" i="72"/>
  <c r="C40" i="72"/>
  <c r="H39" i="72"/>
  <c r="C39" i="72"/>
  <c r="H38" i="72"/>
  <c r="C38" i="72"/>
  <c r="K37" i="72"/>
  <c r="H37" i="72" s="1"/>
  <c r="F37" i="72"/>
  <c r="C37" i="72" s="1"/>
  <c r="H36" i="72"/>
  <c r="C36" i="72"/>
  <c r="H35" i="72"/>
  <c r="C35" i="72"/>
  <c r="K34" i="72"/>
  <c r="H34" i="72" s="1"/>
  <c r="F34" i="72"/>
  <c r="C34" i="72" s="1"/>
  <c r="H33" i="72"/>
  <c r="C33" i="72"/>
  <c r="K32" i="72"/>
  <c r="H32" i="72" s="1"/>
  <c r="F32" i="72"/>
  <c r="H31" i="72"/>
  <c r="C31" i="72"/>
  <c r="H30" i="72"/>
  <c r="C30" i="72"/>
  <c r="H29" i="72"/>
  <c r="C29" i="72"/>
  <c r="K28" i="72"/>
  <c r="H28" i="72" s="1"/>
  <c r="F28" i="72"/>
  <c r="C28" i="72" s="1"/>
  <c r="H26" i="72"/>
  <c r="C26" i="72"/>
  <c r="H25" i="72"/>
  <c r="C25" i="72"/>
  <c r="H24" i="72"/>
  <c r="C24" i="72"/>
  <c r="H23" i="72"/>
  <c r="C23" i="72"/>
  <c r="L22" i="72"/>
  <c r="K22" i="72"/>
  <c r="K288" i="72" s="1"/>
  <c r="K287" i="72" s="1"/>
  <c r="J22" i="72"/>
  <c r="I22" i="72"/>
  <c r="G22" i="72"/>
  <c r="F22" i="72"/>
  <c r="F288" i="72" s="1"/>
  <c r="F287" i="72" s="1"/>
  <c r="E22" i="72"/>
  <c r="D22" i="72"/>
  <c r="H302" i="71"/>
  <c r="C302" i="71"/>
  <c r="H300" i="71"/>
  <c r="C300" i="71"/>
  <c r="H298" i="71"/>
  <c r="C298" i="71"/>
  <c r="H297" i="71"/>
  <c r="C297" i="71"/>
  <c r="H296" i="71"/>
  <c r="C296" i="71"/>
  <c r="H295" i="71"/>
  <c r="C295" i="71"/>
  <c r="H294" i="71"/>
  <c r="C294" i="71"/>
  <c r="H293" i="71"/>
  <c r="C293" i="71"/>
  <c r="L292" i="71"/>
  <c r="K292" i="71"/>
  <c r="J292" i="71"/>
  <c r="I292" i="71"/>
  <c r="H292" i="71"/>
  <c r="G292" i="71"/>
  <c r="F292" i="71"/>
  <c r="E292" i="71"/>
  <c r="D292" i="71"/>
  <c r="H284" i="71"/>
  <c r="C284" i="71"/>
  <c r="H283" i="71"/>
  <c r="C283" i="71"/>
  <c r="L282" i="71"/>
  <c r="K282" i="71"/>
  <c r="J282" i="71"/>
  <c r="I282" i="71"/>
  <c r="G282" i="71"/>
  <c r="F282" i="71"/>
  <c r="E282" i="71"/>
  <c r="D282" i="71"/>
  <c r="H279" i="71"/>
  <c r="C279" i="71"/>
  <c r="H278" i="71"/>
  <c r="C278" i="71"/>
  <c r="H277" i="71"/>
  <c r="C277" i="71"/>
  <c r="L276" i="71"/>
  <c r="K276" i="71"/>
  <c r="J276" i="71"/>
  <c r="I276" i="71"/>
  <c r="G276" i="71"/>
  <c r="F276" i="71"/>
  <c r="E276" i="71"/>
  <c r="D276" i="71"/>
  <c r="H275" i="71"/>
  <c r="C275" i="71"/>
  <c r="H274" i="71"/>
  <c r="C274" i="71"/>
  <c r="H273" i="71"/>
  <c r="C273" i="71"/>
  <c r="H272" i="71"/>
  <c r="C272" i="71"/>
  <c r="L271" i="71"/>
  <c r="K271" i="71"/>
  <c r="J271" i="71"/>
  <c r="I271" i="71"/>
  <c r="G271" i="71"/>
  <c r="F271" i="71"/>
  <c r="F269" i="71" s="1"/>
  <c r="E271" i="71"/>
  <c r="D271" i="71"/>
  <c r="H270" i="71"/>
  <c r="C270" i="71"/>
  <c r="J269" i="71"/>
  <c r="H267" i="71"/>
  <c r="C267" i="71"/>
  <c r="H266" i="71"/>
  <c r="C266" i="71"/>
  <c r="H265" i="71"/>
  <c r="C265" i="71"/>
  <c r="H264" i="71"/>
  <c r="C264" i="71"/>
  <c r="L263" i="71"/>
  <c r="K263" i="71"/>
  <c r="J263" i="71"/>
  <c r="I263" i="71"/>
  <c r="G263" i="71"/>
  <c r="F263" i="71"/>
  <c r="E263" i="71"/>
  <c r="D263" i="71"/>
  <c r="H262" i="71"/>
  <c r="C262" i="71"/>
  <c r="H261" i="71"/>
  <c r="C261" i="71"/>
  <c r="H260" i="71"/>
  <c r="C260" i="71"/>
  <c r="L259" i="71"/>
  <c r="K259" i="71"/>
  <c r="K258" i="71" s="1"/>
  <c r="J259" i="71"/>
  <c r="J258" i="71" s="1"/>
  <c r="I259" i="71"/>
  <c r="G259" i="71"/>
  <c r="F259" i="71"/>
  <c r="F258" i="71" s="1"/>
  <c r="E259" i="71"/>
  <c r="D259" i="71"/>
  <c r="G258" i="71"/>
  <c r="D258" i="71"/>
  <c r="H257" i="71"/>
  <c r="C257" i="71"/>
  <c r="H256" i="71"/>
  <c r="C256" i="71"/>
  <c r="H255" i="71"/>
  <c r="C255" i="71"/>
  <c r="H254" i="71"/>
  <c r="C254" i="71"/>
  <c r="H253" i="71"/>
  <c r="C253" i="71"/>
  <c r="L252" i="71"/>
  <c r="L251" i="71" s="1"/>
  <c r="K252" i="71"/>
  <c r="K251" i="71" s="1"/>
  <c r="J252" i="71"/>
  <c r="J251" i="71" s="1"/>
  <c r="I252" i="71"/>
  <c r="G252" i="71"/>
  <c r="G251" i="71" s="1"/>
  <c r="F252" i="71"/>
  <c r="F251" i="71" s="1"/>
  <c r="E252" i="71"/>
  <c r="D252" i="71"/>
  <c r="D251" i="71" s="1"/>
  <c r="I251" i="71"/>
  <c r="E251" i="71"/>
  <c r="H250" i="71"/>
  <c r="C250" i="71"/>
  <c r="H249" i="71"/>
  <c r="C249" i="71"/>
  <c r="H248" i="71"/>
  <c r="C248" i="71"/>
  <c r="H247" i="71"/>
  <c r="C247" i="71"/>
  <c r="L246" i="71"/>
  <c r="K246" i="71"/>
  <c r="J246" i="71"/>
  <c r="I246" i="71"/>
  <c r="G246" i="71"/>
  <c r="F246" i="71"/>
  <c r="E246" i="71"/>
  <c r="D246" i="71"/>
  <c r="H245" i="71"/>
  <c r="C245" i="71"/>
  <c r="H244" i="71"/>
  <c r="C244" i="71"/>
  <c r="H243" i="71"/>
  <c r="C243" i="71"/>
  <c r="H242" i="71"/>
  <c r="C242" i="71"/>
  <c r="H241" i="71"/>
  <c r="C241" i="71"/>
  <c r="H240" i="71"/>
  <c r="C240" i="71"/>
  <c r="H239" i="71"/>
  <c r="C239" i="71"/>
  <c r="L238" i="71"/>
  <c r="K238" i="71"/>
  <c r="J238" i="71"/>
  <c r="I238" i="71"/>
  <c r="G238" i="71"/>
  <c r="F238" i="71"/>
  <c r="E238" i="71"/>
  <c r="D238" i="71"/>
  <c r="H237" i="71"/>
  <c r="C237" i="71"/>
  <c r="H236" i="71"/>
  <c r="C236" i="71"/>
  <c r="L235" i="71"/>
  <c r="K235" i="71"/>
  <c r="J235" i="71"/>
  <c r="I235" i="71"/>
  <c r="G235" i="71"/>
  <c r="F235" i="71"/>
  <c r="E235" i="71"/>
  <c r="D235" i="71"/>
  <c r="H232" i="71"/>
  <c r="C232" i="71"/>
  <c r="H229" i="71"/>
  <c r="C229" i="71"/>
  <c r="H228" i="71"/>
  <c r="C228" i="71"/>
  <c r="L227" i="71"/>
  <c r="K227" i="71"/>
  <c r="J227" i="71"/>
  <c r="I227" i="71"/>
  <c r="G227" i="71"/>
  <c r="F227" i="71"/>
  <c r="E227" i="71"/>
  <c r="D227" i="71"/>
  <c r="H226" i="71"/>
  <c r="C226" i="71"/>
  <c r="H225" i="71"/>
  <c r="C225" i="71"/>
  <c r="H224" i="71"/>
  <c r="C224" i="71"/>
  <c r="H223" i="71"/>
  <c r="C223" i="71"/>
  <c r="H222" i="71"/>
  <c r="C222" i="71"/>
  <c r="H221" i="71"/>
  <c r="C221" i="71"/>
  <c r="H220" i="71"/>
  <c r="C220" i="71"/>
  <c r="H219" i="71"/>
  <c r="C219" i="71"/>
  <c r="H218" i="71"/>
  <c r="C218" i="71"/>
  <c r="H217" i="71"/>
  <c r="C217" i="71"/>
  <c r="L216" i="71"/>
  <c r="K216" i="71"/>
  <c r="J216" i="71"/>
  <c r="I216" i="71"/>
  <c r="G216" i="71"/>
  <c r="F216" i="71"/>
  <c r="E216" i="71"/>
  <c r="D216" i="71"/>
  <c r="H215" i="71"/>
  <c r="C215" i="71"/>
  <c r="H214" i="71"/>
  <c r="C214" i="71"/>
  <c r="H213" i="71"/>
  <c r="C213" i="71"/>
  <c r="H212" i="71"/>
  <c r="C212" i="71"/>
  <c r="H211" i="71"/>
  <c r="C211" i="71"/>
  <c r="H210" i="71"/>
  <c r="C210" i="71"/>
  <c r="H209" i="71"/>
  <c r="C209" i="71"/>
  <c r="H208" i="71"/>
  <c r="C208" i="71"/>
  <c r="H207" i="71"/>
  <c r="C207" i="71"/>
  <c r="H206" i="71"/>
  <c r="C206" i="71"/>
  <c r="L205" i="71"/>
  <c r="K205" i="71"/>
  <c r="K204" i="71" s="1"/>
  <c r="J205" i="71"/>
  <c r="I205" i="71"/>
  <c r="I204" i="71" s="1"/>
  <c r="G205" i="71"/>
  <c r="F205" i="71"/>
  <c r="F204" i="71" s="1"/>
  <c r="E205" i="71"/>
  <c r="D205" i="71"/>
  <c r="D204" i="71" s="1"/>
  <c r="H203" i="71"/>
  <c r="C203" i="71"/>
  <c r="H202" i="71"/>
  <c r="C202" i="71"/>
  <c r="H201" i="71"/>
  <c r="C201" i="71"/>
  <c r="H200" i="71"/>
  <c r="C200" i="71"/>
  <c r="H199" i="71"/>
  <c r="C199" i="71"/>
  <c r="L198" i="71"/>
  <c r="K198" i="71"/>
  <c r="J198" i="71"/>
  <c r="J196" i="71" s="1"/>
  <c r="I198" i="71"/>
  <c r="I196" i="71" s="1"/>
  <c r="I195" i="71" s="1"/>
  <c r="G198" i="71"/>
  <c r="G196" i="71" s="1"/>
  <c r="F198" i="71"/>
  <c r="F196" i="71" s="1"/>
  <c r="E198" i="71"/>
  <c r="E196" i="71" s="1"/>
  <c r="D198" i="71"/>
  <c r="H197" i="71"/>
  <c r="C197" i="71"/>
  <c r="L196" i="71"/>
  <c r="H193" i="71"/>
  <c r="C193" i="71"/>
  <c r="L192" i="71"/>
  <c r="L191" i="71" s="1"/>
  <c r="K192" i="71"/>
  <c r="K191" i="71" s="1"/>
  <c r="J192" i="71"/>
  <c r="I192" i="71"/>
  <c r="I191" i="71" s="1"/>
  <c r="G192" i="71"/>
  <c r="G191" i="71" s="1"/>
  <c r="F192" i="71"/>
  <c r="E192" i="71"/>
  <c r="D192" i="71"/>
  <c r="J191" i="71"/>
  <c r="F191" i="71"/>
  <c r="E191" i="71"/>
  <c r="H190" i="71"/>
  <c r="C190" i="71"/>
  <c r="H189" i="71"/>
  <c r="C189" i="71"/>
  <c r="L188" i="71"/>
  <c r="K188" i="71"/>
  <c r="J188" i="71"/>
  <c r="I188" i="71"/>
  <c r="I187" i="71" s="1"/>
  <c r="G188" i="71"/>
  <c r="F188" i="71"/>
  <c r="E188" i="71"/>
  <c r="D188" i="71"/>
  <c r="H186" i="71"/>
  <c r="C186" i="71"/>
  <c r="H185" i="71"/>
  <c r="C185" i="71"/>
  <c r="L184" i="71"/>
  <c r="K184" i="71"/>
  <c r="J184" i="71"/>
  <c r="I184" i="71"/>
  <c r="G184" i="71"/>
  <c r="F184" i="71"/>
  <c r="E184" i="71"/>
  <c r="D184" i="71"/>
  <c r="H183" i="71"/>
  <c r="C183" i="71"/>
  <c r="H182" i="71"/>
  <c r="C182" i="71"/>
  <c r="H181" i="71"/>
  <c r="C181" i="71"/>
  <c r="H180" i="71"/>
  <c r="C180" i="71"/>
  <c r="L179" i="71"/>
  <c r="K179" i="71"/>
  <c r="J179" i="71"/>
  <c r="I179" i="71"/>
  <c r="G179" i="71"/>
  <c r="F179" i="71"/>
  <c r="E179" i="71"/>
  <c r="D179" i="71"/>
  <c r="H178" i="71"/>
  <c r="C178" i="71"/>
  <c r="H177" i="71"/>
  <c r="C177" i="71"/>
  <c r="H176" i="71"/>
  <c r="C176" i="71"/>
  <c r="L175" i="71"/>
  <c r="K175" i="71"/>
  <c r="J175" i="71"/>
  <c r="J174" i="71" s="1"/>
  <c r="J173" i="71" s="1"/>
  <c r="I175" i="71"/>
  <c r="G175" i="71"/>
  <c r="F175" i="71"/>
  <c r="F174" i="71" s="1"/>
  <c r="E175" i="71"/>
  <c r="D175" i="71"/>
  <c r="L174" i="71"/>
  <c r="L173" i="71" s="1"/>
  <c r="K174" i="71"/>
  <c r="G174" i="71"/>
  <c r="G173" i="71" s="1"/>
  <c r="H172" i="71"/>
  <c r="C172" i="71"/>
  <c r="H171" i="71"/>
  <c r="C171" i="71"/>
  <c r="H170" i="71"/>
  <c r="C170" i="71"/>
  <c r="H169" i="71"/>
  <c r="C169" i="71"/>
  <c r="H168" i="71"/>
  <c r="C168" i="71"/>
  <c r="H167" i="71"/>
  <c r="C167" i="71"/>
  <c r="L166" i="71"/>
  <c r="L165" i="71" s="1"/>
  <c r="K166" i="71"/>
  <c r="K165" i="71" s="1"/>
  <c r="J166" i="71"/>
  <c r="J165" i="71" s="1"/>
  <c r="I166" i="71"/>
  <c r="I165" i="71" s="1"/>
  <c r="G166" i="71"/>
  <c r="G165" i="71" s="1"/>
  <c r="F166" i="71"/>
  <c r="E166" i="71"/>
  <c r="E165" i="71" s="1"/>
  <c r="D166" i="71"/>
  <c r="D165" i="71" s="1"/>
  <c r="F165" i="71"/>
  <c r="H164" i="71"/>
  <c r="C164" i="71"/>
  <c r="H163" i="71"/>
  <c r="C163" i="71"/>
  <c r="H162" i="71"/>
  <c r="C162" i="71"/>
  <c r="H161" i="71"/>
  <c r="C161" i="71"/>
  <c r="L160" i="71"/>
  <c r="K160" i="71"/>
  <c r="J160" i="71"/>
  <c r="I160" i="71"/>
  <c r="G160" i="71"/>
  <c r="F160" i="71"/>
  <c r="E160" i="71"/>
  <c r="D160" i="71"/>
  <c r="H159" i="71"/>
  <c r="C159" i="71"/>
  <c r="H158" i="71"/>
  <c r="C158" i="71"/>
  <c r="H157" i="71"/>
  <c r="C157" i="71"/>
  <c r="H156" i="71"/>
  <c r="C156" i="71"/>
  <c r="H155" i="71"/>
  <c r="C155" i="71"/>
  <c r="H154" i="71"/>
  <c r="C154" i="71"/>
  <c r="H153" i="71"/>
  <c r="C153" i="71"/>
  <c r="H152" i="71"/>
  <c r="C152" i="71"/>
  <c r="L151" i="71"/>
  <c r="K151" i="71"/>
  <c r="J151" i="71"/>
  <c r="I151" i="71"/>
  <c r="G151" i="71"/>
  <c r="F151" i="71"/>
  <c r="E151" i="71"/>
  <c r="D151" i="71"/>
  <c r="H150" i="71"/>
  <c r="C150" i="71"/>
  <c r="H149" i="71"/>
  <c r="C149" i="71"/>
  <c r="H148" i="71"/>
  <c r="C148" i="71"/>
  <c r="H147" i="71"/>
  <c r="C147" i="71"/>
  <c r="H146" i="71"/>
  <c r="C146" i="71"/>
  <c r="H145" i="71"/>
  <c r="C145" i="71"/>
  <c r="L144" i="71"/>
  <c r="K144" i="71"/>
  <c r="J144" i="71"/>
  <c r="I144" i="71"/>
  <c r="G144" i="71"/>
  <c r="F144" i="71"/>
  <c r="E144" i="71"/>
  <c r="D144" i="71"/>
  <c r="H143" i="71"/>
  <c r="C143" i="71"/>
  <c r="H142" i="71"/>
  <c r="C142" i="71"/>
  <c r="L141" i="71"/>
  <c r="K141" i="71"/>
  <c r="J141" i="71"/>
  <c r="I141" i="71"/>
  <c r="G141" i="71"/>
  <c r="F141" i="71"/>
  <c r="E141" i="71"/>
  <c r="D141" i="71"/>
  <c r="H140" i="71"/>
  <c r="C140" i="71"/>
  <c r="H139" i="71"/>
  <c r="C139" i="71"/>
  <c r="H138" i="71"/>
  <c r="C138" i="71"/>
  <c r="H137" i="71"/>
  <c r="C137" i="71"/>
  <c r="L136" i="71"/>
  <c r="K136" i="71"/>
  <c r="J136" i="71"/>
  <c r="I136" i="71"/>
  <c r="I130" i="71" s="1"/>
  <c r="G136" i="71"/>
  <c r="F136" i="71"/>
  <c r="F130" i="71" s="1"/>
  <c r="E136" i="71"/>
  <c r="D136" i="71"/>
  <c r="H134" i="71"/>
  <c r="C134" i="71"/>
  <c r="H133" i="71"/>
  <c r="C133" i="71"/>
  <c r="H132" i="71"/>
  <c r="C132" i="71"/>
  <c r="C131" i="71"/>
  <c r="E130" i="71"/>
  <c r="H129" i="71"/>
  <c r="H128" i="71" s="1"/>
  <c r="C129" i="71"/>
  <c r="C128" i="71" s="1"/>
  <c r="L128" i="71"/>
  <c r="K128" i="71"/>
  <c r="J128" i="71"/>
  <c r="I128" i="71"/>
  <c r="G128" i="71"/>
  <c r="F128" i="71"/>
  <c r="E128" i="71"/>
  <c r="D128" i="71"/>
  <c r="H127" i="71"/>
  <c r="C127" i="71"/>
  <c r="H126" i="71"/>
  <c r="C126" i="71"/>
  <c r="H125" i="71"/>
  <c r="C125" i="71"/>
  <c r="H124" i="71"/>
  <c r="C124" i="71"/>
  <c r="H123" i="71"/>
  <c r="C123" i="71"/>
  <c r="L122" i="71"/>
  <c r="K122" i="71"/>
  <c r="J122" i="71"/>
  <c r="I122" i="71"/>
  <c r="G122" i="71"/>
  <c r="F122" i="71"/>
  <c r="E122" i="71"/>
  <c r="D122" i="71"/>
  <c r="H121" i="71"/>
  <c r="C121" i="71"/>
  <c r="H120" i="71"/>
  <c r="C120" i="71"/>
  <c r="H119" i="71"/>
  <c r="C119" i="71"/>
  <c r="H118" i="71"/>
  <c r="C118" i="71"/>
  <c r="H117" i="71"/>
  <c r="C117" i="71"/>
  <c r="L116" i="71"/>
  <c r="K116" i="71"/>
  <c r="J116" i="71"/>
  <c r="I116" i="71"/>
  <c r="G116" i="71"/>
  <c r="F116" i="71"/>
  <c r="E116" i="71"/>
  <c r="D116" i="71"/>
  <c r="H115" i="71"/>
  <c r="C115" i="71"/>
  <c r="H114" i="71"/>
  <c r="C114" i="71"/>
  <c r="H113" i="71"/>
  <c r="C113" i="71"/>
  <c r="L112" i="71"/>
  <c r="K112" i="71"/>
  <c r="J112" i="71"/>
  <c r="I112" i="71"/>
  <c r="G112" i="71"/>
  <c r="F112" i="71"/>
  <c r="E112" i="71"/>
  <c r="D112" i="71"/>
  <c r="H111" i="71"/>
  <c r="C111" i="71"/>
  <c r="H110" i="71"/>
  <c r="C110" i="71"/>
  <c r="H109" i="71"/>
  <c r="C109" i="71"/>
  <c r="H108" i="71"/>
  <c r="C108" i="71"/>
  <c r="H107" i="71"/>
  <c r="C107" i="71"/>
  <c r="H106" i="71"/>
  <c r="C106" i="71"/>
  <c r="H105" i="71"/>
  <c r="C105" i="71"/>
  <c r="H104" i="71"/>
  <c r="C104" i="71"/>
  <c r="L103" i="71"/>
  <c r="K103" i="71"/>
  <c r="J103" i="71"/>
  <c r="I103" i="71"/>
  <c r="G103" i="71"/>
  <c r="F103" i="71"/>
  <c r="E103" i="71"/>
  <c r="D103" i="71"/>
  <c r="H102" i="71"/>
  <c r="C102" i="71"/>
  <c r="H101" i="71"/>
  <c r="C101" i="71"/>
  <c r="H100" i="71"/>
  <c r="C100" i="71"/>
  <c r="H99" i="71"/>
  <c r="C99" i="71"/>
  <c r="H98" i="71"/>
  <c r="C98" i="71"/>
  <c r="H97" i="71"/>
  <c r="C97" i="71"/>
  <c r="H96" i="71"/>
  <c r="C96" i="71"/>
  <c r="L95" i="71"/>
  <c r="K95" i="71"/>
  <c r="J95" i="71"/>
  <c r="I95" i="71"/>
  <c r="G95" i="71"/>
  <c r="F95" i="71"/>
  <c r="E95" i="71"/>
  <c r="D95" i="71"/>
  <c r="H94" i="71"/>
  <c r="C94" i="71"/>
  <c r="H93" i="71"/>
  <c r="C93" i="71"/>
  <c r="H92" i="71"/>
  <c r="C92" i="71"/>
  <c r="H91" i="71"/>
  <c r="C91" i="71"/>
  <c r="H90" i="71"/>
  <c r="C90" i="71"/>
  <c r="L89" i="71"/>
  <c r="K89" i="71"/>
  <c r="J89" i="71"/>
  <c r="I89" i="71"/>
  <c r="G89" i="71"/>
  <c r="F89" i="71"/>
  <c r="E89" i="71"/>
  <c r="D89" i="71"/>
  <c r="H88" i="71"/>
  <c r="C88" i="71"/>
  <c r="H87" i="71"/>
  <c r="C87" i="71"/>
  <c r="H86" i="71"/>
  <c r="C86" i="71"/>
  <c r="H85" i="71"/>
  <c r="C85" i="71"/>
  <c r="L84" i="71"/>
  <c r="K84" i="71"/>
  <c r="J84" i="71"/>
  <c r="J83" i="71" s="1"/>
  <c r="I84" i="71"/>
  <c r="G84" i="71"/>
  <c r="F84" i="71"/>
  <c r="E84" i="71"/>
  <c r="D84" i="71"/>
  <c r="H82" i="71"/>
  <c r="C82" i="71"/>
  <c r="H81" i="71"/>
  <c r="C81" i="71"/>
  <c r="L80" i="71"/>
  <c r="K80" i="71"/>
  <c r="J80" i="71"/>
  <c r="I80" i="71"/>
  <c r="G80" i="71"/>
  <c r="F80" i="71"/>
  <c r="E80" i="71"/>
  <c r="D80" i="71"/>
  <c r="H79" i="71"/>
  <c r="C79" i="71"/>
  <c r="H78" i="71"/>
  <c r="C78" i="71"/>
  <c r="L77" i="71"/>
  <c r="L76" i="71" s="1"/>
  <c r="K77" i="71"/>
  <c r="K76" i="71" s="1"/>
  <c r="J77" i="71"/>
  <c r="J76" i="71" s="1"/>
  <c r="I77" i="71"/>
  <c r="I76" i="71" s="1"/>
  <c r="G77" i="71"/>
  <c r="G76" i="71" s="1"/>
  <c r="F77" i="71"/>
  <c r="F76" i="71" s="1"/>
  <c r="E77" i="71"/>
  <c r="E76" i="71" s="1"/>
  <c r="D77" i="71"/>
  <c r="D76" i="71" s="1"/>
  <c r="H74" i="71"/>
  <c r="C74" i="71"/>
  <c r="H73" i="71"/>
  <c r="C73" i="71"/>
  <c r="H71" i="71"/>
  <c r="C71" i="71"/>
  <c r="H70" i="71"/>
  <c r="C70" i="71"/>
  <c r="L69" i="71"/>
  <c r="K69" i="71"/>
  <c r="K67" i="71" s="1"/>
  <c r="J69" i="71"/>
  <c r="J67" i="71" s="1"/>
  <c r="I69" i="71"/>
  <c r="G69" i="71"/>
  <c r="F69" i="71"/>
  <c r="F67" i="71" s="1"/>
  <c r="E69" i="71"/>
  <c r="E67" i="71" s="1"/>
  <c r="D69" i="71"/>
  <c r="D67" i="71" s="1"/>
  <c r="H68" i="71"/>
  <c r="C68" i="71"/>
  <c r="L67" i="71"/>
  <c r="G67" i="71"/>
  <c r="H66" i="71"/>
  <c r="C66" i="71"/>
  <c r="H65" i="71"/>
  <c r="C65" i="71"/>
  <c r="H64" i="71"/>
  <c r="C64" i="71"/>
  <c r="H63" i="71"/>
  <c r="C63" i="71"/>
  <c r="H62" i="71"/>
  <c r="C62" i="71"/>
  <c r="H61" i="71"/>
  <c r="C61" i="71"/>
  <c r="H60" i="71"/>
  <c r="C60" i="71"/>
  <c r="H59" i="71"/>
  <c r="C59" i="71"/>
  <c r="L58" i="71"/>
  <c r="K58" i="71"/>
  <c r="J58" i="71"/>
  <c r="I58" i="71"/>
  <c r="G58" i="71"/>
  <c r="F58" i="71"/>
  <c r="E58" i="71"/>
  <c r="D58" i="71"/>
  <c r="H57" i="71"/>
  <c r="C57" i="71"/>
  <c r="H56" i="71"/>
  <c r="C56" i="71"/>
  <c r="L55" i="71"/>
  <c r="K55" i="71"/>
  <c r="J55" i="71"/>
  <c r="J54" i="71" s="1"/>
  <c r="I55" i="71"/>
  <c r="G55" i="71"/>
  <c r="G54" i="71" s="1"/>
  <c r="F55" i="71"/>
  <c r="E55" i="71"/>
  <c r="D55" i="71"/>
  <c r="L54" i="71"/>
  <c r="L53" i="71" s="1"/>
  <c r="H47" i="71"/>
  <c r="C47" i="71"/>
  <c r="H46" i="71"/>
  <c r="C46" i="71"/>
  <c r="L45" i="71"/>
  <c r="H45" i="71" s="1"/>
  <c r="G45" i="71"/>
  <c r="C45" i="71" s="1"/>
  <c r="H44" i="71"/>
  <c r="C44" i="71"/>
  <c r="K43" i="71"/>
  <c r="J43" i="71"/>
  <c r="I43" i="71"/>
  <c r="F43" i="71"/>
  <c r="E43" i="71"/>
  <c r="D43" i="71"/>
  <c r="H42" i="71"/>
  <c r="C42" i="71"/>
  <c r="H41" i="71"/>
  <c r="C41" i="71"/>
  <c r="H40" i="71"/>
  <c r="C40" i="71"/>
  <c r="H39" i="71"/>
  <c r="C39" i="71"/>
  <c r="H38" i="71"/>
  <c r="C38" i="71"/>
  <c r="K37" i="71"/>
  <c r="H37" i="71" s="1"/>
  <c r="F37" i="71"/>
  <c r="C37" i="71" s="1"/>
  <c r="H36" i="71"/>
  <c r="C36" i="71"/>
  <c r="H35" i="71"/>
  <c r="C35" i="71"/>
  <c r="K34" i="71"/>
  <c r="H34" i="71" s="1"/>
  <c r="F34" i="71"/>
  <c r="C34" i="71" s="1"/>
  <c r="H33" i="71"/>
  <c r="C33" i="71"/>
  <c r="K32" i="71"/>
  <c r="F32" i="71"/>
  <c r="C32" i="71" s="1"/>
  <c r="H31" i="71"/>
  <c r="C31" i="71"/>
  <c r="H30" i="71"/>
  <c r="C30" i="71"/>
  <c r="H29" i="71"/>
  <c r="C29" i="71"/>
  <c r="K28" i="71"/>
  <c r="H28" i="71" s="1"/>
  <c r="F28" i="71"/>
  <c r="C28" i="71" s="1"/>
  <c r="H26" i="71"/>
  <c r="C26" i="71"/>
  <c r="H25" i="71"/>
  <c r="C25" i="71"/>
  <c r="H24" i="71"/>
  <c r="C24" i="71"/>
  <c r="H23" i="71"/>
  <c r="C23" i="71"/>
  <c r="L22" i="71"/>
  <c r="K22" i="71"/>
  <c r="K290" i="71" s="1"/>
  <c r="J22" i="71"/>
  <c r="I22" i="71"/>
  <c r="G22" i="71"/>
  <c r="F22" i="71"/>
  <c r="E22" i="71"/>
  <c r="D22" i="71"/>
  <c r="D290" i="71" s="1"/>
  <c r="D289" i="71" s="1"/>
  <c r="L21" i="71" l="1"/>
  <c r="G53" i="71"/>
  <c r="E187" i="71"/>
  <c r="G187" i="71"/>
  <c r="L187" i="71"/>
  <c r="C252" i="71"/>
  <c r="C259" i="71"/>
  <c r="H184" i="72"/>
  <c r="K187" i="72"/>
  <c r="E288" i="73"/>
  <c r="G288" i="73"/>
  <c r="L288" i="73"/>
  <c r="L287" i="73" s="1"/>
  <c r="E187" i="73"/>
  <c r="C187" i="73" s="1"/>
  <c r="J195" i="73"/>
  <c r="E195" i="73"/>
  <c r="L195" i="73"/>
  <c r="J187" i="74"/>
  <c r="F287" i="75"/>
  <c r="G53" i="75"/>
  <c r="G187" i="75"/>
  <c r="K288" i="76"/>
  <c r="K287" i="76" s="1"/>
  <c r="E288" i="77"/>
  <c r="E287" i="77" s="1"/>
  <c r="G21" i="77"/>
  <c r="J288" i="77"/>
  <c r="J287" i="77" s="1"/>
  <c r="E187" i="77"/>
  <c r="G187" i="77"/>
  <c r="J187" i="77"/>
  <c r="L230" i="77"/>
  <c r="G53" i="78"/>
  <c r="L258" i="71"/>
  <c r="D258" i="72"/>
  <c r="H276" i="72"/>
  <c r="F258" i="73"/>
  <c r="F27" i="75"/>
  <c r="C27" i="75" s="1"/>
  <c r="L174" i="76"/>
  <c r="L173" i="76" s="1"/>
  <c r="L83" i="71"/>
  <c r="J174" i="77"/>
  <c r="J173" i="77" s="1"/>
  <c r="E174" i="74"/>
  <c r="E173" i="74" s="1"/>
  <c r="F174" i="77"/>
  <c r="F173" i="77" s="1"/>
  <c r="D174" i="71"/>
  <c r="I258" i="71"/>
  <c r="H258" i="71" s="1"/>
  <c r="C188" i="73"/>
  <c r="L258" i="73"/>
  <c r="H276" i="76"/>
  <c r="D21" i="71"/>
  <c r="C95" i="71"/>
  <c r="C144" i="71"/>
  <c r="H84" i="72"/>
  <c r="H89" i="72"/>
  <c r="H103" i="72"/>
  <c r="C112" i="72"/>
  <c r="C122" i="72"/>
  <c r="H198" i="72"/>
  <c r="G21" i="73"/>
  <c r="C43" i="74"/>
  <c r="C55" i="74"/>
  <c r="C263" i="74"/>
  <c r="F187" i="75"/>
  <c r="K187" i="75"/>
  <c r="E187" i="75"/>
  <c r="F204" i="75"/>
  <c r="F195" i="75" s="1"/>
  <c r="G53" i="77"/>
  <c r="L53" i="77"/>
  <c r="E173" i="77"/>
  <c r="C80" i="78"/>
  <c r="K289" i="71"/>
  <c r="G83" i="71"/>
  <c r="I174" i="71"/>
  <c r="C188" i="71"/>
  <c r="C292" i="71"/>
  <c r="C22" i="72"/>
  <c r="I288" i="72"/>
  <c r="I287" i="72" s="1"/>
  <c r="K174" i="72"/>
  <c r="K173" i="72" s="1"/>
  <c r="C184" i="72"/>
  <c r="G231" i="72"/>
  <c r="G230" i="72" s="1"/>
  <c r="L231" i="72"/>
  <c r="L230" i="72" s="1"/>
  <c r="H22" i="73"/>
  <c r="E83" i="73"/>
  <c r="F231" i="73"/>
  <c r="K258" i="73"/>
  <c r="H280" i="73"/>
  <c r="C235" i="74"/>
  <c r="L231" i="74"/>
  <c r="C246" i="74"/>
  <c r="C252" i="74"/>
  <c r="C290" i="74"/>
  <c r="D288" i="75"/>
  <c r="D287" i="75" s="1"/>
  <c r="C69" i="75"/>
  <c r="G75" i="75"/>
  <c r="K83" i="75"/>
  <c r="H112" i="75"/>
  <c r="F174" i="75"/>
  <c r="I231" i="75"/>
  <c r="H290" i="75"/>
  <c r="I288" i="76"/>
  <c r="I287" i="76" s="1"/>
  <c r="F53" i="76"/>
  <c r="G231" i="76"/>
  <c r="G230" i="76" s="1"/>
  <c r="L231" i="76"/>
  <c r="J21" i="77"/>
  <c r="H80" i="77"/>
  <c r="H84" i="77"/>
  <c r="H112" i="77"/>
  <c r="C179" i="77"/>
  <c r="H179" i="77"/>
  <c r="E231" i="77"/>
  <c r="J231" i="77"/>
  <c r="J230" i="77" s="1"/>
  <c r="E258" i="77"/>
  <c r="D288" i="78"/>
  <c r="D287" i="78" s="1"/>
  <c r="C227" i="78"/>
  <c r="F231" i="78"/>
  <c r="C252" i="73"/>
  <c r="G21" i="71"/>
  <c r="G290" i="71"/>
  <c r="G289" i="71" s="1"/>
  <c r="L290" i="71"/>
  <c r="H43" i="71"/>
  <c r="C179" i="73"/>
  <c r="H179" i="73"/>
  <c r="G187" i="73"/>
  <c r="L187" i="73"/>
  <c r="E21" i="74"/>
  <c r="F288" i="74"/>
  <c r="F287" i="74" s="1"/>
  <c r="K288" i="74"/>
  <c r="K287" i="74" s="1"/>
  <c r="C69" i="74"/>
  <c r="D187" i="75"/>
  <c r="I187" i="75"/>
  <c r="D204" i="75"/>
  <c r="K187" i="76"/>
  <c r="F283" i="76"/>
  <c r="E53" i="77"/>
  <c r="H55" i="77"/>
  <c r="G173" i="77"/>
  <c r="D21" i="78"/>
  <c r="H246" i="72"/>
  <c r="H84" i="76"/>
  <c r="C112" i="76"/>
  <c r="D187" i="76"/>
  <c r="C116" i="77"/>
  <c r="C67" i="74"/>
  <c r="G258" i="75"/>
  <c r="C175" i="71"/>
  <c r="F53" i="72"/>
  <c r="C238" i="73"/>
  <c r="D174" i="73"/>
  <c r="D173" i="73" s="1"/>
  <c r="C179" i="74"/>
  <c r="H141" i="75"/>
  <c r="C151" i="78"/>
  <c r="C160" i="78"/>
  <c r="J174" i="78"/>
  <c r="J173" i="78" s="1"/>
  <c r="H80" i="73"/>
  <c r="C112" i="75"/>
  <c r="H141" i="77"/>
  <c r="C144" i="77"/>
  <c r="H151" i="77"/>
  <c r="C280" i="77"/>
  <c r="H280" i="77"/>
  <c r="K27" i="78"/>
  <c r="F53" i="78"/>
  <c r="K53" i="78"/>
  <c r="F76" i="78"/>
  <c r="D187" i="78"/>
  <c r="C259" i="78"/>
  <c r="I258" i="78"/>
  <c r="F258" i="78"/>
  <c r="F230" i="78" s="1"/>
  <c r="F194" i="78" s="1"/>
  <c r="H160" i="72"/>
  <c r="G187" i="72"/>
  <c r="C246" i="72"/>
  <c r="F27" i="74"/>
  <c r="C27" i="74" s="1"/>
  <c r="H227" i="75"/>
  <c r="C227" i="76"/>
  <c r="H116" i="77"/>
  <c r="F174" i="78"/>
  <c r="F173" i="78" s="1"/>
  <c r="J258" i="78"/>
  <c r="J53" i="71"/>
  <c r="C58" i="72"/>
  <c r="C69" i="72"/>
  <c r="C43" i="73"/>
  <c r="H103" i="73"/>
  <c r="C184" i="73"/>
  <c r="C227" i="73"/>
  <c r="C116" i="74"/>
  <c r="I83" i="77"/>
  <c r="D53" i="78"/>
  <c r="C69" i="78"/>
  <c r="G76" i="78"/>
  <c r="C205" i="78"/>
  <c r="H246" i="78"/>
  <c r="C136" i="71"/>
  <c r="H141" i="71"/>
  <c r="C263" i="71"/>
  <c r="H238" i="72"/>
  <c r="C95" i="73"/>
  <c r="H141" i="73"/>
  <c r="C151" i="76"/>
  <c r="C205" i="77"/>
  <c r="C58" i="78"/>
  <c r="E67" i="78"/>
  <c r="G187" i="78"/>
  <c r="C160" i="71"/>
  <c r="H43" i="72"/>
  <c r="C141" i="72"/>
  <c r="H144" i="72"/>
  <c r="C160" i="72"/>
  <c r="H122" i="73"/>
  <c r="C151" i="74"/>
  <c r="H227" i="74"/>
  <c r="C141" i="75"/>
  <c r="C43" i="76"/>
  <c r="C80" i="76"/>
  <c r="J76" i="76"/>
  <c r="C122" i="76"/>
  <c r="C179" i="76"/>
  <c r="F187" i="76"/>
  <c r="H216" i="76"/>
  <c r="H238" i="76"/>
  <c r="H252" i="76"/>
  <c r="C259" i="76"/>
  <c r="H95" i="77"/>
  <c r="F27" i="78"/>
  <c r="C84" i="78"/>
  <c r="C122" i="78"/>
  <c r="I231" i="78"/>
  <c r="H205" i="72"/>
  <c r="D258" i="73"/>
  <c r="K27" i="76"/>
  <c r="H27" i="76" s="1"/>
  <c r="C216" i="77"/>
  <c r="C259" i="77"/>
  <c r="C89" i="78"/>
  <c r="C141" i="78"/>
  <c r="H144" i="78"/>
  <c r="E231" i="78"/>
  <c r="J231" i="78"/>
  <c r="J230" i="78" s="1"/>
  <c r="G258" i="78"/>
  <c r="L258" i="78"/>
  <c r="L230" i="78" s="1"/>
  <c r="C280" i="78"/>
  <c r="H290" i="78"/>
  <c r="H69" i="71"/>
  <c r="C84" i="71"/>
  <c r="C238" i="71"/>
  <c r="C116" i="72"/>
  <c r="E130" i="73"/>
  <c r="H144" i="73"/>
  <c r="H184" i="73"/>
  <c r="H227" i="73"/>
  <c r="C246" i="73"/>
  <c r="H252" i="73"/>
  <c r="C84" i="74"/>
  <c r="C112" i="74"/>
  <c r="H122" i="75"/>
  <c r="H175" i="75"/>
  <c r="J258" i="75"/>
  <c r="L53" i="76"/>
  <c r="G76" i="76"/>
  <c r="L76" i="76"/>
  <c r="L75" i="76" s="1"/>
  <c r="C136" i="76"/>
  <c r="C160" i="76"/>
  <c r="C43" i="77"/>
  <c r="H89" i="77"/>
  <c r="H122" i="77"/>
  <c r="C235" i="77"/>
  <c r="C246" i="77"/>
  <c r="C216" i="71"/>
  <c r="C246" i="71"/>
  <c r="H95" i="73"/>
  <c r="E258" i="74"/>
  <c r="C280" i="74"/>
  <c r="C43" i="75"/>
  <c r="H238" i="75"/>
  <c r="F258" i="75"/>
  <c r="H43" i="76"/>
  <c r="H89" i="76"/>
  <c r="C103" i="76"/>
  <c r="H103" i="76"/>
  <c r="L83" i="76"/>
  <c r="C192" i="76"/>
  <c r="C198" i="76"/>
  <c r="L269" i="76"/>
  <c r="C77" i="77"/>
  <c r="C80" i="77"/>
  <c r="C151" i="77"/>
  <c r="H188" i="77"/>
  <c r="C191" i="77"/>
  <c r="D258" i="77"/>
  <c r="C263" i="77"/>
  <c r="C95" i="78"/>
  <c r="C116" i="78"/>
  <c r="H67" i="72"/>
  <c r="K53" i="72"/>
  <c r="J53" i="76"/>
  <c r="H196" i="75"/>
  <c r="I67" i="71"/>
  <c r="H67" i="71" s="1"/>
  <c r="C77" i="71"/>
  <c r="G130" i="71"/>
  <c r="L130" i="71"/>
  <c r="K269" i="71"/>
  <c r="E130" i="72"/>
  <c r="H141" i="72"/>
  <c r="F187" i="72"/>
  <c r="H192" i="72"/>
  <c r="C258" i="72"/>
  <c r="C136" i="73"/>
  <c r="C141" i="73"/>
  <c r="I269" i="73"/>
  <c r="K27" i="74"/>
  <c r="H179" i="74"/>
  <c r="C205" i="74"/>
  <c r="H95" i="75"/>
  <c r="J83" i="75"/>
  <c r="E130" i="75"/>
  <c r="H179" i="75"/>
  <c r="F269" i="75"/>
  <c r="F268" i="75" s="1"/>
  <c r="C184" i="76"/>
  <c r="G187" i="76"/>
  <c r="H69" i="77"/>
  <c r="K130" i="77"/>
  <c r="C227" i="77"/>
  <c r="I204" i="77"/>
  <c r="I258" i="77"/>
  <c r="J54" i="78"/>
  <c r="L76" i="78"/>
  <c r="E174" i="78"/>
  <c r="E173" i="78" s="1"/>
  <c r="C271" i="78"/>
  <c r="C276" i="78"/>
  <c r="H116" i="71"/>
  <c r="C227" i="71"/>
  <c r="K27" i="72"/>
  <c r="H27" i="72" s="1"/>
  <c r="H55" i="72"/>
  <c r="H112" i="73"/>
  <c r="C122" i="73"/>
  <c r="C160" i="73"/>
  <c r="C165" i="73"/>
  <c r="F204" i="73"/>
  <c r="K204" i="73"/>
  <c r="K195" i="73" s="1"/>
  <c r="H43" i="74"/>
  <c r="H55" i="74"/>
  <c r="F130" i="74"/>
  <c r="H151" i="74"/>
  <c r="J258" i="74"/>
  <c r="D21" i="75"/>
  <c r="C55" i="75"/>
  <c r="H116" i="75"/>
  <c r="L174" i="75"/>
  <c r="L173" i="75" s="1"/>
  <c r="H216" i="75"/>
  <c r="E21" i="76"/>
  <c r="J21" i="76"/>
  <c r="F195" i="76"/>
  <c r="F194" i="76" s="1"/>
  <c r="F230" i="76"/>
  <c r="H246" i="76"/>
  <c r="H58" i="77"/>
  <c r="L76" i="77"/>
  <c r="H103" i="77"/>
  <c r="C271" i="77"/>
  <c r="C43" i="78"/>
  <c r="C80" i="71"/>
  <c r="J130" i="71"/>
  <c r="J75" i="71" s="1"/>
  <c r="C151" i="71"/>
  <c r="C184" i="71"/>
  <c r="F187" i="71"/>
  <c r="I269" i="71"/>
  <c r="E21" i="72"/>
  <c r="H136" i="72"/>
  <c r="J187" i="72"/>
  <c r="D204" i="72"/>
  <c r="C80" i="73"/>
  <c r="L76" i="73"/>
  <c r="F269" i="73"/>
  <c r="F268" i="73" s="1"/>
  <c r="K269" i="73"/>
  <c r="F76" i="74"/>
  <c r="H116" i="74"/>
  <c r="K54" i="75"/>
  <c r="H69" i="75"/>
  <c r="E83" i="75"/>
  <c r="L130" i="75"/>
  <c r="K174" i="75"/>
  <c r="K173" i="75" s="1"/>
  <c r="K204" i="75"/>
  <c r="K195" i="75" s="1"/>
  <c r="H235" i="75"/>
  <c r="L231" i="75"/>
  <c r="H246" i="75"/>
  <c r="H252" i="75"/>
  <c r="C263" i="75"/>
  <c r="D269" i="75"/>
  <c r="D268" i="75" s="1"/>
  <c r="H280" i="75"/>
  <c r="F27" i="76"/>
  <c r="C27" i="76" s="1"/>
  <c r="C77" i="76"/>
  <c r="H77" i="76"/>
  <c r="F83" i="76"/>
  <c r="K83" i="76"/>
  <c r="C95" i="76"/>
  <c r="H95" i="76"/>
  <c r="E83" i="76"/>
  <c r="J83" i="76"/>
  <c r="H83" i="76" s="1"/>
  <c r="C188" i="76"/>
  <c r="J187" i="76"/>
  <c r="K53" i="77"/>
  <c r="G130" i="77"/>
  <c r="D195" i="77"/>
  <c r="F258" i="77"/>
  <c r="C258" i="77" s="1"/>
  <c r="L54" i="78"/>
  <c r="L53" i="78" s="1"/>
  <c r="C179" i="78"/>
  <c r="C103" i="71"/>
  <c r="H112" i="71"/>
  <c r="H122" i="71"/>
  <c r="C166" i="71"/>
  <c r="C179" i="71"/>
  <c r="G204" i="71"/>
  <c r="G195" i="71" s="1"/>
  <c r="L204" i="71"/>
  <c r="L195" i="71" s="1"/>
  <c r="L269" i="72"/>
  <c r="H116" i="73"/>
  <c r="I187" i="73"/>
  <c r="C216" i="73"/>
  <c r="K231" i="73"/>
  <c r="H238" i="73"/>
  <c r="H84" i="74"/>
  <c r="C122" i="74"/>
  <c r="C144" i="74"/>
  <c r="H144" i="74"/>
  <c r="C122" i="75"/>
  <c r="H151" i="75"/>
  <c r="G174" i="75"/>
  <c r="G173" i="75" s="1"/>
  <c r="G52" i="75" s="1"/>
  <c r="G204" i="75"/>
  <c r="I21" i="76"/>
  <c r="C58" i="76"/>
  <c r="H58" i="76"/>
  <c r="I83" i="76"/>
  <c r="C116" i="76"/>
  <c r="H116" i="76"/>
  <c r="H141" i="76"/>
  <c r="C144" i="76"/>
  <c r="H144" i="76"/>
  <c r="C166" i="76"/>
  <c r="E196" i="76"/>
  <c r="C196" i="76" s="1"/>
  <c r="L204" i="76"/>
  <c r="L195" i="76" s="1"/>
  <c r="H136" i="77"/>
  <c r="H198" i="77"/>
  <c r="C112" i="78"/>
  <c r="F130" i="78"/>
  <c r="J130" i="78"/>
  <c r="C263" i="78"/>
  <c r="C251" i="77"/>
  <c r="D230" i="77"/>
  <c r="D194" i="77" s="1"/>
  <c r="L75" i="71"/>
  <c r="L52" i="71" s="1"/>
  <c r="H103" i="71"/>
  <c r="H136" i="71"/>
  <c r="K130" i="71"/>
  <c r="C198" i="71"/>
  <c r="D196" i="71"/>
  <c r="H198" i="71"/>
  <c r="K196" i="71"/>
  <c r="K195" i="71" s="1"/>
  <c r="F195" i="71"/>
  <c r="H246" i="71"/>
  <c r="D269" i="71"/>
  <c r="C276" i="71"/>
  <c r="C45" i="72"/>
  <c r="G21" i="72"/>
  <c r="H80" i="72"/>
  <c r="H116" i="72"/>
  <c r="C151" i="72"/>
  <c r="K130" i="72"/>
  <c r="I187" i="72"/>
  <c r="H188" i="72"/>
  <c r="C191" i="72"/>
  <c r="H216" i="72"/>
  <c r="I204" i="72"/>
  <c r="I195" i="72" s="1"/>
  <c r="C227" i="72"/>
  <c r="H235" i="72"/>
  <c r="J231" i="72"/>
  <c r="E230" i="72"/>
  <c r="I251" i="72"/>
  <c r="H252" i="72"/>
  <c r="C263" i="72"/>
  <c r="H28" i="73"/>
  <c r="K27" i="73"/>
  <c r="H27" i="73" s="1"/>
  <c r="H69" i="73"/>
  <c r="I67" i="73"/>
  <c r="H67" i="73" s="1"/>
  <c r="C192" i="73"/>
  <c r="D191" i="73"/>
  <c r="D187" i="73" s="1"/>
  <c r="C235" i="73"/>
  <c r="D231" i="73"/>
  <c r="H235" i="73"/>
  <c r="I231" i="73"/>
  <c r="D288" i="74"/>
  <c r="D287" i="74" s="1"/>
  <c r="C22" i="74"/>
  <c r="D21" i="74"/>
  <c r="I288" i="74"/>
  <c r="I287" i="74" s="1"/>
  <c r="I21" i="74"/>
  <c r="H69" i="74"/>
  <c r="J67" i="74"/>
  <c r="H67" i="74" s="1"/>
  <c r="D258" i="74"/>
  <c r="D230" i="74" s="1"/>
  <c r="C259" i="74"/>
  <c r="K27" i="75"/>
  <c r="H27" i="75" s="1"/>
  <c r="H32" i="75"/>
  <c r="I83" i="75"/>
  <c r="H84" i="75"/>
  <c r="C89" i="75"/>
  <c r="F83" i="75"/>
  <c r="C95" i="75"/>
  <c r="C103" i="75"/>
  <c r="C136" i="75"/>
  <c r="C184" i="75"/>
  <c r="C198" i="75"/>
  <c r="I258" i="75"/>
  <c r="I230" i="75" s="1"/>
  <c r="H259" i="75"/>
  <c r="D288" i="76"/>
  <c r="D287" i="76" s="1"/>
  <c r="C22" i="76"/>
  <c r="D21" i="76"/>
  <c r="F288" i="76"/>
  <c r="F287" i="76" s="1"/>
  <c r="F21" i="76"/>
  <c r="C55" i="76"/>
  <c r="D54" i="76"/>
  <c r="C84" i="76"/>
  <c r="D83" i="76"/>
  <c r="D75" i="76" s="1"/>
  <c r="F75" i="76"/>
  <c r="J75" i="76"/>
  <c r="C205" i="76"/>
  <c r="D204" i="76"/>
  <c r="H205" i="76"/>
  <c r="I204" i="76"/>
  <c r="I195" i="76" s="1"/>
  <c r="D231" i="76"/>
  <c r="D230" i="76" s="1"/>
  <c r="C235" i="76"/>
  <c r="H235" i="76"/>
  <c r="I231" i="76"/>
  <c r="C188" i="77"/>
  <c r="D187" i="77"/>
  <c r="C187" i="77" s="1"/>
  <c r="K187" i="77"/>
  <c r="G231" i="77"/>
  <c r="G230" i="77" s="1"/>
  <c r="C27" i="78"/>
  <c r="F21" i="78"/>
  <c r="H112" i="78"/>
  <c r="H141" i="78"/>
  <c r="K130" i="78"/>
  <c r="K187" i="78"/>
  <c r="D231" i="78"/>
  <c r="C235" i="78"/>
  <c r="H235" i="78"/>
  <c r="K231" i="78"/>
  <c r="L289" i="71"/>
  <c r="C58" i="71"/>
  <c r="D54" i="71"/>
  <c r="D53" i="71" s="1"/>
  <c r="H58" i="71"/>
  <c r="K54" i="71"/>
  <c r="K53" i="71" s="1"/>
  <c r="C89" i="71"/>
  <c r="D83" i="71"/>
  <c r="H89" i="71"/>
  <c r="K83" i="71"/>
  <c r="D130" i="71"/>
  <c r="H160" i="71"/>
  <c r="H165" i="71"/>
  <c r="H184" i="71"/>
  <c r="J187" i="71"/>
  <c r="D191" i="71"/>
  <c r="C191" i="71" s="1"/>
  <c r="C192" i="71"/>
  <c r="H191" i="71"/>
  <c r="D231" i="71"/>
  <c r="F231" i="71"/>
  <c r="F230" i="71" s="1"/>
  <c r="H235" i="71"/>
  <c r="I231" i="71"/>
  <c r="I230" i="71" s="1"/>
  <c r="K231" i="71"/>
  <c r="C271" i="71"/>
  <c r="E269" i="71"/>
  <c r="I21" i="72"/>
  <c r="F27" i="72"/>
  <c r="F21" i="72" s="1"/>
  <c r="C67" i="72"/>
  <c r="F130" i="72"/>
  <c r="L130" i="72"/>
  <c r="I165" i="72"/>
  <c r="H166" i="72"/>
  <c r="C179" i="72"/>
  <c r="E195" i="72"/>
  <c r="H196" i="72"/>
  <c r="C198" i="72"/>
  <c r="D196" i="72"/>
  <c r="G195" i="72"/>
  <c r="C271" i="72"/>
  <c r="D269" i="72"/>
  <c r="D268" i="72" s="1"/>
  <c r="J288" i="73"/>
  <c r="J287" i="73" s="1"/>
  <c r="J21" i="73"/>
  <c r="I54" i="73"/>
  <c r="H54" i="73" s="1"/>
  <c r="H55" i="73"/>
  <c r="C58" i="73"/>
  <c r="F54" i="73"/>
  <c r="F53" i="73" s="1"/>
  <c r="C67" i="73"/>
  <c r="I83" i="73"/>
  <c r="H84" i="73"/>
  <c r="C89" i="73"/>
  <c r="F83" i="73"/>
  <c r="K83" i="73"/>
  <c r="K75" i="73" s="1"/>
  <c r="G83" i="73"/>
  <c r="F130" i="73"/>
  <c r="C198" i="73"/>
  <c r="D196" i="73"/>
  <c r="F195" i="73"/>
  <c r="C276" i="73"/>
  <c r="D269" i="73"/>
  <c r="D53" i="74"/>
  <c r="E53" i="74"/>
  <c r="G53" i="74"/>
  <c r="L53" i="74"/>
  <c r="D83" i="74"/>
  <c r="E83" i="74"/>
  <c r="E75" i="74" s="1"/>
  <c r="G83" i="74"/>
  <c r="G75" i="74" s="1"/>
  <c r="L83" i="74"/>
  <c r="L75" i="74" s="1"/>
  <c r="C141" i="74"/>
  <c r="D130" i="74"/>
  <c r="C130" i="74" s="1"/>
  <c r="C175" i="74"/>
  <c r="D174" i="74"/>
  <c r="D173" i="74" s="1"/>
  <c r="G187" i="74"/>
  <c r="L187" i="74"/>
  <c r="G231" i="74"/>
  <c r="J230" i="74"/>
  <c r="C271" i="74"/>
  <c r="D269" i="74"/>
  <c r="H271" i="74"/>
  <c r="K269" i="74"/>
  <c r="F269" i="74"/>
  <c r="F268" i="74" s="1"/>
  <c r="I269" i="74"/>
  <c r="L21" i="75"/>
  <c r="E287" i="75"/>
  <c r="G288" i="75"/>
  <c r="G287" i="75" s="1"/>
  <c r="G21" i="75"/>
  <c r="J287" i="75"/>
  <c r="L287" i="75"/>
  <c r="C58" i="75"/>
  <c r="D54" i="75"/>
  <c r="K53" i="75"/>
  <c r="H67" i="75"/>
  <c r="H80" i="75"/>
  <c r="I76" i="75"/>
  <c r="C160" i="75"/>
  <c r="F173" i="75"/>
  <c r="C235" i="75"/>
  <c r="D231" i="75"/>
  <c r="H271" i="75"/>
  <c r="I269" i="75"/>
  <c r="K269" i="75"/>
  <c r="C69" i="76"/>
  <c r="D67" i="76"/>
  <c r="C67" i="76" s="1"/>
  <c r="H69" i="76"/>
  <c r="K67" i="76"/>
  <c r="H67" i="76" s="1"/>
  <c r="D76" i="76"/>
  <c r="C141" i="76"/>
  <c r="D130" i="76"/>
  <c r="C175" i="76"/>
  <c r="D174" i="76"/>
  <c r="D173" i="76" s="1"/>
  <c r="H175" i="76"/>
  <c r="I174" i="76"/>
  <c r="C258" i="76"/>
  <c r="E21" i="77"/>
  <c r="I288" i="77"/>
  <c r="I287" i="77" s="1"/>
  <c r="H22" i="77"/>
  <c r="F53" i="77"/>
  <c r="I67" i="77"/>
  <c r="I53" i="77" s="1"/>
  <c r="J83" i="77"/>
  <c r="E83" i="77"/>
  <c r="I130" i="77"/>
  <c r="E130" i="77"/>
  <c r="H175" i="77"/>
  <c r="I174" i="77"/>
  <c r="F195" i="77"/>
  <c r="G288" i="77"/>
  <c r="G287" i="77" s="1"/>
  <c r="G288" i="78"/>
  <c r="G287" i="78" s="1"/>
  <c r="J288" i="78"/>
  <c r="J287" i="78" s="1"/>
  <c r="L288" i="78"/>
  <c r="L287" i="78" s="1"/>
  <c r="H27" i="78"/>
  <c r="K21" i="78"/>
  <c r="C67" i="78"/>
  <c r="H69" i="78"/>
  <c r="J67" i="78"/>
  <c r="F75" i="78"/>
  <c r="E83" i="78"/>
  <c r="J83" i="78"/>
  <c r="L83" i="78"/>
  <c r="L75" i="78" s="1"/>
  <c r="H122" i="78"/>
  <c r="D130" i="78"/>
  <c r="D174" i="78"/>
  <c r="D173" i="78" s="1"/>
  <c r="C173" i="78" s="1"/>
  <c r="C175" i="78"/>
  <c r="H227" i="78"/>
  <c r="H263" i="78"/>
  <c r="H271" i="78"/>
  <c r="F269" i="78"/>
  <c r="F268" i="78" s="1"/>
  <c r="F283" i="78" s="1"/>
  <c r="K27" i="71"/>
  <c r="K21" i="71" s="1"/>
  <c r="F54" i="71"/>
  <c r="F53" i="71" s="1"/>
  <c r="I54" i="71"/>
  <c r="H54" i="71" s="1"/>
  <c r="C67" i="71"/>
  <c r="C69" i="71"/>
  <c r="H80" i="71"/>
  <c r="F83" i="71"/>
  <c r="F75" i="71" s="1"/>
  <c r="I83" i="71"/>
  <c r="H95" i="71"/>
  <c r="C112" i="71"/>
  <c r="C116" i="71"/>
  <c r="C122" i="71"/>
  <c r="C141" i="71"/>
  <c r="H151" i="71"/>
  <c r="D173" i="71"/>
  <c r="K173" i="71"/>
  <c r="F173" i="71"/>
  <c r="H179" i="71"/>
  <c r="K187" i="71"/>
  <c r="C205" i="71"/>
  <c r="J204" i="71"/>
  <c r="J195" i="71" s="1"/>
  <c r="H216" i="71"/>
  <c r="H227" i="71"/>
  <c r="C235" i="71"/>
  <c r="E231" i="71"/>
  <c r="G231" i="71"/>
  <c r="G230" i="71" s="1"/>
  <c r="J231" i="71"/>
  <c r="J230" i="71" s="1"/>
  <c r="L231" i="71"/>
  <c r="L230" i="71" s="1"/>
  <c r="K230" i="71"/>
  <c r="H263" i="71"/>
  <c r="H271" i="71"/>
  <c r="G269" i="71"/>
  <c r="G268" i="71" s="1"/>
  <c r="L269" i="71"/>
  <c r="E288" i="72"/>
  <c r="E287" i="72" s="1"/>
  <c r="G288" i="72"/>
  <c r="G287" i="72" s="1"/>
  <c r="J288" i="72"/>
  <c r="J287" i="72" s="1"/>
  <c r="C43" i="72"/>
  <c r="J21" i="72"/>
  <c r="G54" i="72"/>
  <c r="G53" i="72" s="1"/>
  <c r="H58" i="72"/>
  <c r="H69" i="72"/>
  <c r="F76" i="72"/>
  <c r="D83" i="72"/>
  <c r="L83" i="72"/>
  <c r="L75" i="72" s="1"/>
  <c r="C89" i="72"/>
  <c r="J83" i="72"/>
  <c r="C103" i="72"/>
  <c r="H112" i="72"/>
  <c r="C144" i="72"/>
  <c r="H151" i="72"/>
  <c r="L173" i="72"/>
  <c r="H179" i="72"/>
  <c r="F204" i="72"/>
  <c r="F195" i="72" s="1"/>
  <c r="K204" i="72"/>
  <c r="K195" i="72" s="1"/>
  <c r="C216" i="72"/>
  <c r="H227" i="72"/>
  <c r="D231" i="72"/>
  <c r="C235" i="72"/>
  <c r="F231" i="72"/>
  <c r="F230" i="72" s="1"/>
  <c r="I231" i="72"/>
  <c r="K231" i="72"/>
  <c r="K230" i="72" s="1"/>
  <c r="C251" i="72"/>
  <c r="H259" i="72"/>
  <c r="H263" i="72"/>
  <c r="G268" i="72"/>
  <c r="H271" i="72"/>
  <c r="E269" i="72"/>
  <c r="E268" i="72" s="1"/>
  <c r="I269" i="72"/>
  <c r="E287" i="73"/>
  <c r="G287" i="73"/>
  <c r="I288" i="73"/>
  <c r="I287" i="73" s="1"/>
  <c r="K288" i="73"/>
  <c r="K287" i="73" s="1"/>
  <c r="F27" i="73"/>
  <c r="H43" i="73"/>
  <c r="J53" i="73"/>
  <c r="D54" i="73"/>
  <c r="L53" i="73"/>
  <c r="H58" i="73"/>
  <c r="C69" i="73"/>
  <c r="H77" i="73"/>
  <c r="D83" i="73"/>
  <c r="L83" i="73"/>
  <c r="L75" i="73" s="1"/>
  <c r="C103" i="73"/>
  <c r="C112" i="73"/>
  <c r="H136" i="73"/>
  <c r="I130" i="73"/>
  <c r="I75" i="73" s="1"/>
  <c r="C144" i="73"/>
  <c r="H151" i="73"/>
  <c r="H160" i="73"/>
  <c r="L173" i="73"/>
  <c r="F187" i="73"/>
  <c r="K187" i="73"/>
  <c r="H192" i="73"/>
  <c r="D204" i="73"/>
  <c r="H216" i="73"/>
  <c r="E231" i="73"/>
  <c r="E230" i="73" s="1"/>
  <c r="G231" i="73"/>
  <c r="G230" i="73" s="1"/>
  <c r="J231" i="73"/>
  <c r="L231" i="73"/>
  <c r="F230" i="73"/>
  <c r="H246" i="73"/>
  <c r="C258" i="73"/>
  <c r="H259" i="73"/>
  <c r="C263" i="73"/>
  <c r="H263" i="73"/>
  <c r="C271" i="73"/>
  <c r="H271" i="73"/>
  <c r="G269" i="73"/>
  <c r="G268" i="73" s="1"/>
  <c r="H276" i="73"/>
  <c r="F53" i="74"/>
  <c r="K53" i="74"/>
  <c r="C58" i="74"/>
  <c r="H58" i="74"/>
  <c r="D76" i="74"/>
  <c r="C76" i="74" s="1"/>
  <c r="H77" i="74"/>
  <c r="H80" i="74"/>
  <c r="F83" i="74"/>
  <c r="F75" i="74" s="1"/>
  <c r="K83" i="74"/>
  <c r="K75" i="74" s="1"/>
  <c r="C89" i="74"/>
  <c r="H89" i="74"/>
  <c r="C95" i="74"/>
  <c r="H95" i="74"/>
  <c r="C103" i="74"/>
  <c r="H103" i="74"/>
  <c r="H112" i="74"/>
  <c r="H122" i="74"/>
  <c r="C136" i="74"/>
  <c r="H136" i="74"/>
  <c r="H141" i="74"/>
  <c r="C160" i="74"/>
  <c r="H160" i="74"/>
  <c r="C165" i="74"/>
  <c r="H166" i="74"/>
  <c r="G174" i="74"/>
  <c r="G173" i="74" s="1"/>
  <c r="H175" i="74"/>
  <c r="C184" i="74"/>
  <c r="K204" i="74"/>
  <c r="K195" i="74" s="1"/>
  <c r="F204" i="74"/>
  <c r="F195" i="74" s="1"/>
  <c r="C227" i="74"/>
  <c r="H235" i="74"/>
  <c r="K231" i="74"/>
  <c r="K230" i="74" s="1"/>
  <c r="F230" i="74"/>
  <c r="H246" i="74"/>
  <c r="G258" i="74"/>
  <c r="G230" i="74" s="1"/>
  <c r="G194" i="74" s="1"/>
  <c r="L258" i="74"/>
  <c r="H263" i="74"/>
  <c r="C276" i="74"/>
  <c r="J269" i="74"/>
  <c r="I288" i="75"/>
  <c r="I287" i="75" s="1"/>
  <c r="K288" i="75"/>
  <c r="K287" i="75" s="1"/>
  <c r="H43" i="75"/>
  <c r="F54" i="75"/>
  <c r="F53" i="75" s="1"/>
  <c r="I54" i="75"/>
  <c r="H54" i="75" s="1"/>
  <c r="H77" i="75"/>
  <c r="K76" i="75"/>
  <c r="K75" i="75" s="1"/>
  <c r="C80" i="75"/>
  <c r="D83" i="75"/>
  <c r="L83" i="75"/>
  <c r="C116" i="75"/>
  <c r="H136" i="75"/>
  <c r="C144" i="75"/>
  <c r="H144" i="75"/>
  <c r="C151" i="75"/>
  <c r="H160" i="75"/>
  <c r="H166" i="75"/>
  <c r="E174" i="75"/>
  <c r="E173" i="75" s="1"/>
  <c r="I174" i="75"/>
  <c r="I173" i="75" s="1"/>
  <c r="H173" i="75" s="1"/>
  <c r="C179" i="75"/>
  <c r="H184" i="75"/>
  <c r="H188" i="75"/>
  <c r="H192" i="75"/>
  <c r="G195" i="75"/>
  <c r="H198" i="75"/>
  <c r="E204" i="75"/>
  <c r="E195" i="75" s="1"/>
  <c r="I204" i="75"/>
  <c r="I195" i="75" s="1"/>
  <c r="C216" i="75"/>
  <c r="C227" i="75"/>
  <c r="E231" i="75"/>
  <c r="E230" i="75" s="1"/>
  <c r="G231" i="75"/>
  <c r="F230" i="75"/>
  <c r="F194" i="75" s="1"/>
  <c r="K230" i="75"/>
  <c r="C246" i="75"/>
  <c r="C251" i="75"/>
  <c r="D258" i="75"/>
  <c r="L258" i="75"/>
  <c r="C271" i="75"/>
  <c r="G269" i="75"/>
  <c r="G268" i="75" s="1"/>
  <c r="H276" i="75"/>
  <c r="E287" i="76"/>
  <c r="G287" i="76"/>
  <c r="G53" i="76"/>
  <c r="E76" i="76"/>
  <c r="C76" i="76" s="1"/>
  <c r="H80" i="76"/>
  <c r="G83" i="76"/>
  <c r="G75" i="76" s="1"/>
  <c r="C89" i="76"/>
  <c r="H112" i="76"/>
  <c r="H122" i="76"/>
  <c r="H136" i="76"/>
  <c r="H151" i="76"/>
  <c r="H160" i="76"/>
  <c r="H166" i="76"/>
  <c r="G174" i="76"/>
  <c r="G173" i="76" s="1"/>
  <c r="J174" i="76"/>
  <c r="J173" i="76" s="1"/>
  <c r="H179" i="76"/>
  <c r="H184" i="76"/>
  <c r="H188" i="76"/>
  <c r="H192" i="76"/>
  <c r="D195" i="76"/>
  <c r="H196" i="76"/>
  <c r="H198" i="76"/>
  <c r="G204" i="76"/>
  <c r="G195" i="76" s="1"/>
  <c r="J204" i="76"/>
  <c r="J195" i="76" s="1"/>
  <c r="C216" i="76"/>
  <c r="H227" i="76"/>
  <c r="C238" i="76"/>
  <c r="C246" i="76"/>
  <c r="C252" i="76"/>
  <c r="H259" i="76"/>
  <c r="C263" i="76"/>
  <c r="H263" i="76"/>
  <c r="H271" i="76"/>
  <c r="F288" i="77"/>
  <c r="F287" i="77" s="1"/>
  <c r="C69" i="77"/>
  <c r="H67" i="77"/>
  <c r="G83" i="77"/>
  <c r="K83" i="77"/>
  <c r="K75" i="77" s="1"/>
  <c r="K52" i="77" s="1"/>
  <c r="F83" i="77"/>
  <c r="C95" i="77"/>
  <c r="C112" i="77"/>
  <c r="C122" i="77"/>
  <c r="C141" i="77"/>
  <c r="L130" i="77"/>
  <c r="C160" i="77"/>
  <c r="H160" i="77"/>
  <c r="C165" i="77"/>
  <c r="L174" i="77"/>
  <c r="L173" i="77" s="1"/>
  <c r="C184" i="77"/>
  <c r="H184" i="77"/>
  <c r="E195" i="77"/>
  <c r="H216" i="77"/>
  <c r="H246" i="77"/>
  <c r="E269" i="77"/>
  <c r="E268" i="77" s="1"/>
  <c r="C268" i="77" s="1"/>
  <c r="H58" i="78"/>
  <c r="J76" i="78"/>
  <c r="H80" i="78"/>
  <c r="D83" i="78"/>
  <c r="H89" i="78"/>
  <c r="H95" i="78"/>
  <c r="C103" i="78"/>
  <c r="H103" i="78"/>
  <c r="H116" i="78"/>
  <c r="C136" i="78"/>
  <c r="H136" i="78"/>
  <c r="G130" i="78"/>
  <c r="C144" i="78"/>
  <c r="H151" i="78"/>
  <c r="H160" i="78"/>
  <c r="G174" i="78"/>
  <c r="G173" i="78" s="1"/>
  <c r="L174" i="78"/>
  <c r="L173" i="78" s="1"/>
  <c r="H179" i="78"/>
  <c r="C184" i="78"/>
  <c r="H184" i="78"/>
  <c r="F195" i="78"/>
  <c r="H198" i="78"/>
  <c r="D204" i="78"/>
  <c r="D195" i="78" s="1"/>
  <c r="C216" i="78"/>
  <c r="H216" i="78"/>
  <c r="G231" i="78"/>
  <c r="G230" i="78" s="1"/>
  <c r="C246" i="78"/>
  <c r="D258" i="78"/>
  <c r="E269" i="78"/>
  <c r="E268" i="78" s="1"/>
  <c r="J269" i="78"/>
  <c r="G194" i="72"/>
  <c r="E194" i="72"/>
  <c r="E194" i="73"/>
  <c r="E75" i="75"/>
  <c r="C130" i="75"/>
  <c r="D75" i="75"/>
  <c r="H131" i="72"/>
  <c r="H144" i="71"/>
  <c r="H204" i="76"/>
  <c r="J230" i="76"/>
  <c r="L230" i="76"/>
  <c r="K75" i="76"/>
  <c r="H54" i="76"/>
  <c r="K230" i="76"/>
  <c r="C55" i="77"/>
  <c r="D54" i="77"/>
  <c r="C175" i="77"/>
  <c r="D174" i="77"/>
  <c r="C55" i="78"/>
  <c r="E54" i="78"/>
  <c r="K83" i="78"/>
  <c r="K75" i="78" s="1"/>
  <c r="H84" i="78"/>
  <c r="K204" i="78"/>
  <c r="K195" i="78" s="1"/>
  <c r="H205" i="78"/>
  <c r="C290" i="78"/>
  <c r="H22" i="76"/>
  <c r="H288" i="76" s="1"/>
  <c r="H287" i="76" s="1"/>
  <c r="H55" i="76"/>
  <c r="C32" i="77"/>
  <c r="F27" i="77"/>
  <c r="H43" i="77"/>
  <c r="I21" i="77"/>
  <c r="C58" i="77"/>
  <c r="D67" i="77"/>
  <c r="C67" i="77" s="1"/>
  <c r="H77" i="77"/>
  <c r="J76" i="77"/>
  <c r="H76" i="77" s="1"/>
  <c r="C84" i="77"/>
  <c r="D83" i="77"/>
  <c r="L83" i="77"/>
  <c r="H83" i="77" s="1"/>
  <c r="H131" i="77"/>
  <c r="J130" i="77"/>
  <c r="C166" i="77"/>
  <c r="H166" i="77"/>
  <c r="G21" i="76"/>
  <c r="C21" i="76" s="1"/>
  <c r="K21" i="76"/>
  <c r="E53" i="76"/>
  <c r="I53" i="76"/>
  <c r="I76" i="76"/>
  <c r="E130" i="76"/>
  <c r="C130" i="76" s="1"/>
  <c r="I130" i="76"/>
  <c r="H130" i="76" s="1"/>
  <c r="E165" i="76"/>
  <c r="C165" i="76" s="1"/>
  <c r="I165" i="76"/>
  <c r="H165" i="76" s="1"/>
  <c r="E173" i="76"/>
  <c r="I173" i="76"/>
  <c r="E191" i="76"/>
  <c r="E187" i="76" s="1"/>
  <c r="I191" i="76"/>
  <c r="H191" i="76" s="1"/>
  <c r="E251" i="76"/>
  <c r="C251" i="76" s="1"/>
  <c r="I251" i="76"/>
  <c r="H251" i="76" s="1"/>
  <c r="C280" i="76"/>
  <c r="D288" i="77"/>
  <c r="D287" i="77" s="1"/>
  <c r="C22" i="77"/>
  <c r="C288" i="77" s="1"/>
  <c r="C287" i="77" s="1"/>
  <c r="D21" i="77"/>
  <c r="L288" i="77"/>
  <c r="L287" i="77" s="1"/>
  <c r="L21" i="77"/>
  <c r="H54" i="77"/>
  <c r="J53" i="77"/>
  <c r="C89" i="77"/>
  <c r="C103" i="77"/>
  <c r="F130" i="77"/>
  <c r="C136" i="77"/>
  <c r="H280" i="78"/>
  <c r="J269" i="76"/>
  <c r="C276" i="76"/>
  <c r="D269" i="76"/>
  <c r="K27" i="77"/>
  <c r="H45" i="77"/>
  <c r="D76" i="77"/>
  <c r="D130" i="77"/>
  <c r="H144" i="77"/>
  <c r="H252" i="78"/>
  <c r="I251" i="78"/>
  <c r="H251" i="78" s="1"/>
  <c r="C45" i="77"/>
  <c r="I165" i="77"/>
  <c r="H165" i="77" s="1"/>
  <c r="I173" i="77"/>
  <c r="C196" i="77"/>
  <c r="I196" i="77"/>
  <c r="H227" i="77"/>
  <c r="H235" i="77"/>
  <c r="H238" i="77"/>
  <c r="K258" i="77"/>
  <c r="K230" i="77" s="1"/>
  <c r="H259" i="77"/>
  <c r="I288" i="78"/>
  <c r="I287" i="78" s="1"/>
  <c r="H22" i="78"/>
  <c r="I21" i="78"/>
  <c r="H77" i="78"/>
  <c r="I76" i="78"/>
  <c r="C198" i="78"/>
  <c r="E196" i="78"/>
  <c r="E195" i="78" s="1"/>
  <c r="C192" i="77"/>
  <c r="H192" i="77"/>
  <c r="I191" i="77"/>
  <c r="H191" i="77" s="1"/>
  <c r="K204" i="77"/>
  <c r="K195" i="77" s="1"/>
  <c r="H205" i="77"/>
  <c r="C238" i="77"/>
  <c r="C252" i="77"/>
  <c r="H252" i="77"/>
  <c r="I251" i="77"/>
  <c r="H251" i="77" s="1"/>
  <c r="H263" i="77"/>
  <c r="H271" i="77"/>
  <c r="C276" i="77"/>
  <c r="H276" i="77"/>
  <c r="I269" i="77"/>
  <c r="E288" i="78"/>
  <c r="E287" i="78" s="1"/>
  <c r="C22" i="78"/>
  <c r="C288" i="78" s="1"/>
  <c r="E21" i="78"/>
  <c r="H131" i="78"/>
  <c r="I130" i="78"/>
  <c r="H130" i="78" s="1"/>
  <c r="H276" i="78"/>
  <c r="I269" i="78"/>
  <c r="C198" i="77"/>
  <c r="G204" i="77"/>
  <c r="G195" i="77" s="1"/>
  <c r="K288" i="78"/>
  <c r="K287" i="78" s="1"/>
  <c r="J21" i="78"/>
  <c r="H43" i="78"/>
  <c r="H55" i="78"/>
  <c r="I54" i="78"/>
  <c r="C77" i="78"/>
  <c r="E76" i="78"/>
  <c r="G83" i="78"/>
  <c r="C131" i="78"/>
  <c r="E130" i="78"/>
  <c r="C130" i="78" s="1"/>
  <c r="H166" i="78"/>
  <c r="I165" i="78"/>
  <c r="H165" i="78" s="1"/>
  <c r="H188" i="78"/>
  <c r="H196" i="78"/>
  <c r="G204" i="78"/>
  <c r="G195" i="78" s="1"/>
  <c r="H238" i="78"/>
  <c r="C252" i="78"/>
  <c r="E251" i="78"/>
  <c r="C251" i="78" s="1"/>
  <c r="K258" i="78"/>
  <c r="H259" i="78"/>
  <c r="D268" i="78"/>
  <c r="D75" i="78"/>
  <c r="C166" i="78"/>
  <c r="E165" i="78"/>
  <c r="C165" i="78" s="1"/>
  <c r="I173" i="78"/>
  <c r="C188" i="78"/>
  <c r="H192" i="78"/>
  <c r="I191" i="78"/>
  <c r="H191" i="78" s="1"/>
  <c r="C238" i="78"/>
  <c r="I83" i="78"/>
  <c r="K174" i="78"/>
  <c r="K173" i="78" s="1"/>
  <c r="H175" i="78"/>
  <c r="F187" i="78"/>
  <c r="C192" i="78"/>
  <c r="E191" i="78"/>
  <c r="C191" i="78" s="1"/>
  <c r="I204" i="78"/>
  <c r="I195" i="78" s="1"/>
  <c r="C258" i="78"/>
  <c r="K269" i="78"/>
  <c r="C22" i="71"/>
  <c r="E21" i="71"/>
  <c r="E290" i="71"/>
  <c r="E289" i="71" s="1"/>
  <c r="J290" i="71"/>
  <c r="J289" i="71" s="1"/>
  <c r="J21" i="71"/>
  <c r="F27" i="71"/>
  <c r="F21" i="71" s="1"/>
  <c r="C43" i="71"/>
  <c r="C165" i="71"/>
  <c r="H174" i="71"/>
  <c r="I173" i="71"/>
  <c r="H251" i="71"/>
  <c r="F268" i="71"/>
  <c r="F285" i="71" s="1"/>
  <c r="F290" i="71"/>
  <c r="F289" i="71" s="1"/>
  <c r="H32" i="71"/>
  <c r="H204" i="71"/>
  <c r="C76" i="71"/>
  <c r="C130" i="71"/>
  <c r="D268" i="71"/>
  <c r="I21" i="71"/>
  <c r="I290" i="71"/>
  <c r="I289" i="71" s="1"/>
  <c r="H22" i="71"/>
  <c r="C55" i="71"/>
  <c r="E54" i="71"/>
  <c r="D230" i="71"/>
  <c r="C251" i="71"/>
  <c r="H55" i="71"/>
  <c r="H76" i="71"/>
  <c r="H84" i="71"/>
  <c r="H175" i="71"/>
  <c r="H205" i="71"/>
  <c r="H259" i="71"/>
  <c r="H282" i="71"/>
  <c r="K21" i="72"/>
  <c r="C32" i="72"/>
  <c r="E54" i="72"/>
  <c r="E53" i="72" s="1"/>
  <c r="C55" i="72"/>
  <c r="K76" i="72"/>
  <c r="E83" i="72"/>
  <c r="C84" i="72"/>
  <c r="G83" i="72"/>
  <c r="G75" i="72" s="1"/>
  <c r="K83" i="72"/>
  <c r="H95" i="72"/>
  <c r="I122" i="72"/>
  <c r="H127" i="72"/>
  <c r="C136" i="72"/>
  <c r="D173" i="72"/>
  <c r="D187" i="72"/>
  <c r="L187" i="72"/>
  <c r="H251" i="72"/>
  <c r="F268" i="72"/>
  <c r="E75" i="73"/>
  <c r="C95" i="72"/>
  <c r="D130" i="72"/>
  <c r="C131" i="72"/>
  <c r="D165" i="72"/>
  <c r="C165" i="72" s="1"/>
  <c r="C166" i="72"/>
  <c r="H77" i="71"/>
  <c r="H131" i="71"/>
  <c r="H166" i="71"/>
  <c r="H188" i="71"/>
  <c r="H192" i="71"/>
  <c r="H238" i="71"/>
  <c r="H252" i="71"/>
  <c r="H276" i="71"/>
  <c r="D288" i="72"/>
  <c r="D287" i="72" s="1"/>
  <c r="D21" i="72"/>
  <c r="H22" i="72"/>
  <c r="L288" i="72"/>
  <c r="L287" i="72" s="1"/>
  <c r="L21" i="72"/>
  <c r="I53" i="72"/>
  <c r="H54" i="72"/>
  <c r="I76" i="72"/>
  <c r="H77" i="72"/>
  <c r="H165" i="72"/>
  <c r="H175" i="72"/>
  <c r="J174" i="72"/>
  <c r="H191" i="72"/>
  <c r="C27" i="73"/>
  <c r="F21" i="73"/>
  <c r="D53" i="73"/>
  <c r="G195" i="73"/>
  <c r="C196" i="73"/>
  <c r="E83" i="71"/>
  <c r="E174" i="71"/>
  <c r="E204" i="71"/>
  <c r="E258" i="71"/>
  <c r="C258" i="71" s="1"/>
  <c r="C282" i="71"/>
  <c r="D53" i="72"/>
  <c r="C77" i="72"/>
  <c r="E76" i="72"/>
  <c r="J130" i="72"/>
  <c r="F174" i="72"/>
  <c r="F173" i="72" s="1"/>
  <c r="C175" i="72"/>
  <c r="H269" i="72"/>
  <c r="I53" i="73"/>
  <c r="D75" i="73"/>
  <c r="C188" i="72"/>
  <c r="C192" i="72"/>
  <c r="C238" i="72"/>
  <c r="C252" i="72"/>
  <c r="C276" i="72"/>
  <c r="E21" i="73"/>
  <c r="I21" i="73"/>
  <c r="C22" i="73"/>
  <c r="C32" i="73"/>
  <c r="C55" i="73"/>
  <c r="C76" i="73"/>
  <c r="C84" i="73"/>
  <c r="C116" i="73"/>
  <c r="H131" i="73"/>
  <c r="J130" i="73"/>
  <c r="C151" i="73"/>
  <c r="G173" i="73"/>
  <c r="E174" i="73"/>
  <c r="H188" i="73"/>
  <c r="H198" i="73"/>
  <c r="D268" i="73"/>
  <c r="H166" i="73"/>
  <c r="J165" i="73"/>
  <c r="H165" i="73" s="1"/>
  <c r="H196" i="73"/>
  <c r="C205" i="72"/>
  <c r="C259" i="72"/>
  <c r="C280" i="72"/>
  <c r="C77" i="73"/>
  <c r="C131" i="73"/>
  <c r="G130" i="73"/>
  <c r="G75" i="73" s="1"/>
  <c r="H205" i="73"/>
  <c r="I204" i="73"/>
  <c r="I195" i="73" s="1"/>
  <c r="H27" i="74"/>
  <c r="J204" i="72"/>
  <c r="J195" i="72" s="1"/>
  <c r="J258" i="72"/>
  <c r="H258" i="72" s="1"/>
  <c r="H280" i="72"/>
  <c r="D21" i="73"/>
  <c r="L21" i="73"/>
  <c r="J76" i="73"/>
  <c r="H89" i="73"/>
  <c r="C166" i="73"/>
  <c r="H175" i="73"/>
  <c r="I174" i="73"/>
  <c r="C191" i="73"/>
  <c r="C251" i="73"/>
  <c r="C175" i="73"/>
  <c r="C205" i="73"/>
  <c r="I258" i="73"/>
  <c r="C259" i="73"/>
  <c r="C280" i="73"/>
  <c r="G21" i="74"/>
  <c r="K21" i="74"/>
  <c r="H32" i="74"/>
  <c r="I53" i="74"/>
  <c r="C54" i="74"/>
  <c r="I76" i="74"/>
  <c r="C77" i="74"/>
  <c r="I130" i="74"/>
  <c r="H130" i="74" s="1"/>
  <c r="C131" i="74"/>
  <c r="I165" i="74"/>
  <c r="H165" i="74" s="1"/>
  <c r="C166" i="74"/>
  <c r="I173" i="74"/>
  <c r="H188" i="74"/>
  <c r="H198" i="74"/>
  <c r="H216" i="74"/>
  <c r="C238" i="74"/>
  <c r="H184" i="74"/>
  <c r="C188" i="74"/>
  <c r="C198" i="74"/>
  <c r="C216" i="74"/>
  <c r="H251" i="74"/>
  <c r="H258" i="74"/>
  <c r="K21" i="75"/>
  <c r="I191" i="74"/>
  <c r="H191" i="74" s="1"/>
  <c r="H192" i="74"/>
  <c r="H196" i="74"/>
  <c r="I53" i="75"/>
  <c r="J191" i="73"/>
  <c r="J187" i="73" s="1"/>
  <c r="J251" i="73"/>
  <c r="H251" i="73" s="1"/>
  <c r="J269" i="73"/>
  <c r="J21" i="74"/>
  <c r="H22" i="74"/>
  <c r="J54" i="74"/>
  <c r="J53" i="74" s="1"/>
  <c r="J83" i="74"/>
  <c r="J174" i="74"/>
  <c r="J173" i="74" s="1"/>
  <c r="C192" i="74"/>
  <c r="E191" i="74"/>
  <c r="C191" i="74" s="1"/>
  <c r="E196" i="74"/>
  <c r="D204" i="74"/>
  <c r="H205" i="74"/>
  <c r="L204" i="74"/>
  <c r="L195" i="74" s="1"/>
  <c r="H238" i="74"/>
  <c r="D268" i="74"/>
  <c r="H252" i="74"/>
  <c r="H276" i="74"/>
  <c r="F21" i="75"/>
  <c r="J21" i="75"/>
  <c r="H22" i="75"/>
  <c r="H288" i="75" s="1"/>
  <c r="H287" i="75" s="1"/>
  <c r="H55" i="75"/>
  <c r="F75" i="75"/>
  <c r="F52" i="75" s="1"/>
  <c r="E268" i="75"/>
  <c r="E194" i="75" s="1"/>
  <c r="F283" i="75"/>
  <c r="D195" i="75"/>
  <c r="H259" i="74"/>
  <c r="H280" i="74"/>
  <c r="D67" i="75"/>
  <c r="C67" i="75" s="1"/>
  <c r="E251" i="74"/>
  <c r="C251" i="74" s="1"/>
  <c r="E269" i="74"/>
  <c r="E21" i="75"/>
  <c r="I21" i="75"/>
  <c r="C22" i="75"/>
  <c r="E54" i="75"/>
  <c r="C165" i="75"/>
  <c r="D173" i="75"/>
  <c r="C187" i="75"/>
  <c r="C191" i="75"/>
  <c r="C76" i="75"/>
  <c r="C84" i="75"/>
  <c r="C175" i="75"/>
  <c r="C205" i="75"/>
  <c r="C259" i="75"/>
  <c r="C280" i="75"/>
  <c r="C77" i="75"/>
  <c r="C131" i="75"/>
  <c r="C166" i="75"/>
  <c r="C188" i="75"/>
  <c r="C192" i="75"/>
  <c r="C196" i="75"/>
  <c r="C238" i="75"/>
  <c r="C252" i="75"/>
  <c r="C276" i="75"/>
  <c r="J130" i="75"/>
  <c r="J165" i="75"/>
  <c r="H165" i="75" s="1"/>
  <c r="J191" i="75"/>
  <c r="H191" i="75" s="1"/>
  <c r="J251" i="75"/>
  <c r="H251" i="75" s="1"/>
  <c r="J269" i="75"/>
  <c r="C269" i="75" l="1"/>
  <c r="H204" i="75"/>
  <c r="F21" i="74"/>
  <c r="C258" i="74"/>
  <c r="C231" i="73"/>
  <c r="C269" i="72"/>
  <c r="H27" i="71"/>
  <c r="I195" i="77"/>
  <c r="H21" i="76"/>
  <c r="C83" i="76"/>
  <c r="G75" i="77"/>
  <c r="G52" i="77" s="1"/>
  <c r="C83" i="75"/>
  <c r="K52" i="75"/>
  <c r="L230" i="73"/>
  <c r="D230" i="72"/>
  <c r="C230" i="72" s="1"/>
  <c r="H83" i="71"/>
  <c r="J53" i="78"/>
  <c r="H288" i="77"/>
  <c r="H287" i="77" s="1"/>
  <c r="D195" i="72"/>
  <c r="C195" i="72" s="1"/>
  <c r="F230" i="77"/>
  <c r="C288" i="74"/>
  <c r="C287" i="74" s="1"/>
  <c r="D230" i="73"/>
  <c r="G52" i="73"/>
  <c r="C54" i="72"/>
  <c r="F75" i="77"/>
  <c r="F52" i="77" s="1"/>
  <c r="K75" i="71"/>
  <c r="K52" i="71" s="1"/>
  <c r="F52" i="76"/>
  <c r="C83" i="74"/>
  <c r="K230" i="73"/>
  <c r="G75" i="71"/>
  <c r="G52" i="71" s="1"/>
  <c r="C268" i="75"/>
  <c r="H130" i="75"/>
  <c r="C173" i="75"/>
  <c r="C204" i="75"/>
  <c r="H174" i="75"/>
  <c r="C174" i="74"/>
  <c r="H258" i="73"/>
  <c r="H83" i="73"/>
  <c r="C231" i="72"/>
  <c r="C83" i="71"/>
  <c r="H231" i="72"/>
  <c r="C187" i="72"/>
  <c r="H269" i="71"/>
  <c r="H258" i="78"/>
  <c r="H173" i="77"/>
  <c r="L230" i="75"/>
  <c r="L75" i="75"/>
  <c r="L52" i="75" s="1"/>
  <c r="L51" i="75" s="1"/>
  <c r="L230" i="74"/>
  <c r="C230" i="73"/>
  <c r="C174" i="75"/>
  <c r="C268" i="73"/>
  <c r="C196" i="72"/>
  <c r="H130" i="71"/>
  <c r="H268" i="71"/>
  <c r="D187" i="71"/>
  <c r="C187" i="71" s="1"/>
  <c r="G75" i="78"/>
  <c r="G52" i="78" s="1"/>
  <c r="C21" i="78"/>
  <c r="L52" i="78"/>
  <c r="C258" i="75"/>
  <c r="C54" i="73"/>
  <c r="C130" i="72"/>
  <c r="I75" i="71"/>
  <c r="H75" i="71" s="1"/>
  <c r="F52" i="78"/>
  <c r="F51" i="78" s="1"/>
  <c r="H67" i="78"/>
  <c r="E195" i="76"/>
  <c r="E194" i="76" s="1"/>
  <c r="G230" i="75"/>
  <c r="G283" i="75" s="1"/>
  <c r="F75" i="72"/>
  <c r="L52" i="76"/>
  <c r="H288" i="73"/>
  <c r="H287" i="73" s="1"/>
  <c r="E75" i="72"/>
  <c r="E283" i="72" s="1"/>
  <c r="H21" i="72"/>
  <c r="C196" i="78"/>
  <c r="H130" i="77"/>
  <c r="C231" i="71"/>
  <c r="H187" i="72"/>
  <c r="E75" i="77"/>
  <c r="E52" i="77" s="1"/>
  <c r="F283" i="72"/>
  <c r="C268" i="72"/>
  <c r="G283" i="74"/>
  <c r="F75" i="73"/>
  <c r="F283" i="73" s="1"/>
  <c r="C83" i="72"/>
  <c r="F194" i="71"/>
  <c r="C83" i="78"/>
  <c r="G194" i="77"/>
  <c r="G51" i="77" s="1"/>
  <c r="G283" i="72"/>
  <c r="G283" i="76"/>
  <c r="H258" i="77"/>
  <c r="G194" i="76"/>
  <c r="F283" i="74"/>
  <c r="H187" i="71"/>
  <c r="D75" i="71"/>
  <c r="C21" i="73"/>
  <c r="G52" i="72"/>
  <c r="G51" i="72" s="1"/>
  <c r="G285" i="72" s="1"/>
  <c r="C204" i="76"/>
  <c r="K52" i="74"/>
  <c r="K51" i="74" s="1"/>
  <c r="C53" i="74"/>
  <c r="F194" i="73"/>
  <c r="J52" i="76"/>
  <c r="I230" i="72"/>
  <c r="H21" i="74"/>
  <c r="C204" i="78"/>
  <c r="H173" i="76"/>
  <c r="L51" i="76"/>
  <c r="L50" i="76" s="1"/>
  <c r="G52" i="76"/>
  <c r="G51" i="76" s="1"/>
  <c r="G50" i="76" s="1"/>
  <c r="L52" i="73"/>
  <c r="F194" i="74"/>
  <c r="F52" i="71"/>
  <c r="F51" i="71" s="1"/>
  <c r="F50" i="71" s="1"/>
  <c r="C174" i="78"/>
  <c r="C173" i="74"/>
  <c r="H83" i="75"/>
  <c r="G285" i="71"/>
  <c r="H174" i="77"/>
  <c r="G52" i="74"/>
  <c r="G51" i="74" s="1"/>
  <c r="K52" i="73"/>
  <c r="K230" i="78"/>
  <c r="H268" i="74"/>
  <c r="H283" i="74" s="1"/>
  <c r="G194" i="75"/>
  <c r="G51" i="75" s="1"/>
  <c r="G285" i="75" s="1"/>
  <c r="C268" i="78"/>
  <c r="F51" i="76"/>
  <c r="F50" i="76" s="1"/>
  <c r="H230" i="71"/>
  <c r="L52" i="72"/>
  <c r="L51" i="72" s="1"/>
  <c r="L50" i="72" s="1"/>
  <c r="C21" i="71"/>
  <c r="K52" i="78"/>
  <c r="G194" i="78"/>
  <c r="G51" i="78" s="1"/>
  <c r="H21" i="78"/>
  <c r="D195" i="73"/>
  <c r="C204" i="73"/>
  <c r="C269" i="77"/>
  <c r="G194" i="71"/>
  <c r="G51" i="71" s="1"/>
  <c r="K53" i="76"/>
  <c r="K52" i="76" s="1"/>
  <c r="K51" i="76" s="1"/>
  <c r="K51" i="71"/>
  <c r="D195" i="71"/>
  <c r="C196" i="71"/>
  <c r="C231" i="75"/>
  <c r="H76" i="75"/>
  <c r="C288" i="75"/>
  <c r="C287" i="75" s="1"/>
  <c r="C21" i="75"/>
  <c r="H258" i="75"/>
  <c r="I75" i="75"/>
  <c r="H83" i="74"/>
  <c r="C21" i="74"/>
  <c r="J230" i="73"/>
  <c r="H187" i="73"/>
  <c r="H269" i="74"/>
  <c r="C269" i="73"/>
  <c r="D75" i="74"/>
  <c r="K21" i="73"/>
  <c r="H21" i="73" s="1"/>
  <c r="H130" i="73"/>
  <c r="J75" i="72"/>
  <c r="C27" i="72"/>
  <c r="G194" i="73"/>
  <c r="G51" i="73" s="1"/>
  <c r="C21" i="72"/>
  <c r="H196" i="71"/>
  <c r="F194" i="72"/>
  <c r="H231" i="71"/>
  <c r="H21" i="71"/>
  <c r="C269" i="71"/>
  <c r="H173" i="71"/>
  <c r="J52" i="71"/>
  <c r="I53" i="71"/>
  <c r="H204" i="78"/>
  <c r="H83" i="78"/>
  <c r="E187" i="78"/>
  <c r="C187" i="78" s="1"/>
  <c r="H173" i="78"/>
  <c r="C287" i="78"/>
  <c r="C195" i="77"/>
  <c r="E230" i="76"/>
  <c r="C230" i="76" s="1"/>
  <c r="C173" i="76"/>
  <c r="C83" i="77"/>
  <c r="C174" i="76"/>
  <c r="J75" i="78"/>
  <c r="F52" i="74"/>
  <c r="F51" i="74" s="1"/>
  <c r="C83" i="73"/>
  <c r="F194" i="77"/>
  <c r="H174" i="76"/>
  <c r="D230" i="75"/>
  <c r="C230" i="75" s="1"/>
  <c r="L52" i="74"/>
  <c r="L51" i="74" s="1"/>
  <c r="L51" i="71"/>
  <c r="C269" i="78"/>
  <c r="D230" i="78"/>
  <c r="D194" i="78" s="1"/>
  <c r="D53" i="76"/>
  <c r="C53" i="76" s="1"/>
  <c r="C54" i="76"/>
  <c r="C204" i="72"/>
  <c r="K51" i="75"/>
  <c r="K285" i="75" s="1"/>
  <c r="K51" i="77"/>
  <c r="K50" i="77" s="1"/>
  <c r="F51" i="75"/>
  <c r="F50" i="75" s="1"/>
  <c r="H130" i="72"/>
  <c r="C130" i="77"/>
  <c r="C75" i="75"/>
  <c r="E75" i="76"/>
  <c r="E52" i="76" s="1"/>
  <c r="C187" i="76"/>
  <c r="F283" i="77"/>
  <c r="E230" i="78"/>
  <c r="C231" i="78"/>
  <c r="L51" i="78"/>
  <c r="H269" i="77"/>
  <c r="H268" i="77"/>
  <c r="H283" i="77" s="1"/>
  <c r="C231" i="77"/>
  <c r="E230" i="77"/>
  <c r="E283" i="77" s="1"/>
  <c r="E53" i="78"/>
  <c r="C54" i="78"/>
  <c r="C174" i="77"/>
  <c r="D173" i="77"/>
  <c r="C231" i="76"/>
  <c r="H54" i="78"/>
  <c r="I53" i="78"/>
  <c r="H231" i="77"/>
  <c r="I230" i="77"/>
  <c r="H230" i="77" s="1"/>
  <c r="H269" i="76"/>
  <c r="I230" i="76"/>
  <c r="H231" i="76"/>
  <c r="H231" i="78"/>
  <c r="I230" i="78"/>
  <c r="I187" i="78"/>
  <c r="H187" i="78" s="1"/>
  <c r="I187" i="77"/>
  <c r="H187" i="77" s="1"/>
  <c r="H204" i="77"/>
  <c r="H27" i="77"/>
  <c r="K21" i="77"/>
  <c r="H21" i="77" s="1"/>
  <c r="C269" i="76"/>
  <c r="D268" i="76"/>
  <c r="H53" i="77"/>
  <c r="H195" i="76"/>
  <c r="I187" i="76"/>
  <c r="H187" i="76" s="1"/>
  <c r="H76" i="76"/>
  <c r="I75" i="76"/>
  <c r="H75" i="76" s="1"/>
  <c r="C54" i="77"/>
  <c r="D53" i="77"/>
  <c r="L75" i="77"/>
  <c r="C191" i="76"/>
  <c r="C195" i="78"/>
  <c r="H269" i="78"/>
  <c r="H76" i="78"/>
  <c r="I75" i="78"/>
  <c r="H196" i="77"/>
  <c r="I75" i="77"/>
  <c r="H174" i="78"/>
  <c r="D52" i="78"/>
  <c r="G283" i="78"/>
  <c r="C76" i="78"/>
  <c r="E75" i="78"/>
  <c r="C75" i="78" s="1"/>
  <c r="G283" i="77"/>
  <c r="H288" i="78"/>
  <c r="H287" i="78" s="1"/>
  <c r="C204" i="77"/>
  <c r="C76" i="77"/>
  <c r="D75" i="77"/>
  <c r="C75" i="77" s="1"/>
  <c r="J75" i="77"/>
  <c r="C27" i="77"/>
  <c r="F21" i="77"/>
  <c r="C21" i="77" s="1"/>
  <c r="C288" i="76"/>
  <c r="C287" i="76" s="1"/>
  <c r="C195" i="76"/>
  <c r="G50" i="72"/>
  <c r="G50" i="75"/>
  <c r="H269" i="75"/>
  <c r="H268" i="75"/>
  <c r="H283" i="75" s="1"/>
  <c r="J187" i="75"/>
  <c r="H187" i="75" s="1"/>
  <c r="J75" i="75"/>
  <c r="H21" i="75"/>
  <c r="C204" i="74"/>
  <c r="D195" i="74"/>
  <c r="E187" i="74"/>
  <c r="I187" i="74"/>
  <c r="H187" i="74" s="1"/>
  <c r="H76" i="74"/>
  <c r="I75" i="74"/>
  <c r="C75" i="74"/>
  <c r="D52" i="74"/>
  <c r="J75" i="74"/>
  <c r="G283" i="73"/>
  <c r="H191" i="73"/>
  <c r="H54" i="74"/>
  <c r="J230" i="72"/>
  <c r="H76" i="72"/>
  <c r="K75" i="72"/>
  <c r="C76" i="72"/>
  <c r="H290" i="71"/>
  <c r="H289" i="71" s="1"/>
  <c r="F52" i="72"/>
  <c r="E75" i="71"/>
  <c r="H195" i="75"/>
  <c r="C196" i="74"/>
  <c r="E195" i="74"/>
  <c r="H288" i="74"/>
  <c r="H287" i="74" s="1"/>
  <c r="D53" i="75"/>
  <c r="D283" i="75" s="1"/>
  <c r="C231" i="74"/>
  <c r="E230" i="74"/>
  <c r="C230" i="74" s="1"/>
  <c r="H204" i="74"/>
  <c r="H174" i="73"/>
  <c r="I173" i="73"/>
  <c r="H173" i="73" s="1"/>
  <c r="H204" i="72"/>
  <c r="H269" i="73"/>
  <c r="C174" i="73"/>
  <c r="E173" i="73"/>
  <c r="C204" i="71"/>
  <c r="E195" i="71"/>
  <c r="D52" i="73"/>
  <c r="C53" i="73"/>
  <c r="C27" i="71"/>
  <c r="H231" i="75"/>
  <c r="J230" i="75"/>
  <c r="C54" i="75"/>
  <c r="E53" i="75"/>
  <c r="H173" i="74"/>
  <c r="H53" i="74"/>
  <c r="H76" i="73"/>
  <c r="J75" i="73"/>
  <c r="H204" i="73"/>
  <c r="D283" i="73"/>
  <c r="C174" i="71"/>
  <c r="E173" i="71"/>
  <c r="C173" i="71" s="1"/>
  <c r="D75" i="72"/>
  <c r="C75" i="72" s="1"/>
  <c r="D194" i="72"/>
  <c r="C174" i="72"/>
  <c r="H122" i="72"/>
  <c r="I83" i="72"/>
  <c r="H83" i="72" s="1"/>
  <c r="E52" i="72"/>
  <c r="E51" i="72" s="1"/>
  <c r="E268" i="71"/>
  <c r="C268" i="71" s="1"/>
  <c r="E53" i="71"/>
  <c r="C54" i="71"/>
  <c r="H194" i="71"/>
  <c r="H195" i="71"/>
  <c r="I52" i="71"/>
  <c r="H53" i="71"/>
  <c r="C290" i="71"/>
  <c r="C289" i="71" s="1"/>
  <c r="C269" i="74"/>
  <c r="E268" i="74"/>
  <c r="D194" i="75"/>
  <c r="C194" i="75" s="1"/>
  <c r="C195" i="75"/>
  <c r="H231" i="74"/>
  <c r="I230" i="74"/>
  <c r="H194" i="74" s="1"/>
  <c r="J52" i="74"/>
  <c r="H53" i="75"/>
  <c r="H195" i="74"/>
  <c r="I230" i="73"/>
  <c r="H230" i="73" s="1"/>
  <c r="H174" i="74"/>
  <c r="H231" i="73"/>
  <c r="C130" i="73"/>
  <c r="C288" i="73"/>
  <c r="C287" i="73" s="1"/>
  <c r="H53" i="73"/>
  <c r="C53" i="72"/>
  <c r="J173" i="72"/>
  <c r="H173" i="72" s="1"/>
  <c r="H174" i="72"/>
  <c r="H53" i="72"/>
  <c r="H288" i="72"/>
  <c r="H287" i="72" s="1"/>
  <c r="D283" i="72"/>
  <c r="C288" i="72"/>
  <c r="C287" i="72" s="1"/>
  <c r="C173" i="72"/>
  <c r="D52" i="71"/>
  <c r="D285" i="71"/>
  <c r="E230" i="71"/>
  <c r="C230" i="71" s="1"/>
  <c r="H285" i="71" l="1"/>
  <c r="C75" i="73"/>
  <c r="H230" i="72"/>
  <c r="G50" i="77"/>
  <c r="G285" i="77"/>
  <c r="K51" i="73"/>
  <c r="K50" i="73" s="1"/>
  <c r="C75" i="71"/>
  <c r="J51" i="74"/>
  <c r="J50" i="74" s="1"/>
  <c r="H230" i="78"/>
  <c r="C230" i="78"/>
  <c r="J52" i="78"/>
  <c r="J51" i="78" s="1"/>
  <c r="H75" i="78"/>
  <c r="L51" i="73"/>
  <c r="L50" i="73" s="1"/>
  <c r="I52" i="74"/>
  <c r="H52" i="74" s="1"/>
  <c r="F52" i="73"/>
  <c r="F51" i="73" s="1"/>
  <c r="F50" i="73" s="1"/>
  <c r="D283" i="78"/>
  <c r="C75" i="76"/>
  <c r="E283" i="76"/>
  <c r="D194" i="71"/>
  <c r="D51" i="71" s="1"/>
  <c r="E283" i="74"/>
  <c r="L285" i="76"/>
  <c r="F285" i="76"/>
  <c r="G50" i="74"/>
  <c r="G285" i="74"/>
  <c r="I52" i="76"/>
  <c r="D52" i="76"/>
  <c r="C52" i="76" s="1"/>
  <c r="F51" i="77"/>
  <c r="F50" i="77" s="1"/>
  <c r="L285" i="72"/>
  <c r="J51" i="71"/>
  <c r="J50" i="71" s="1"/>
  <c r="C194" i="72"/>
  <c r="F285" i="75"/>
  <c r="L50" i="71"/>
  <c r="L287" i="71"/>
  <c r="L285" i="74"/>
  <c r="L50" i="74"/>
  <c r="G50" i="73"/>
  <c r="G285" i="73"/>
  <c r="K50" i="71"/>
  <c r="K287" i="71"/>
  <c r="G285" i="78"/>
  <c r="G50" i="78"/>
  <c r="K50" i="74"/>
  <c r="K285" i="74"/>
  <c r="K50" i="76"/>
  <c r="K285" i="76"/>
  <c r="F50" i="74"/>
  <c r="F285" i="74"/>
  <c r="C195" i="73"/>
  <c r="D194" i="73"/>
  <c r="C194" i="73" s="1"/>
  <c r="G50" i="71"/>
  <c r="G287" i="71"/>
  <c r="I52" i="73"/>
  <c r="I52" i="75"/>
  <c r="I51" i="75" s="1"/>
  <c r="H75" i="75"/>
  <c r="F51" i="72"/>
  <c r="K50" i="75"/>
  <c r="H53" i="76"/>
  <c r="K51" i="78"/>
  <c r="K285" i="78" s="1"/>
  <c r="L50" i="75"/>
  <c r="L285" i="75"/>
  <c r="K285" i="77"/>
  <c r="G285" i="76"/>
  <c r="C283" i="72"/>
  <c r="J52" i="77"/>
  <c r="J51" i="77" s="1"/>
  <c r="J285" i="77" s="1"/>
  <c r="H75" i="74"/>
  <c r="I52" i="77"/>
  <c r="H75" i="77"/>
  <c r="L52" i="77"/>
  <c r="L51" i="77" s="1"/>
  <c r="H230" i="76"/>
  <c r="C173" i="77"/>
  <c r="D283" i="77"/>
  <c r="L50" i="78"/>
  <c r="L285" i="78"/>
  <c r="H195" i="78"/>
  <c r="C268" i="76"/>
  <c r="D194" i="76"/>
  <c r="C194" i="76" s="1"/>
  <c r="E51" i="76"/>
  <c r="E194" i="78"/>
  <c r="C194" i="78" s="1"/>
  <c r="F50" i="78"/>
  <c r="F285" i="78"/>
  <c r="H52" i="76"/>
  <c r="I51" i="76"/>
  <c r="E283" i="78"/>
  <c r="C53" i="77"/>
  <c r="D52" i="77"/>
  <c r="H268" i="76"/>
  <c r="H283" i="76" s="1"/>
  <c r="H53" i="78"/>
  <c r="I52" i="78"/>
  <c r="E194" i="77"/>
  <c r="C230" i="77"/>
  <c r="J51" i="76"/>
  <c r="D51" i="78"/>
  <c r="H195" i="77"/>
  <c r="H194" i="77"/>
  <c r="H268" i="78"/>
  <c r="H283" i="78" s="1"/>
  <c r="C53" i="78"/>
  <c r="C283" i="78" s="1"/>
  <c r="E52" i="78"/>
  <c r="D283" i="76"/>
  <c r="D52" i="72"/>
  <c r="H230" i="74"/>
  <c r="H52" i="71"/>
  <c r="E52" i="71"/>
  <c r="C52" i="71" s="1"/>
  <c r="C53" i="71"/>
  <c r="H75" i="73"/>
  <c r="J52" i="73"/>
  <c r="J51" i="73" s="1"/>
  <c r="E52" i="75"/>
  <c r="E51" i="75" s="1"/>
  <c r="E283" i="75"/>
  <c r="E194" i="71"/>
  <c r="C195" i="71"/>
  <c r="C53" i="75"/>
  <c r="C283" i="75" s="1"/>
  <c r="D52" i="75"/>
  <c r="C268" i="74"/>
  <c r="C187" i="74"/>
  <c r="E52" i="74"/>
  <c r="C52" i="74" s="1"/>
  <c r="J52" i="75"/>
  <c r="H268" i="73"/>
  <c r="H283" i="73" s="1"/>
  <c r="E285" i="71"/>
  <c r="H195" i="73"/>
  <c r="H194" i="73"/>
  <c r="F287" i="71"/>
  <c r="H195" i="72"/>
  <c r="D194" i="74"/>
  <c r="D51" i="74" s="1"/>
  <c r="C195" i="74"/>
  <c r="D283" i="74"/>
  <c r="J52" i="72"/>
  <c r="E285" i="72"/>
  <c r="E50" i="72"/>
  <c r="I51" i="74"/>
  <c r="H194" i="75"/>
  <c r="H230" i="75"/>
  <c r="E283" i="73"/>
  <c r="C173" i="73"/>
  <c r="E52" i="73"/>
  <c r="E51" i="73" s="1"/>
  <c r="E194" i="74"/>
  <c r="F50" i="72"/>
  <c r="F285" i="72"/>
  <c r="K52" i="72"/>
  <c r="K51" i="72" s="1"/>
  <c r="J285" i="74"/>
  <c r="I75" i="72"/>
  <c r="H268" i="72"/>
  <c r="H283" i="72" s="1"/>
  <c r="L285" i="73" l="1"/>
  <c r="K285" i="73"/>
  <c r="J50" i="77"/>
  <c r="J287" i="71"/>
  <c r="J285" i="78"/>
  <c r="J50" i="78"/>
  <c r="H194" i="72"/>
  <c r="D51" i="73"/>
  <c r="D50" i="73" s="1"/>
  <c r="H52" i="75"/>
  <c r="F285" i="73"/>
  <c r="F285" i="77"/>
  <c r="H194" i="78"/>
  <c r="K50" i="78"/>
  <c r="H52" i="73"/>
  <c r="C194" i="71"/>
  <c r="C283" i="73"/>
  <c r="E51" i="78"/>
  <c r="E285" i="78" s="1"/>
  <c r="I51" i="73"/>
  <c r="I285" i="73" s="1"/>
  <c r="D51" i="76"/>
  <c r="C51" i="76" s="1"/>
  <c r="C52" i="73"/>
  <c r="C283" i="74"/>
  <c r="C283" i="76"/>
  <c r="J51" i="75"/>
  <c r="J50" i="75" s="1"/>
  <c r="C285" i="71"/>
  <c r="C283" i="77"/>
  <c r="D285" i="78"/>
  <c r="C51" i="78"/>
  <c r="D50" i="78"/>
  <c r="H52" i="78"/>
  <c r="I51" i="78"/>
  <c r="C194" i="77"/>
  <c r="E51" i="77"/>
  <c r="E285" i="76"/>
  <c r="E50" i="76"/>
  <c r="H194" i="76"/>
  <c r="H52" i="77"/>
  <c r="I51" i="77"/>
  <c r="E50" i="78"/>
  <c r="J285" i="76"/>
  <c r="J50" i="76"/>
  <c r="C52" i="77"/>
  <c r="D51" i="77"/>
  <c r="I285" i="76"/>
  <c r="H51" i="76"/>
  <c r="I50" i="76"/>
  <c r="C52" i="78"/>
  <c r="L50" i="77"/>
  <c r="L285" i="77"/>
  <c r="E285" i="73"/>
  <c r="E50" i="73"/>
  <c r="J51" i="72"/>
  <c r="D287" i="71"/>
  <c r="D50" i="71"/>
  <c r="J285" i="73"/>
  <c r="J50" i="73"/>
  <c r="H75" i="72"/>
  <c r="I52" i="72"/>
  <c r="D285" i="74"/>
  <c r="D50" i="74"/>
  <c r="I50" i="71"/>
  <c r="H50" i="71" s="1"/>
  <c r="I287" i="71"/>
  <c r="H51" i="71"/>
  <c r="C52" i="72"/>
  <c r="D51" i="72"/>
  <c r="C51" i="73"/>
  <c r="K50" i="72"/>
  <c r="K285" i="72"/>
  <c r="I285" i="74"/>
  <c r="H285" i="74" s="1"/>
  <c r="H51" i="74"/>
  <c r="I50" i="74"/>
  <c r="H50" i="74" s="1"/>
  <c r="I285" i="75"/>
  <c r="I50" i="75"/>
  <c r="E51" i="74"/>
  <c r="C51" i="74" s="1"/>
  <c r="C52" i="75"/>
  <c r="D51" i="75"/>
  <c r="C194" i="74"/>
  <c r="E285" i="75"/>
  <c r="E50" i="75"/>
  <c r="E51" i="71"/>
  <c r="C51" i="71" s="1"/>
  <c r="D285" i="73" l="1"/>
  <c r="H51" i="75"/>
  <c r="J285" i="75"/>
  <c r="H287" i="71"/>
  <c r="H51" i="73"/>
  <c r="H50" i="76"/>
  <c r="D50" i="76"/>
  <c r="C50" i="76" s="1"/>
  <c r="D285" i="76"/>
  <c r="C285" i="76" s="1"/>
  <c r="H285" i="73"/>
  <c r="I50" i="73"/>
  <c r="H50" i="73" s="1"/>
  <c r="C285" i="73"/>
  <c r="H285" i="75"/>
  <c r="H285" i="76"/>
  <c r="I285" i="77"/>
  <c r="H285" i="77" s="1"/>
  <c r="I50" i="77"/>
  <c r="H50" i="77" s="1"/>
  <c r="H51" i="77"/>
  <c r="E285" i="77"/>
  <c r="E50" i="77"/>
  <c r="C50" i="78"/>
  <c r="D285" i="77"/>
  <c r="C51" i="77"/>
  <c r="D50" i="77"/>
  <c r="I285" i="78"/>
  <c r="H285" i="78" s="1"/>
  <c r="H51" i="78"/>
  <c r="I50" i="78"/>
  <c r="H50" i="78" s="1"/>
  <c r="C285" i="78"/>
  <c r="E287" i="71"/>
  <c r="C287" i="71" s="1"/>
  <c r="E50" i="71"/>
  <c r="D285" i="75"/>
  <c r="C285" i="75" s="1"/>
  <c r="C51" i="75"/>
  <c r="D50" i="75"/>
  <c r="C50" i="75" s="1"/>
  <c r="H50" i="75"/>
  <c r="C50" i="73"/>
  <c r="I51" i="72"/>
  <c r="H52" i="72"/>
  <c r="C50" i="71"/>
  <c r="J285" i="72"/>
  <c r="J50" i="72"/>
  <c r="E285" i="74"/>
  <c r="C285" i="74" s="1"/>
  <c r="E50" i="74"/>
  <c r="C50" i="74" s="1"/>
  <c r="D285" i="72"/>
  <c r="C285" i="72" s="1"/>
  <c r="D50" i="72"/>
  <c r="C50" i="72" s="1"/>
  <c r="C51" i="72"/>
  <c r="C50" i="77" l="1"/>
  <c r="C285" i="77"/>
  <c r="I285" i="72"/>
  <c r="H285" i="72" s="1"/>
  <c r="H51" i="72"/>
  <c r="I50" i="72"/>
  <c r="H50" i="72" s="1"/>
  <c r="H300" i="70" l="1"/>
  <c r="C300" i="70"/>
  <c r="H298" i="70"/>
  <c r="C298" i="70"/>
  <c r="H296" i="70"/>
  <c r="C296" i="70"/>
  <c r="H295" i="70"/>
  <c r="C295" i="70"/>
  <c r="H294" i="70"/>
  <c r="C294" i="70"/>
  <c r="H293" i="70"/>
  <c r="C293" i="70"/>
  <c r="H292" i="70"/>
  <c r="C292" i="70"/>
  <c r="H291" i="70"/>
  <c r="C291" i="70"/>
  <c r="L290" i="70"/>
  <c r="K290" i="70"/>
  <c r="J290" i="70"/>
  <c r="I290" i="70"/>
  <c r="G290" i="70"/>
  <c r="F290" i="70"/>
  <c r="E290" i="70"/>
  <c r="D290" i="70"/>
  <c r="H282" i="70"/>
  <c r="C282" i="70"/>
  <c r="H281" i="70"/>
  <c r="C281" i="70"/>
  <c r="L280" i="70"/>
  <c r="K280" i="70"/>
  <c r="J280" i="70"/>
  <c r="I280" i="70"/>
  <c r="G280" i="70"/>
  <c r="F280" i="70"/>
  <c r="E280" i="70"/>
  <c r="D280" i="70"/>
  <c r="H279" i="70"/>
  <c r="C279" i="70"/>
  <c r="H278" i="70"/>
  <c r="C278" i="70"/>
  <c r="H277" i="70"/>
  <c r="C277" i="70"/>
  <c r="L276" i="70"/>
  <c r="K276" i="70"/>
  <c r="J276" i="70"/>
  <c r="I276" i="70"/>
  <c r="G276" i="70"/>
  <c r="F276" i="70"/>
  <c r="E276" i="70"/>
  <c r="D276" i="70"/>
  <c r="H275" i="70"/>
  <c r="C275" i="70"/>
  <c r="H274" i="70"/>
  <c r="C274" i="70"/>
  <c r="H273" i="70"/>
  <c r="C273" i="70"/>
  <c r="H272" i="70"/>
  <c r="C272" i="70"/>
  <c r="L271" i="70"/>
  <c r="L269" i="70" s="1"/>
  <c r="K271" i="70"/>
  <c r="K269" i="70" s="1"/>
  <c r="J271" i="70"/>
  <c r="I271" i="70"/>
  <c r="G271" i="70"/>
  <c r="G269" i="70" s="1"/>
  <c r="G268" i="70" s="1"/>
  <c r="F271" i="70"/>
  <c r="F269" i="70" s="1"/>
  <c r="F268" i="70" s="1"/>
  <c r="E271" i="70"/>
  <c r="D271" i="70"/>
  <c r="H270" i="70"/>
  <c r="C270" i="70"/>
  <c r="J269" i="70"/>
  <c r="D269" i="70"/>
  <c r="D268" i="70" s="1"/>
  <c r="H267" i="70"/>
  <c r="C267" i="70"/>
  <c r="H266" i="70"/>
  <c r="C266" i="70"/>
  <c r="H265" i="70"/>
  <c r="C265" i="70"/>
  <c r="H264" i="70"/>
  <c r="C264" i="70"/>
  <c r="L263" i="70"/>
  <c r="K263" i="70"/>
  <c r="J263" i="70"/>
  <c r="I263" i="70"/>
  <c r="G263" i="70"/>
  <c r="F263" i="70"/>
  <c r="E263" i="70"/>
  <c r="D263" i="70"/>
  <c r="H262" i="70"/>
  <c r="C262" i="70"/>
  <c r="H261" i="70"/>
  <c r="C261" i="70"/>
  <c r="H260" i="70"/>
  <c r="C260" i="70"/>
  <c r="L259" i="70"/>
  <c r="K259" i="70"/>
  <c r="J259" i="70"/>
  <c r="I259" i="70"/>
  <c r="G259" i="70"/>
  <c r="F259" i="70"/>
  <c r="E259" i="70"/>
  <c r="D259" i="70"/>
  <c r="H257" i="70"/>
  <c r="C257" i="70"/>
  <c r="H256" i="70"/>
  <c r="C256" i="70"/>
  <c r="H255" i="70"/>
  <c r="C255" i="70"/>
  <c r="H254" i="70"/>
  <c r="C254" i="70"/>
  <c r="H253" i="70"/>
  <c r="C253" i="70"/>
  <c r="L252" i="70"/>
  <c r="K252" i="70"/>
  <c r="J252" i="70"/>
  <c r="I252" i="70"/>
  <c r="G252" i="70"/>
  <c r="G251" i="70" s="1"/>
  <c r="F252" i="70"/>
  <c r="F251" i="70" s="1"/>
  <c r="E252" i="70"/>
  <c r="D252" i="70"/>
  <c r="L251" i="70"/>
  <c r="K251" i="70"/>
  <c r="J251" i="70"/>
  <c r="D251" i="70"/>
  <c r="H250" i="70"/>
  <c r="C250" i="70"/>
  <c r="H249" i="70"/>
  <c r="C249" i="70"/>
  <c r="H248" i="70"/>
  <c r="C248" i="70"/>
  <c r="H247" i="70"/>
  <c r="C247" i="70"/>
  <c r="L246" i="70"/>
  <c r="K246" i="70"/>
  <c r="J246" i="70"/>
  <c r="I246" i="70"/>
  <c r="G246" i="70"/>
  <c r="F246" i="70"/>
  <c r="E246" i="70"/>
  <c r="D246" i="70"/>
  <c r="H245" i="70"/>
  <c r="C245" i="70"/>
  <c r="H244" i="70"/>
  <c r="C244" i="70"/>
  <c r="H243" i="70"/>
  <c r="C243" i="70"/>
  <c r="H242" i="70"/>
  <c r="C242" i="70"/>
  <c r="H241" i="70"/>
  <c r="C241" i="70"/>
  <c r="H240" i="70"/>
  <c r="C240" i="70"/>
  <c r="H239" i="70"/>
  <c r="C239" i="70"/>
  <c r="L238" i="70"/>
  <c r="K238" i="70"/>
  <c r="J238" i="70"/>
  <c r="I238" i="70"/>
  <c r="G238" i="70"/>
  <c r="F238" i="70"/>
  <c r="E238" i="70"/>
  <c r="D238" i="70"/>
  <c r="H237" i="70"/>
  <c r="C237" i="70"/>
  <c r="H236" i="70"/>
  <c r="C236" i="70"/>
  <c r="L235" i="70"/>
  <c r="K235" i="70"/>
  <c r="J235" i="70"/>
  <c r="I235" i="70"/>
  <c r="G235" i="70"/>
  <c r="F235" i="70"/>
  <c r="E235" i="70"/>
  <c r="D235" i="70"/>
  <c r="H232" i="70"/>
  <c r="C232" i="70"/>
  <c r="H229" i="70"/>
  <c r="C229" i="70"/>
  <c r="H228" i="70"/>
  <c r="C228" i="70"/>
  <c r="L227" i="70"/>
  <c r="K227" i="70"/>
  <c r="J227" i="70"/>
  <c r="I227" i="70"/>
  <c r="G227" i="70"/>
  <c r="F227" i="70"/>
  <c r="E227" i="70"/>
  <c r="D227" i="70"/>
  <c r="H226" i="70"/>
  <c r="C226" i="70"/>
  <c r="H225" i="70"/>
  <c r="C225" i="70"/>
  <c r="H224" i="70"/>
  <c r="C224" i="70"/>
  <c r="I223" i="70"/>
  <c r="I216" i="70" s="1"/>
  <c r="C223" i="70"/>
  <c r="H222" i="70"/>
  <c r="C222" i="70"/>
  <c r="H221" i="70"/>
  <c r="C221" i="70"/>
  <c r="H220" i="70"/>
  <c r="C220" i="70"/>
  <c r="H219" i="70"/>
  <c r="C219" i="70"/>
  <c r="H218" i="70"/>
  <c r="C218" i="70"/>
  <c r="H217" i="70"/>
  <c r="C217" i="70"/>
  <c r="L216" i="70"/>
  <c r="K216" i="70"/>
  <c r="J216" i="70"/>
  <c r="G216" i="70"/>
  <c r="F216" i="70"/>
  <c r="E216" i="70"/>
  <c r="D216" i="70"/>
  <c r="H215" i="70"/>
  <c r="C215" i="70"/>
  <c r="H214" i="70"/>
  <c r="C214" i="70"/>
  <c r="H213" i="70"/>
  <c r="C213" i="70"/>
  <c r="H212" i="70"/>
  <c r="C212" i="70"/>
  <c r="H211" i="70"/>
  <c r="C211" i="70"/>
  <c r="H210" i="70"/>
  <c r="C210" i="70"/>
  <c r="H209" i="70"/>
  <c r="C209" i="70"/>
  <c r="H208" i="70"/>
  <c r="C208" i="70"/>
  <c r="H207" i="70"/>
  <c r="C207" i="70"/>
  <c r="H206" i="70"/>
  <c r="C206" i="70"/>
  <c r="L205" i="70"/>
  <c r="K205" i="70"/>
  <c r="J205" i="70"/>
  <c r="I205" i="70"/>
  <c r="G205" i="70"/>
  <c r="F205" i="70"/>
  <c r="F204" i="70" s="1"/>
  <c r="E205" i="70"/>
  <c r="D205" i="70"/>
  <c r="H203" i="70"/>
  <c r="C203" i="70"/>
  <c r="H202" i="70"/>
  <c r="C202" i="70"/>
  <c r="H201" i="70"/>
  <c r="C201" i="70"/>
  <c r="H200" i="70"/>
  <c r="C200" i="70"/>
  <c r="H199" i="70"/>
  <c r="C199" i="70"/>
  <c r="L198" i="70"/>
  <c r="L196" i="70" s="1"/>
  <c r="K198" i="70"/>
  <c r="K196" i="70" s="1"/>
  <c r="J198" i="70"/>
  <c r="J196" i="70" s="1"/>
  <c r="I198" i="70"/>
  <c r="I196" i="70" s="1"/>
  <c r="G198" i="70"/>
  <c r="G196" i="70" s="1"/>
  <c r="F198" i="70"/>
  <c r="F196" i="70" s="1"/>
  <c r="E198" i="70"/>
  <c r="E196" i="70" s="1"/>
  <c r="D198" i="70"/>
  <c r="D196" i="70" s="1"/>
  <c r="H197" i="70"/>
  <c r="C197" i="70"/>
  <c r="H193" i="70"/>
  <c r="C193" i="70"/>
  <c r="L192" i="70"/>
  <c r="K192" i="70"/>
  <c r="K191" i="70" s="1"/>
  <c r="J192" i="70"/>
  <c r="I192" i="70"/>
  <c r="I191" i="70" s="1"/>
  <c r="G192" i="70"/>
  <c r="G191" i="70" s="1"/>
  <c r="F192" i="70"/>
  <c r="E192" i="70"/>
  <c r="E191" i="70" s="1"/>
  <c r="D192" i="70"/>
  <c r="D191" i="70" s="1"/>
  <c r="L191" i="70"/>
  <c r="H190" i="70"/>
  <c r="C190" i="70"/>
  <c r="H189" i="70"/>
  <c r="C189" i="70"/>
  <c r="L188" i="70"/>
  <c r="K188" i="70"/>
  <c r="J188" i="70"/>
  <c r="I188" i="70"/>
  <c r="G188" i="70"/>
  <c r="F188" i="70"/>
  <c r="E188" i="70"/>
  <c r="D188" i="70"/>
  <c r="H186" i="70"/>
  <c r="C186" i="70"/>
  <c r="H185" i="70"/>
  <c r="C185" i="70"/>
  <c r="L184" i="70"/>
  <c r="K184" i="70"/>
  <c r="J184" i="70"/>
  <c r="I184" i="70"/>
  <c r="G184" i="70"/>
  <c r="F184" i="70"/>
  <c r="E184" i="70"/>
  <c r="D184" i="70"/>
  <c r="H183" i="70"/>
  <c r="C183" i="70"/>
  <c r="H182" i="70"/>
  <c r="C182" i="70"/>
  <c r="H181" i="70"/>
  <c r="C181" i="70"/>
  <c r="H180" i="70"/>
  <c r="C180" i="70"/>
  <c r="L179" i="70"/>
  <c r="K179" i="70"/>
  <c r="J179" i="70"/>
  <c r="I179" i="70"/>
  <c r="G179" i="70"/>
  <c r="F179" i="70"/>
  <c r="E179" i="70"/>
  <c r="D179" i="70"/>
  <c r="H178" i="70"/>
  <c r="C178" i="70"/>
  <c r="H177" i="70"/>
  <c r="C177" i="70"/>
  <c r="H176" i="70"/>
  <c r="C176" i="70"/>
  <c r="L175" i="70"/>
  <c r="K175" i="70"/>
  <c r="J175" i="70"/>
  <c r="I175" i="70"/>
  <c r="G175" i="70"/>
  <c r="F175" i="70"/>
  <c r="E175" i="70"/>
  <c r="D175" i="70"/>
  <c r="H172" i="70"/>
  <c r="C172" i="70"/>
  <c r="H171" i="70"/>
  <c r="C171" i="70"/>
  <c r="H170" i="70"/>
  <c r="C170" i="70"/>
  <c r="H169" i="70"/>
  <c r="C169" i="70"/>
  <c r="H168" i="70"/>
  <c r="C168" i="70"/>
  <c r="H167" i="70"/>
  <c r="C167" i="70"/>
  <c r="L166" i="70"/>
  <c r="K166" i="70"/>
  <c r="J166" i="70"/>
  <c r="I166" i="70"/>
  <c r="I165" i="70" s="1"/>
  <c r="G166" i="70"/>
  <c r="G165" i="70" s="1"/>
  <c r="F166" i="70"/>
  <c r="F165" i="70" s="1"/>
  <c r="E166" i="70"/>
  <c r="D166" i="70"/>
  <c r="D165" i="70" s="1"/>
  <c r="L165" i="70"/>
  <c r="K165" i="70"/>
  <c r="E165" i="70"/>
  <c r="H164" i="70"/>
  <c r="C164" i="70"/>
  <c r="H163" i="70"/>
  <c r="C163" i="70"/>
  <c r="H162" i="70"/>
  <c r="C162" i="70"/>
  <c r="H161" i="70"/>
  <c r="C161" i="70"/>
  <c r="L160" i="70"/>
  <c r="K160" i="70"/>
  <c r="J160" i="70"/>
  <c r="I160" i="70"/>
  <c r="G160" i="70"/>
  <c r="F160" i="70"/>
  <c r="E160" i="70"/>
  <c r="D160" i="70"/>
  <c r="H159" i="70"/>
  <c r="C159" i="70"/>
  <c r="H158" i="70"/>
  <c r="C158" i="70"/>
  <c r="H157" i="70"/>
  <c r="C157" i="70"/>
  <c r="H156" i="70"/>
  <c r="C156" i="70"/>
  <c r="H155" i="70"/>
  <c r="C155" i="70"/>
  <c r="H154" i="70"/>
  <c r="C154" i="70"/>
  <c r="H153" i="70"/>
  <c r="C153" i="70"/>
  <c r="H152" i="70"/>
  <c r="C152" i="70"/>
  <c r="L151" i="70"/>
  <c r="K151" i="70"/>
  <c r="J151" i="70"/>
  <c r="I151" i="70"/>
  <c r="G151" i="70"/>
  <c r="F151" i="70"/>
  <c r="E151" i="70"/>
  <c r="D151" i="70"/>
  <c r="H150" i="70"/>
  <c r="C150" i="70"/>
  <c r="H149" i="70"/>
  <c r="C149" i="70"/>
  <c r="H148" i="70"/>
  <c r="C148" i="70"/>
  <c r="H147" i="70"/>
  <c r="C147" i="70"/>
  <c r="H146" i="70"/>
  <c r="C146" i="70"/>
  <c r="H145" i="70"/>
  <c r="C145" i="70"/>
  <c r="L144" i="70"/>
  <c r="K144" i="70"/>
  <c r="J144" i="70"/>
  <c r="I144" i="70"/>
  <c r="G144" i="70"/>
  <c r="F144" i="70"/>
  <c r="E144" i="70"/>
  <c r="D144" i="70"/>
  <c r="H143" i="70"/>
  <c r="C143" i="70"/>
  <c r="H142" i="70"/>
  <c r="C142" i="70"/>
  <c r="L141" i="70"/>
  <c r="K141" i="70"/>
  <c r="J141" i="70"/>
  <c r="I141" i="70"/>
  <c r="G141" i="70"/>
  <c r="F141" i="70"/>
  <c r="E141" i="70"/>
  <c r="D141" i="70"/>
  <c r="H140" i="70"/>
  <c r="C140" i="70"/>
  <c r="H139" i="70"/>
  <c r="C139" i="70"/>
  <c r="H138" i="70"/>
  <c r="C138" i="70"/>
  <c r="H137" i="70"/>
  <c r="C137" i="70"/>
  <c r="L136" i="70"/>
  <c r="L130" i="70" s="1"/>
  <c r="K136" i="70"/>
  <c r="J136" i="70"/>
  <c r="I136" i="70"/>
  <c r="G136" i="70"/>
  <c r="G130" i="70" s="1"/>
  <c r="F136" i="70"/>
  <c r="E136" i="70"/>
  <c r="E130" i="70" s="1"/>
  <c r="D136" i="70"/>
  <c r="H134" i="70"/>
  <c r="C134" i="70"/>
  <c r="I133" i="70"/>
  <c r="C133" i="70"/>
  <c r="H132" i="70"/>
  <c r="C132" i="70"/>
  <c r="C131" i="70"/>
  <c r="H129" i="70"/>
  <c r="H128" i="70" s="1"/>
  <c r="C129" i="70"/>
  <c r="C128" i="70" s="1"/>
  <c r="L128" i="70"/>
  <c r="K128" i="70"/>
  <c r="J128" i="70"/>
  <c r="I128" i="70"/>
  <c r="G128" i="70"/>
  <c r="F128" i="70"/>
  <c r="E128" i="70"/>
  <c r="D128" i="70"/>
  <c r="H127" i="70"/>
  <c r="C127" i="70"/>
  <c r="H126" i="70"/>
  <c r="C126" i="70"/>
  <c r="H125" i="70"/>
  <c r="C125" i="70"/>
  <c r="H124" i="70"/>
  <c r="C124" i="70"/>
  <c r="H123" i="70"/>
  <c r="C123" i="70"/>
  <c r="L122" i="70"/>
  <c r="K122" i="70"/>
  <c r="J122" i="70"/>
  <c r="I122" i="70"/>
  <c r="G122" i="70"/>
  <c r="F122" i="70"/>
  <c r="E122" i="70"/>
  <c r="D122" i="70"/>
  <c r="H121" i="70"/>
  <c r="C121" i="70"/>
  <c r="H120" i="70"/>
  <c r="C120" i="70"/>
  <c r="H119" i="70"/>
  <c r="C119" i="70"/>
  <c r="H118" i="70"/>
  <c r="C118" i="70"/>
  <c r="H117" i="70"/>
  <c r="C117" i="70"/>
  <c r="L116" i="70"/>
  <c r="K116" i="70"/>
  <c r="J116" i="70"/>
  <c r="I116" i="70"/>
  <c r="G116" i="70"/>
  <c r="F116" i="70"/>
  <c r="E116" i="70"/>
  <c r="D116" i="70"/>
  <c r="H115" i="70"/>
  <c r="C115" i="70"/>
  <c r="H114" i="70"/>
  <c r="C114" i="70"/>
  <c r="H113" i="70"/>
  <c r="C113" i="70"/>
  <c r="L112" i="70"/>
  <c r="K112" i="70"/>
  <c r="J112" i="70"/>
  <c r="I112" i="70"/>
  <c r="G112" i="70"/>
  <c r="F112" i="70"/>
  <c r="E112" i="70"/>
  <c r="D112" i="70"/>
  <c r="H111" i="70"/>
  <c r="C111" i="70"/>
  <c r="H110" i="70"/>
  <c r="C110" i="70"/>
  <c r="H109" i="70"/>
  <c r="C109" i="70"/>
  <c r="H108" i="70"/>
  <c r="C108" i="70"/>
  <c r="H107" i="70"/>
  <c r="C107" i="70"/>
  <c r="H106" i="70"/>
  <c r="C106" i="70"/>
  <c r="H105" i="70"/>
  <c r="C105" i="70"/>
  <c r="H104" i="70"/>
  <c r="C104" i="70"/>
  <c r="L103" i="70"/>
  <c r="K103" i="70"/>
  <c r="J103" i="70"/>
  <c r="I103" i="70"/>
  <c r="G103" i="70"/>
  <c r="F103" i="70"/>
  <c r="E103" i="70"/>
  <c r="D103" i="70"/>
  <c r="H102" i="70"/>
  <c r="C102" i="70"/>
  <c r="H101" i="70"/>
  <c r="C101" i="70"/>
  <c r="H100" i="70"/>
  <c r="C100" i="70"/>
  <c r="H99" i="70"/>
  <c r="C99" i="70"/>
  <c r="H98" i="70"/>
  <c r="C98" i="70"/>
  <c r="H97" i="70"/>
  <c r="C97" i="70"/>
  <c r="H96" i="70"/>
  <c r="C96" i="70"/>
  <c r="L95" i="70"/>
  <c r="K95" i="70"/>
  <c r="J95" i="70"/>
  <c r="I95" i="70"/>
  <c r="G95" i="70"/>
  <c r="F95" i="70"/>
  <c r="E95" i="70"/>
  <c r="D95" i="70"/>
  <c r="H94" i="70"/>
  <c r="C94" i="70"/>
  <c r="H93" i="70"/>
  <c r="C93" i="70"/>
  <c r="H92" i="70"/>
  <c r="C92" i="70"/>
  <c r="H91" i="70"/>
  <c r="C91" i="70"/>
  <c r="H90" i="70"/>
  <c r="C90" i="70"/>
  <c r="L89" i="70"/>
  <c r="K89" i="70"/>
  <c r="J89" i="70"/>
  <c r="I89" i="70"/>
  <c r="G89" i="70"/>
  <c r="F89" i="70"/>
  <c r="E89" i="70"/>
  <c r="D89" i="70"/>
  <c r="H88" i="70"/>
  <c r="C88" i="70"/>
  <c r="H87" i="70"/>
  <c r="C87" i="70"/>
  <c r="H86" i="70"/>
  <c r="C86" i="70"/>
  <c r="H85" i="70"/>
  <c r="C85" i="70"/>
  <c r="L84" i="70"/>
  <c r="K84" i="70"/>
  <c r="J84" i="70"/>
  <c r="I84" i="70"/>
  <c r="G84" i="70"/>
  <c r="F84" i="70"/>
  <c r="E84" i="70"/>
  <c r="D84" i="70"/>
  <c r="D83" i="70" s="1"/>
  <c r="J83" i="70"/>
  <c r="H82" i="70"/>
  <c r="C82" i="70"/>
  <c r="H81" i="70"/>
  <c r="C81" i="70"/>
  <c r="L80" i="70"/>
  <c r="K80" i="70"/>
  <c r="J80" i="70"/>
  <c r="I80" i="70"/>
  <c r="G80" i="70"/>
  <c r="F80" i="70"/>
  <c r="E80" i="70"/>
  <c r="D80" i="70"/>
  <c r="H79" i="70"/>
  <c r="C79" i="70"/>
  <c r="H78" i="70"/>
  <c r="C78" i="70"/>
  <c r="L77" i="70"/>
  <c r="L76" i="70" s="1"/>
  <c r="K77" i="70"/>
  <c r="J77" i="70"/>
  <c r="J76" i="70" s="1"/>
  <c r="I77" i="70"/>
  <c r="I76" i="70" s="1"/>
  <c r="G77" i="70"/>
  <c r="G76" i="70" s="1"/>
  <c r="F77" i="70"/>
  <c r="F76" i="70" s="1"/>
  <c r="E77" i="70"/>
  <c r="E76" i="70" s="1"/>
  <c r="D77" i="70"/>
  <c r="D76" i="70" s="1"/>
  <c r="H74" i="70"/>
  <c r="C74" i="70"/>
  <c r="H73" i="70"/>
  <c r="C73" i="70"/>
  <c r="H71" i="70"/>
  <c r="C71" i="70"/>
  <c r="J70" i="70"/>
  <c r="D70" i="70"/>
  <c r="L69" i="70"/>
  <c r="L67" i="70" s="1"/>
  <c r="K69" i="70"/>
  <c r="K67" i="70" s="1"/>
  <c r="I69" i="70"/>
  <c r="G69" i="70"/>
  <c r="G67" i="70" s="1"/>
  <c r="F69" i="70"/>
  <c r="F67" i="70" s="1"/>
  <c r="E69" i="70"/>
  <c r="E67" i="70" s="1"/>
  <c r="J68" i="70"/>
  <c r="H68" i="70" s="1"/>
  <c r="D68" i="70"/>
  <c r="H66" i="70"/>
  <c r="C66" i="70"/>
  <c r="J65" i="70"/>
  <c r="H65" i="70" s="1"/>
  <c r="C65" i="70"/>
  <c r="H64" i="70"/>
  <c r="C64" i="70"/>
  <c r="H63" i="70"/>
  <c r="C63" i="70"/>
  <c r="H62" i="70"/>
  <c r="C62" i="70"/>
  <c r="H61" i="70"/>
  <c r="C61" i="70"/>
  <c r="H60" i="70"/>
  <c r="C60" i="70"/>
  <c r="H59" i="70"/>
  <c r="C59" i="70"/>
  <c r="L58" i="70"/>
  <c r="K58" i="70"/>
  <c r="I58" i="70"/>
  <c r="G58" i="70"/>
  <c r="F58" i="70"/>
  <c r="E58" i="70"/>
  <c r="D58" i="70"/>
  <c r="J57" i="70"/>
  <c r="J55" i="70" s="1"/>
  <c r="C57" i="70"/>
  <c r="H56" i="70"/>
  <c r="C56" i="70"/>
  <c r="L55" i="70"/>
  <c r="K55" i="70"/>
  <c r="I55" i="70"/>
  <c r="G55" i="70"/>
  <c r="F55" i="70"/>
  <c r="E55" i="70"/>
  <c r="D55" i="70"/>
  <c r="G54" i="70"/>
  <c r="H47" i="70"/>
  <c r="C47" i="70"/>
  <c r="H46" i="70"/>
  <c r="C46" i="70"/>
  <c r="L45" i="70"/>
  <c r="G45" i="70"/>
  <c r="C45" i="70" s="1"/>
  <c r="H44" i="70"/>
  <c r="C44" i="70"/>
  <c r="K43" i="70"/>
  <c r="J43" i="70"/>
  <c r="I43" i="70"/>
  <c r="F43" i="70"/>
  <c r="E43" i="70"/>
  <c r="D43" i="70"/>
  <c r="H42" i="70"/>
  <c r="C42" i="70"/>
  <c r="H41" i="70"/>
  <c r="C41" i="70"/>
  <c r="H40" i="70"/>
  <c r="C40" i="70"/>
  <c r="H39" i="70"/>
  <c r="C39" i="70"/>
  <c r="H38" i="70"/>
  <c r="C38" i="70"/>
  <c r="K37" i="70"/>
  <c r="H37" i="70" s="1"/>
  <c r="F37" i="70"/>
  <c r="C37" i="70" s="1"/>
  <c r="H36" i="70"/>
  <c r="C36" i="70"/>
  <c r="H35" i="70"/>
  <c r="C35" i="70"/>
  <c r="K34" i="70"/>
  <c r="H34" i="70" s="1"/>
  <c r="F34" i="70"/>
  <c r="C34" i="70" s="1"/>
  <c r="H33" i="70"/>
  <c r="C33" i="70"/>
  <c r="K32" i="70"/>
  <c r="H32" i="70" s="1"/>
  <c r="F32" i="70"/>
  <c r="H31" i="70"/>
  <c r="C31" i="70"/>
  <c r="H30" i="70"/>
  <c r="C30" i="70"/>
  <c r="H29" i="70"/>
  <c r="C29" i="70"/>
  <c r="K28" i="70"/>
  <c r="H28" i="70" s="1"/>
  <c r="F28" i="70"/>
  <c r="C28" i="70" s="1"/>
  <c r="H26" i="70"/>
  <c r="C26" i="70"/>
  <c r="C25" i="70"/>
  <c r="H24" i="70"/>
  <c r="C24" i="70"/>
  <c r="H23" i="70"/>
  <c r="C23" i="70"/>
  <c r="L22" i="70"/>
  <c r="L288" i="70" s="1"/>
  <c r="L287" i="70" s="1"/>
  <c r="K22" i="70"/>
  <c r="J22" i="70"/>
  <c r="I22" i="70"/>
  <c r="G22" i="70"/>
  <c r="G21" i="70" s="1"/>
  <c r="F22" i="70"/>
  <c r="E22" i="70"/>
  <c r="E288" i="70" s="1"/>
  <c r="D22" i="70"/>
  <c r="H300" i="69"/>
  <c r="C300" i="69"/>
  <c r="H298" i="69"/>
  <c r="C298" i="69"/>
  <c r="H296" i="69"/>
  <c r="C296" i="69"/>
  <c r="H295" i="69"/>
  <c r="C295" i="69"/>
  <c r="H294" i="69"/>
  <c r="C294" i="69"/>
  <c r="H293" i="69"/>
  <c r="C293" i="69"/>
  <c r="H292" i="69"/>
  <c r="C292" i="69"/>
  <c r="H291" i="69"/>
  <c r="C291" i="69"/>
  <c r="L290" i="69"/>
  <c r="K290" i="69"/>
  <c r="J290" i="69"/>
  <c r="I290" i="69"/>
  <c r="G290" i="69"/>
  <c r="F290" i="69"/>
  <c r="E290" i="69"/>
  <c r="D290" i="69"/>
  <c r="H282" i="69"/>
  <c r="C282" i="69"/>
  <c r="H281" i="69"/>
  <c r="C281" i="69"/>
  <c r="L280" i="69"/>
  <c r="K280" i="69"/>
  <c r="J280" i="69"/>
  <c r="I280" i="69"/>
  <c r="G280" i="69"/>
  <c r="F280" i="69"/>
  <c r="E280" i="69"/>
  <c r="D280" i="69"/>
  <c r="H279" i="69"/>
  <c r="C279" i="69"/>
  <c r="H278" i="69"/>
  <c r="C278" i="69"/>
  <c r="H277" i="69"/>
  <c r="C277" i="69"/>
  <c r="L276" i="69"/>
  <c r="K276" i="69"/>
  <c r="J276" i="69"/>
  <c r="I276" i="69"/>
  <c r="G276" i="69"/>
  <c r="F276" i="69"/>
  <c r="E276" i="69"/>
  <c r="D276" i="69"/>
  <c r="H275" i="69"/>
  <c r="C275" i="69"/>
  <c r="H274" i="69"/>
  <c r="C274" i="69"/>
  <c r="H273" i="69"/>
  <c r="C273" i="69"/>
  <c r="H272" i="69"/>
  <c r="C272" i="69"/>
  <c r="L271" i="69"/>
  <c r="L269" i="69" s="1"/>
  <c r="K271" i="69"/>
  <c r="J271" i="69"/>
  <c r="I271" i="69"/>
  <c r="G271" i="69"/>
  <c r="F271" i="69"/>
  <c r="E271" i="69"/>
  <c r="D271" i="69"/>
  <c r="H270" i="69"/>
  <c r="C270" i="69"/>
  <c r="E269" i="69"/>
  <c r="E268" i="69" s="1"/>
  <c r="H267" i="69"/>
  <c r="C267" i="69"/>
  <c r="H266" i="69"/>
  <c r="C266" i="69"/>
  <c r="H265" i="69"/>
  <c r="C265" i="69"/>
  <c r="H264" i="69"/>
  <c r="C264" i="69"/>
  <c r="L263" i="69"/>
  <c r="K263" i="69"/>
  <c r="J263" i="69"/>
  <c r="I263" i="69"/>
  <c r="G263" i="69"/>
  <c r="F263" i="69"/>
  <c r="E263" i="69"/>
  <c r="D263" i="69"/>
  <c r="H262" i="69"/>
  <c r="C262" i="69"/>
  <c r="H261" i="69"/>
  <c r="C261" i="69"/>
  <c r="H260" i="69"/>
  <c r="C260" i="69"/>
  <c r="L259" i="69"/>
  <c r="K259" i="69"/>
  <c r="J259" i="69"/>
  <c r="I259" i="69"/>
  <c r="G259" i="69"/>
  <c r="F259" i="69"/>
  <c r="E259" i="69"/>
  <c r="D259" i="69"/>
  <c r="H257" i="69"/>
  <c r="C257" i="69"/>
  <c r="H256" i="69"/>
  <c r="C256" i="69"/>
  <c r="H255" i="69"/>
  <c r="C255" i="69"/>
  <c r="H254" i="69"/>
  <c r="C254" i="69"/>
  <c r="H253" i="69"/>
  <c r="C253" i="69"/>
  <c r="L252" i="69"/>
  <c r="K252" i="69"/>
  <c r="K251" i="69" s="1"/>
  <c r="J252" i="69"/>
  <c r="I252" i="69"/>
  <c r="I251" i="69" s="1"/>
  <c r="G252" i="69"/>
  <c r="G251" i="69" s="1"/>
  <c r="F252" i="69"/>
  <c r="E252" i="69"/>
  <c r="D252" i="69"/>
  <c r="D251" i="69" s="1"/>
  <c r="L251" i="69"/>
  <c r="E251" i="69"/>
  <c r="H250" i="69"/>
  <c r="C250" i="69"/>
  <c r="H249" i="69"/>
  <c r="C249" i="69"/>
  <c r="H248" i="69"/>
  <c r="C248" i="69"/>
  <c r="H247" i="69"/>
  <c r="C247" i="69"/>
  <c r="L246" i="69"/>
  <c r="K246" i="69"/>
  <c r="J246" i="69"/>
  <c r="I246" i="69"/>
  <c r="G246" i="69"/>
  <c r="F246" i="69"/>
  <c r="E246" i="69"/>
  <c r="D246" i="69"/>
  <c r="H245" i="69"/>
  <c r="C245" i="69"/>
  <c r="H244" i="69"/>
  <c r="C244" i="69"/>
  <c r="H243" i="69"/>
  <c r="C243" i="69"/>
  <c r="H242" i="69"/>
  <c r="C242" i="69"/>
  <c r="H241" i="69"/>
  <c r="C241" i="69"/>
  <c r="H240" i="69"/>
  <c r="C240" i="69"/>
  <c r="H239" i="69"/>
  <c r="C239" i="69"/>
  <c r="L238" i="69"/>
  <c r="K238" i="69"/>
  <c r="J238" i="69"/>
  <c r="I238" i="69"/>
  <c r="G238" i="69"/>
  <c r="F238" i="69"/>
  <c r="E238" i="69"/>
  <c r="D238" i="69"/>
  <c r="H237" i="69"/>
  <c r="C237" i="69"/>
  <c r="H236" i="69"/>
  <c r="C236" i="69"/>
  <c r="L235" i="69"/>
  <c r="K235" i="69"/>
  <c r="K231" i="69" s="1"/>
  <c r="J235" i="69"/>
  <c r="I235" i="69"/>
  <c r="G235" i="69"/>
  <c r="F235" i="69"/>
  <c r="F231" i="69" s="1"/>
  <c r="E235" i="69"/>
  <c r="D235" i="69"/>
  <c r="H232" i="69"/>
  <c r="C232" i="69"/>
  <c r="H229" i="69"/>
  <c r="C229" i="69"/>
  <c r="H228" i="69"/>
  <c r="C228" i="69"/>
  <c r="L227" i="69"/>
  <c r="K227" i="69"/>
  <c r="J227" i="69"/>
  <c r="I227" i="69"/>
  <c r="G227" i="69"/>
  <c r="F227" i="69"/>
  <c r="E227" i="69"/>
  <c r="D227" i="69"/>
  <c r="H226" i="69"/>
  <c r="C226" i="69"/>
  <c r="H225" i="69"/>
  <c r="C225" i="69"/>
  <c r="I224" i="69"/>
  <c r="H224" i="69" s="1"/>
  <c r="C224" i="69"/>
  <c r="H223" i="69"/>
  <c r="C223" i="69"/>
  <c r="H222" i="69"/>
  <c r="C222" i="69"/>
  <c r="H221" i="69"/>
  <c r="C221" i="69"/>
  <c r="H220" i="69"/>
  <c r="C220" i="69"/>
  <c r="H219" i="69"/>
  <c r="C219" i="69"/>
  <c r="H218" i="69"/>
  <c r="C218" i="69"/>
  <c r="H217" i="69"/>
  <c r="C217" i="69"/>
  <c r="L216" i="69"/>
  <c r="K216" i="69"/>
  <c r="J216" i="69"/>
  <c r="G216" i="69"/>
  <c r="F216" i="69"/>
  <c r="E216" i="69"/>
  <c r="D216" i="69"/>
  <c r="H215" i="69"/>
  <c r="C215" i="69"/>
  <c r="H214" i="69"/>
  <c r="C214" i="69"/>
  <c r="H213" i="69"/>
  <c r="C213" i="69"/>
  <c r="H212" i="69"/>
  <c r="C212" i="69"/>
  <c r="H211" i="69"/>
  <c r="C211" i="69"/>
  <c r="H210" i="69"/>
  <c r="C210" i="69"/>
  <c r="H209" i="69"/>
  <c r="C209" i="69"/>
  <c r="H208" i="69"/>
  <c r="C208" i="69"/>
  <c r="H207" i="69"/>
  <c r="C207" i="69"/>
  <c r="H206" i="69"/>
  <c r="C206" i="69"/>
  <c r="L205" i="69"/>
  <c r="K205" i="69"/>
  <c r="J205" i="69"/>
  <c r="I205" i="69"/>
  <c r="G205" i="69"/>
  <c r="F205" i="69"/>
  <c r="E205" i="69"/>
  <c r="D205" i="69"/>
  <c r="G204" i="69"/>
  <c r="H203" i="69"/>
  <c r="C203" i="69"/>
  <c r="H202" i="69"/>
  <c r="C202" i="69"/>
  <c r="H201" i="69"/>
  <c r="C201" i="69"/>
  <c r="H200" i="69"/>
  <c r="C200" i="69"/>
  <c r="H199" i="69"/>
  <c r="C199" i="69"/>
  <c r="L198" i="69"/>
  <c r="K198" i="69"/>
  <c r="K196" i="69" s="1"/>
  <c r="J198" i="69"/>
  <c r="J196" i="69" s="1"/>
  <c r="I198" i="69"/>
  <c r="G198" i="69"/>
  <c r="G196" i="69" s="1"/>
  <c r="F198" i="69"/>
  <c r="F196" i="69" s="1"/>
  <c r="E198" i="69"/>
  <c r="E196" i="69" s="1"/>
  <c r="D198" i="69"/>
  <c r="H197" i="69"/>
  <c r="C197" i="69"/>
  <c r="L196" i="69"/>
  <c r="D196" i="69"/>
  <c r="H193" i="69"/>
  <c r="C193" i="69"/>
  <c r="L192" i="69"/>
  <c r="L191" i="69" s="1"/>
  <c r="K192" i="69"/>
  <c r="K191" i="69" s="1"/>
  <c r="J192" i="69"/>
  <c r="J191" i="69" s="1"/>
  <c r="I192" i="69"/>
  <c r="I191" i="69" s="1"/>
  <c r="G192" i="69"/>
  <c r="G191" i="69" s="1"/>
  <c r="F192" i="69"/>
  <c r="E192" i="69"/>
  <c r="E191" i="69" s="1"/>
  <c r="D192" i="69"/>
  <c r="F191" i="69"/>
  <c r="H190" i="69"/>
  <c r="C190" i="69"/>
  <c r="H189" i="69"/>
  <c r="C189" i="69"/>
  <c r="L188" i="69"/>
  <c r="K188" i="69"/>
  <c r="J188" i="69"/>
  <c r="I188" i="69"/>
  <c r="G188" i="69"/>
  <c r="F188" i="69"/>
  <c r="E188" i="69"/>
  <c r="D188" i="69"/>
  <c r="H186" i="69"/>
  <c r="C186" i="69"/>
  <c r="H185" i="69"/>
  <c r="C185" i="69"/>
  <c r="L184" i="69"/>
  <c r="K184" i="69"/>
  <c r="J184" i="69"/>
  <c r="I184" i="69"/>
  <c r="G184" i="69"/>
  <c r="F184" i="69"/>
  <c r="E184" i="69"/>
  <c r="D184" i="69"/>
  <c r="H183" i="69"/>
  <c r="C183" i="69"/>
  <c r="H182" i="69"/>
  <c r="C182" i="69"/>
  <c r="H181" i="69"/>
  <c r="C181" i="69"/>
  <c r="H180" i="69"/>
  <c r="C180" i="69"/>
  <c r="L179" i="69"/>
  <c r="K179" i="69"/>
  <c r="J179" i="69"/>
  <c r="I179" i="69"/>
  <c r="G179" i="69"/>
  <c r="F179" i="69"/>
  <c r="E179" i="69"/>
  <c r="D179" i="69"/>
  <c r="H178" i="69"/>
  <c r="C178" i="69"/>
  <c r="H177" i="69"/>
  <c r="C177" i="69"/>
  <c r="H176" i="69"/>
  <c r="C176" i="69"/>
  <c r="L175" i="69"/>
  <c r="K175" i="69"/>
  <c r="J175" i="69"/>
  <c r="I175" i="69"/>
  <c r="I174" i="69" s="1"/>
  <c r="I173" i="69" s="1"/>
  <c r="G175" i="69"/>
  <c r="F175" i="69"/>
  <c r="E175" i="69"/>
  <c r="D175" i="69"/>
  <c r="D174" i="69" s="1"/>
  <c r="L174" i="69"/>
  <c r="H172" i="69"/>
  <c r="C172" i="69"/>
  <c r="H171" i="69"/>
  <c r="C171" i="69"/>
  <c r="H170" i="69"/>
  <c r="C170" i="69"/>
  <c r="H169" i="69"/>
  <c r="C169" i="69"/>
  <c r="H168" i="69"/>
  <c r="C168" i="69"/>
  <c r="H167" i="69"/>
  <c r="C167" i="69"/>
  <c r="L166" i="69"/>
  <c r="L165" i="69" s="1"/>
  <c r="K166" i="69"/>
  <c r="K165" i="69" s="1"/>
  <c r="J166" i="69"/>
  <c r="I166" i="69"/>
  <c r="I165" i="69" s="1"/>
  <c r="G166" i="69"/>
  <c r="G165" i="69" s="1"/>
  <c r="F166" i="69"/>
  <c r="F165" i="69" s="1"/>
  <c r="E166" i="69"/>
  <c r="E165" i="69" s="1"/>
  <c r="D166" i="69"/>
  <c r="J165" i="69"/>
  <c r="H164" i="69"/>
  <c r="C164" i="69"/>
  <c r="H163" i="69"/>
  <c r="C163" i="69"/>
  <c r="H162" i="69"/>
  <c r="C162" i="69"/>
  <c r="H161" i="69"/>
  <c r="C161" i="69"/>
  <c r="L160" i="69"/>
  <c r="K160" i="69"/>
  <c r="J160" i="69"/>
  <c r="I160" i="69"/>
  <c r="G160" i="69"/>
  <c r="F160" i="69"/>
  <c r="E160" i="69"/>
  <c r="D160" i="69"/>
  <c r="K159" i="69"/>
  <c r="I159" i="69"/>
  <c r="C159" i="69"/>
  <c r="H158" i="69"/>
  <c r="C158" i="69"/>
  <c r="H157" i="69"/>
  <c r="C157" i="69"/>
  <c r="H156" i="69"/>
  <c r="C156" i="69"/>
  <c r="H155" i="69"/>
  <c r="C155" i="69"/>
  <c r="I154" i="69"/>
  <c r="H154" i="69" s="1"/>
  <c r="C154" i="69"/>
  <c r="H153" i="69"/>
  <c r="C153" i="69"/>
  <c r="I152" i="69"/>
  <c r="C152" i="69"/>
  <c r="L151" i="69"/>
  <c r="K151" i="69"/>
  <c r="J151" i="69"/>
  <c r="G151" i="69"/>
  <c r="F151" i="69"/>
  <c r="E151" i="69"/>
  <c r="D151" i="69"/>
  <c r="H150" i="69"/>
  <c r="C150" i="69"/>
  <c r="H149" i="69"/>
  <c r="C149" i="69"/>
  <c r="H148" i="69"/>
  <c r="C148" i="69"/>
  <c r="H147" i="69"/>
  <c r="C147" i="69"/>
  <c r="H146" i="69"/>
  <c r="C146" i="69"/>
  <c r="H145" i="69"/>
  <c r="C145" i="69"/>
  <c r="L144" i="69"/>
  <c r="K144" i="69"/>
  <c r="J144" i="69"/>
  <c r="I144" i="69"/>
  <c r="G144" i="69"/>
  <c r="F144" i="69"/>
  <c r="E144" i="69"/>
  <c r="D144" i="69"/>
  <c r="H143" i="69"/>
  <c r="C143" i="69"/>
  <c r="I142" i="69"/>
  <c r="H142" i="69" s="1"/>
  <c r="C142" i="69"/>
  <c r="L141" i="69"/>
  <c r="K141" i="69"/>
  <c r="J141" i="69"/>
  <c r="G141" i="69"/>
  <c r="F141" i="69"/>
  <c r="E141" i="69"/>
  <c r="D141" i="69"/>
  <c r="H140" i="69"/>
  <c r="C140" i="69"/>
  <c r="H139" i="69"/>
  <c r="C139" i="69"/>
  <c r="I138" i="69"/>
  <c r="H138" i="69" s="1"/>
  <c r="C138" i="69"/>
  <c r="H137" i="69"/>
  <c r="C137" i="69"/>
  <c r="L136" i="69"/>
  <c r="K136" i="69"/>
  <c r="J136" i="69"/>
  <c r="J130" i="69" s="1"/>
  <c r="G136" i="69"/>
  <c r="F136" i="69"/>
  <c r="E136" i="69"/>
  <c r="D136" i="69"/>
  <c r="H134" i="69"/>
  <c r="C134" i="69"/>
  <c r="I133" i="69"/>
  <c r="C133" i="69"/>
  <c r="H132" i="69"/>
  <c r="C132" i="69"/>
  <c r="H129" i="69"/>
  <c r="H128" i="69" s="1"/>
  <c r="C129" i="69"/>
  <c r="L128" i="69"/>
  <c r="K128" i="69"/>
  <c r="J128" i="69"/>
  <c r="I128" i="69"/>
  <c r="G128" i="69"/>
  <c r="F128" i="69"/>
  <c r="E128" i="69"/>
  <c r="D128" i="69"/>
  <c r="C128" i="69"/>
  <c r="K127" i="69"/>
  <c r="K122" i="69" s="1"/>
  <c r="I127" i="69"/>
  <c r="I122" i="69" s="1"/>
  <c r="C127" i="69"/>
  <c r="H126" i="69"/>
  <c r="C126" i="69"/>
  <c r="H125" i="69"/>
  <c r="C125" i="69"/>
  <c r="H124" i="69"/>
  <c r="C124" i="69"/>
  <c r="H123" i="69"/>
  <c r="C123" i="69"/>
  <c r="L122" i="69"/>
  <c r="J122" i="69"/>
  <c r="G122" i="69"/>
  <c r="F122" i="69"/>
  <c r="E122" i="69"/>
  <c r="D122" i="69"/>
  <c r="H121" i="69"/>
  <c r="C121" i="69"/>
  <c r="H120" i="69"/>
  <c r="C120" i="69"/>
  <c r="H119" i="69"/>
  <c r="C119" i="69"/>
  <c r="K118" i="69"/>
  <c r="I118" i="69"/>
  <c r="C118" i="69"/>
  <c r="K117" i="69"/>
  <c r="I117" i="69"/>
  <c r="C117" i="69"/>
  <c r="L116" i="69"/>
  <c r="J116" i="69"/>
  <c r="G116" i="69"/>
  <c r="F116" i="69"/>
  <c r="E116" i="69"/>
  <c r="D116" i="69"/>
  <c r="H115" i="69"/>
  <c r="C115" i="69"/>
  <c r="H114" i="69"/>
  <c r="C114" i="69"/>
  <c r="H113" i="69"/>
  <c r="C113" i="69"/>
  <c r="L112" i="69"/>
  <c r="K112" i="69"/>
  <c r="J112" i="69"/>
  <c r="I112" i="69"/>
  <c r="G112" i="69"/>
  <c r="F112" i="69"/>
  <c r="E112" i="69"/>
  <c r="D112" i="69"/>
  <c r="H111" i="69"/>
  <c r="C111" i="69"/>
  <c r="H110" i="69"/>
  <c r="C110" i="69"/>
  <c r="H109" i="69"/>
  <c r="C109" i="69"/>
  <c r="H108" i="69"/>
  <c r="C108" i="69"/>
  <c r="H107" i="69"/>
  <c r="C107" i="69"/>
  <c r="H106" i="69"/>
  <c r="C106" i="69"/>
  <c r="I105" i="69"/>
  <c r="H105" i="69" s="1"/>
  <c r="C105" i="69"/>
  <c r="H104" i="69"/>
  <c r="C104" i="69"/>
  <c r="L103" i="69"/>
  <c r="K103" i="69"/>
  <c r="J103" i="69"/>
  <c r="G103" i="69"/>
  <c r="F103" i="69"/>
  <c r="E103" i="69"/>
  <c r="D103" i="69"/>
  <c r="I102" i="69"/>
  <c r="H102" i="69" s="1"/>
  <c r="C102" i="69"/>
  <c r="H101" i="69"/>
  <c r="C101" i="69"/>
  <c r="H100" i="69"/>
  <c r="C100" i="69"/>
  <c r="H99" i="69"/>
  <c r="C99" i="69"/>
  <c r="H98" i="69"/>
  <c r="C98" i="69"/>
  <c r="H97" i="69"/>
  <c r="C97" i="69"/>
  <c r="H96" i="69"/>
  <c r="C96" i="69"/>
  <c r="L95" i="69"/>
  <c r="K95" i="69"/>
  <c r="J95" i="69"/>
  <c r="G95" i="69"/>
  <c r="F95" i="69"/>
  <c r="E95" i="69"/>
  <c r="D95" i="69"/>
  <c r="H94" i="69"/>
  <c r="C94" i="69"/>
  <c r="H93" i="69"/>
  <c r="C93" i="69"/>
  <c r="H92" i="69"/>
  <c r="C92" i="69"/>
  <c r="H91" i="69"/>
  <c r="C91" i="69"/>
  <c r="H90" i="69"/>
  <c r="C90" i="69"/>
  <c r="L89" i="69"/>
  <c r="K89" i="69"/>
  <c r="J89" i="69"/>
  <c r="I89" i="69"/>
  <c r="G89" i="69"/>
  <c r="F89" i="69"/>
  <c r="E89" i="69"/>
  <c r="D89" i="69"/>
  <c r="H88" i="69"/>
  <c r="C88" i="69"/>
  <c r="H87" i="69"/>
  <c r="C87" i="69"/>
  <c r="H86" i="69"/>
  <c r="C86" i="69"/>
  <c r="H85" i="69"/>
  <c r="C85" i="69"/>
  <c r="L84" i="69"/>
  <c r="K84" i="69"/>
  <c r="J84" i="69"/>
  <c r="I84" i="69"/>
  <c r="G84" i="69"/>
  <c r="F84" i="69"/>
  <c r="E84" i="69"/>
  <c r="D84" i="69"/>
  <c r="E83" i="69"/>
  <c r="H82" i="69"/>
  <c r="C82" i="69"/>
  <c r="I81" i="69"/>
  <c r="C81" i="69"/>
  <c r="L80" i="69"/>
  <c r="K80" i="69"/>
  <c r="J80" i="69"/>
  <c r="G80" i="69"/>
  <c r="F80" i="69"/>
  <c r="E80" i="69"/>
  <c r="D80" i="69"/>
  <c r="H79" i="69"/>
  <c r="C79" i="69"/>
  <c r="I78" i="69"/>
  <c r="I77" i="69" s="1"/>
  <c r="C78" i="69"/>
  <c r="L77" i="69"/>
  <c r="L76" i="69" s="1"/>
  <c r="K77" i="69"/>
  <c r="J77" i="69"/>
  <c r="J76" i="69" s="1"/>
  <c r="G77" i="69"/>
  <c r="F77" i="69"/>
  <c r="E77" i="69"/>
  <c r="D77" i="69"/>
  <c r="D76" i="69" s="1"/>
  <c r="H74" i="69"/>
  <c r="C74" i="69"/>
  <c r="H73" i="69"/>
  <c r="C73" i="69"/>
  <c r="H71" i="69"/>
  <c r="C71" i="69"/>
  <c r="H70" i="69"/>
  <c r="C70" i="69"/>
  <c r="L69" i="69"/>
  <c r="L67" i="69" s="1"/>
  <c r="K69" i="69"/>
  <c r="K67" i="69" s="1"/>
  <c r="J69" i="69"/>
  <c r="J67" i="69" s="1"/>
  <c r="I69" i="69"/>
  <c r="G69" i="69"/>
  <c r="G67" i="69" s="1"/>
  <c r="F69" i="69"/>
  <c r="F67" i="69" s="1"/>
  <c r="E69" i="69"/>
  <c r="E67" i="69" s="1"/>
  <c r="D69" i="69"/>
  <c r="I68" i="69"/>
  <c r="C68" i="69"/>
  <c r="I66" i="69"/>
  <c r="H66" i="69" s="1"/>
  <c r="C66" i="69"/>
  <c r="H65" i="69"/>
  <c r="C65" i="69"/>
  <c r="H64" i="69"/>
  <c r="C64" i="69"/>
  <c r="H63" i="69"/>
  <c r="C63" i="69"/>
  <c r="H62" i="69"/>
  <c r="C62" i="69"/>
  <c r="H61" i="69"/>
  <c r="C61" i="69"/>
  <c r="H60" i="69"/>
  <c r="C60" i="69"/>
  <c r="H59" i="69"/>
  <c r="C59" i="69"/>
  <c r="L58" i="69"/>
  <c r="K58" i="69"/>
  <c r="J58" i="69"/>
  <c r="I58" i="69"/>
  <c r="G58" i="69"/>
  <c r="F58" i="69"/>
  <c r="E58" i="69"/>
  <c r="D58" i="69"/>
  <c r="H57" i="69"/>
  <c r="C57" i="69"/>
  <c r="H56" i="69"/>
  <c r="C56" i="69"/>
  <c r="L55" i="69"/>
  <c r="K55" i="69"/>
  <c r="K54" i="69" s="1"/>
  <c r="J55" i="69"/>
  <c r="I55" i="69"/>
  <c r="G55" i="69"/>
  <c r="G54" i="69" s="1"/>
  <c r="F55" i="69"/>
  <c r="F54" i="69" s="1"/>
  <c r="E55" i="69"/>
  <c r="E54" i="69" s="1"/>
  <c r="D55" i="69"/>
  <c r="D54" i="69" s="1"/>
  <c r="H47" i="69"/>
  <c r="C47" i="69"/>
  <c r="H46" i="69"/>
  <c r="C46" i="69"/>
  <c r="L45" i="69"/>
  <c r="H45" i="69" s="1"/>
  <c r="G45" i="69"/>
  <c r="H44" i="69"/>
  <c r="C44" i="69"/>
  <c r="K43" i="69"/>
  <c r="J43" i="69"/>
  <c r="I43" i="69"/>
  <c r="F43" i="69"/>
  <c r="E43" i="69"/>
  <c r="D43" i="69"/>
  <c r="H42" i="69"/>
  <c r="C42" i="69"/>
  <c r="C41" i="69"/>
  <c r="H40" i="69"/>
  <c r="C40" i="69"/>
  <c r="H39" i="69"/>
  <c r="C39" i="69"/>
  <c r="H38" i="69"/>
  <c r="C38" i="69"/>
  <c r="F37" i="69"/>
  <c r="C37" i="69" s="1"/>
  <c r="H36" i="69"/>
  <c r="C36" i="69"/>
  <c r="H35" i="69"/>
  <c r="C35" i="69"/>
  <c r="K34" i="69"/>
  <c r="H34" i="69" s="1"/>
  <c r="F34" i="69"/>
  <c r="C34" i="69" s="1"/>
  <c r="H33" i="69"/>
  <c r="C33" i="69"/>
  <c r="K32" i="69"/>
  <c r="H32" i="69" s="1"/>
  <c r="F32" i="69"/>
  <c r="H31" i="69"/>
  <c r="C31" i="69"/>
  <c r="H30" i="69"/>
  <c r="C30" i="69"/>
  <c r="H29" i="69"/>
  <c r="C29" i="69"/>
  <c r="K28" i="69"/>
  <c r="F28" i="69"/>
  <c r="C28" i="69" s="1"/>
  <c r="H26" i="69"/>
  <c r="C26" i="69"/>
  <c r="C25" i="69"/>
  <c r="H24" i="69"/>
  <c r="C24" i="69"/>
  <c r="H23" i="69"/>
  <c r="C23" i="69"/>
  <c r="L22" i="69"/>
  <c r="K22" i="69"/>
  <c r="K288" i="69" s="1"/>
  <c r="J22" i="69"/>
  <c r="I22" i="69"/>
  <c r="G22" i="69"/>
  <c r="F22" i="69"/>
  <c r="E22" i="69"/>
  <c r="D22" i="69"/>
  <c r="D21" i="69" s="1"/>
  <c r="H300" i="68"/>
  <c r="C300" i="68"/>
  <c r="H298" i="68"/>
  <c r="C298" i="68"/>
  <c r="H296" i="68"/>
  <c r="C296" i="68"/>
  <c r="H295" i="68"/>
  <c r="C295" i="68"/>
  <c r="H294" i="68"/>
  <c r="C294" i="68"/>
  <c r="H293" i="68"/>
  <c r="C293" i="68"/>
  <c r="H292" i="68"/>
  <c r="C292" i="68"/>
  <c r="H291" i="68"/>
  <c r="C291" i="68"/>
  <c r="L290" i="68"/>
  <c r="K290" i="68"/>
  <c r="J290" i="68"/>
  <c r="I290" i="68"/>
  <c r="H290" i="68"/>
  <c r="G290" i="68"/>
  <c r="F290" i="68"/>
  <c r="E290" i="68"/>
  <c r="D290" i="68"/>
  <c r="H282" i="68"/>
  <c r="C282" i="68"/>
  <c r="H281" i="68"/>
  <c r="C281" i="68"/>
  <c r="L280" i="68"/>
  <c r="K280" i="68"/>
  <c r="J280" i="68"/>
  <c r="I280" i="68"/>
  <c r="G280" i="68"/>
  <c r="F280" i="68"/>
  <c r="E280" i="68"/>
  <c r="D280" i="68"/>
  <c r="H279" i="68"/>
  <c r="C279" i="68"/>
  <c r="H278" i="68"/>
  <c r="C278" i="68"/>
  <c r="H277" i="68"/>
  <c r="C277" i="68"/>
  <c r="L276" i="68"/>
  <c r="K276" i="68"/>
  <c r="J276" i="68"/>
  <c r="I276" i="68"/>
  <c r="G276" i="68"/>
  <c r="F276" i="68"/>
  <c r="E276" i="68"/>
  <c r="D276" i="68"/>
  <c r="H275" i="68"/>
  <c r="C275" i="68"/>
  <c r="H274" i="68"/>
  <c r="C274" i="68"/>
  <c r="H273" i="68"/>
  <c r="C273" i="68"/>
  <c r="H272" i="68"/>
  <c r="C272" i="68"/>
  <c r="L271" i="68"/>
  <c r="L269" i="68" s="1"/>
  <c r="K271" i="68"/>
  <c r="K269" i="68" s="1"/>
  <c r="J271" i="68"/>
  <c r="J269" i="68" s="1"/>
  <c r="I271" i="68"/>
  <c r="G271" i="68"/>
  <c r="G269" i="68" s="1"/>
  <c r="G268" i="68" s="1"/>
  <c r="F271" i="68"/>
  <c r="E271" i="68"/>
  <c r="D271" i="68"/>
  <c r="D269" i="68" s="1"/>
  <c r="D268" i="68" s="1"/>
  <c r="H270" i="68"/>
  <c r="C270" i="68"/>
  <c r="H267" i="68"/>
  <c r="C267" i="68"/>
  <c r="H266" i="68"/>
  <c r="C266" i="68"/>
  <c r="H265" i="68"/>
  <c r="C265" i="68"/>
  <c r="H264" i="68"/>
  <c r="C264" i="68"/>
  <c r="L263" i="68"/>
  <c r="K263" i="68"/>
  <c r="J263" i="68"/>
  <c r="I263" i="68"/>
  <c r="G263" i="68"/>
  <c r="F263" i="68"/>
  <c r="E263" i="68"/>
  <c r="D263" i="68"/>
  <c r="H262" i="68"/>
  <c r="C262" i="68"/>
  <c r="H261" i="68"/>
  <c r="C261" i="68"/>
  <c r="H260" i="68"/>
  <c r="C260" i="68"/>
  <c r="L259" i="68"/>
  <c r="K259" i="68"/>
  <c r="J259" i="68"/>
  <c r="J258" i="68" s="1"/>
  <c r="I259" i="68"/>
  <c r="G259" i="68"/>
  <c r="F259" i="68"/>
  <c r="F258" i="68" s="1"/>
  <c r="E259" i="68"/>
  <c r="D259" i="68"/>
  <c r="H257" i="68"/>
  <c r="C257" i="68"/>
  <c r="H256" i="68"/>
  <c r="C256" i="68"/>
  <c r="H255" i="68"/>
  <c r="C255" i="68"/>
  <c r="H254" i="68"/>
  <c r="C254" i="68"/>
  <c r="H253" i="68"/>
  <c r="C253" i="68"/>
  <c r="L252" i="68"/>
  <c r="K252" i="68"/>
  <c r="J252" i="68"/>
  <c r="J251" i="68" s="1"/>
  <c r="I252" i="68"/>
  <c r="G252" i="68"/>
  <c r="G251" i="68" s="1"/>
  <c r="F252" i="68"/>
  <c r="F251" i="68" s="1"/>
  <c r="E252" i="68"/>
  <c r="D252" i="68"/>
  <c r="L251" i="68"/>
  <c r="K251" i="68"/>
  <c r="D251" i="68"/>
  <c r="H250" i="68"/>
  <c r="C250" i="68"/>
  <c r="H249" i="68"/>
  <c r="C249" i="68"/>
  <c r="H248" i="68"/>
  <c r="C248" i="68"/>
  <c r="H247" i="68"/>
  <c r="C247" i="68"/>
  <c r="L246" i="68"/>
  <c r="K246" i="68"/>
  <c r="J246" i="68"/>
  <c r="I246" i="68"/>
  <c r="G246" i="68"/>
  <c r="F246" i="68"/>
  <c r="E246" i="68"/>
  <c r="D246" i="68"/>
  <c r="H245" i="68"/>
  <c r="C245" i="68"/>
  <c r="H244" i="68"/>
  <c r="C244" i="68"/>
  <c r="H243" i="68"/>
  <c r="C243" i="68"/>
  <c r="H242" i="68"/>
  <c r="C242" i="68"/>
  <c r="H241" i="68"/>
  <c r="C241" i="68"/>
  <c r="H240" i="68"/>
  <c r="C240" i="68"/>
  <c r="H239" i="68"/>
  <c r="C239" i="68"/>
  <c r="L238" i="68"/>
  <c r="K238" i="68"/>
  <c r="J238" i="68"/>
  <c r="I238" i="68"/>
  <c r="G238" i="68"/>
  <c r="F238" i="68"/>
  <c r="E238" i="68"/>
  <c r="D238" i="68"/>
  <c r="H237" i="68"/>
  <c r="C237" i="68"/>
  <c r="H236" i="68"/>
  <c r="C236" i="68"/>
  <c r="L235" i="68"/>
  <c r="L231" i="68" s="1"/>
  <c r="K235" i="68"/>
  <c r="J235" i="68"/>
  <c r="J231" i="68" s="1"/>
  <c r="I235" i="68"/>
  <c r="G235" i="68"/>
  <c r="G231" i="68" s="1"/>
  <c r="F235" i="68"/>
  <c r="E235" i="68"/>
  <c r="E231" i="68" s="1"/>
  <c r="D235" i="68"/>
  <c r="H232" i="68"/>
  <c r="C232" i="68"/>
  <c r="H229" i="68"/>
  <c r="C229" i="68"/>
  <c r="H228" i="68"/>
  <c r="C228" i="68"/>
  <c r="L227" i="68"/>
  <c r="K227" i="68"/>
  <c r="J227" i="68"/>
  <c r="I227" i="68"/>
  <c r="G227" i="68"/>
  <c r="F227" i="68"/>
  <c r="E227" i="68"/>
  <c r="D227" i="68"/>
  <c r="H226" i="68"/>
  <c r="C226" i="68"/>
  <c r="H225" i="68"/>
  <c r="C225" i="68"/>
  <c r="H224" i="68"/>
  <c r="C224" i="68"/>
  <c r="H223" i="68"/>
  <c r="C223" i="68"/>
  <c r="H222" i="68"/>
  <c r="C222" i="68"/>
  <c r="H221" i="68"/>
  <c r="C221" i="68"/>
  <c r="H220" i="68"/>
  <c r="C220" i="68"/>
  <c r="H219" i="68"/>
  <c r="C219" i="68"/>
  <c r="H218" i="68"/>
  <c r="C218" i="68"/>
  <c r="H217" i="68"/>
  <c r="C217" i="68"/>
  <c r="L216" i="68"/>
  <c r="K216" i="68"/>
  <c r="J216" i="68"/>
  <c r="I216" i="68"/>
  <c r="G216" i="68"/>
  <c r="F216" i="68"/>
  <c r="E216" i="68"/>
  <c r="D216" i="68"/>
  <c r="H215" i="68"/>
  <c r="C215" i="68"/>
  <c r="H214" i="68"/>
  <c r="C214" i="68"/>
  <c r="H213" i="68"/>
  <c r="C213" i="68"/>
  <c r="H212" i="68"/>
  <c r="C212" i="68"/>
  <c r="H211" i="68"/>
  <c r="C211" i="68"/>
  <c r="H210" i="68"/>
  <c r="C210" i="68"/>
  <c r="H209" i="68"/>
  <c r="C209" i="68"/>
  <c r="H208" i="68"/>
  <c r="C208" i="68"/>
  <c r="H207" i="68"/>
  <c r="C207" i="68"/>
  <c r="H206" i="68"/>
  <c r="C206" i="68"/>
  <c r="L205" i="68"/>
  <c r="L204" i="68" s="1"/>
  <c r="K205" i="68"/>
  <c r="K204" i="68" s="1"/>
  <c r="J205" i="68"/>
  <c r="I205" i="68"/>
  <c r="I204" i="68" s="1"/>
  <c r="G205" i="68"/>
  <c r="G204" i="68" s="1"/>
  <c r="F205" i="68"/>
  <c r="F204" i="68" s="1"/>
  <c r="E205" i="68"/>
  <c r="D205" i="68"/>
  <c r="D204" i="68" s="1"/>
  <c r="J204" i="68"/>
  <c r="H203" i="68"/>
  <c r="C203" i="68"/>
  <c r="H202" i="68"/>
  <c r="C202" i="68"/>
  <c r="H201" i="68"/>
  <c r="C201" i="68"/>
  <c r="H200" i="68"/>
  <c r="C200" i="68"/>
  <c r="H199" i="68"/>
  <c r="C199" i="68"/>
  <c r="L198" i="68"/>
  <c r="L196" i="68" s="1"/>
  <c r="L195" i="68" s="1"/>
  <c r="K198" i="68"/>
  <c r="K196" i="68" s="1"/>
  <c r="J198" i="68"/>
  <c r="I198" i="68"/>
  <c r="G198" i="68"/>
  <c r="G196" i="68" s="1"/>
  <c r="F198" i="68"/>
  <c r="F196" i="68" s="1"/>
  <c r="E198" i="68"/>
  <c r="E196" i="68" s="1"/>
  <c r="D198" i="68"/>
  <c r="H197" i="68"/>
  <c r="C197" i="68"/>
  <c r="J196" i="68"/>
  <c r="J195" i="68" s="1"/>
  <c r="D196" i="68"/>
  <c r="H193" i="68"/>
  <c r="C193" i="68"/>
  <c r="L192" i="68"/>
  <c r="K192" i="68"/>
  <c r="K191" i="68" s="1"/>
  <c r="J192" i="68"/>
  <c r="J191" i="68" s="1"/>
  <c r="I192" i="68"/>
  <c r="I191" i="68" s="1"/>
  <c r="G192" i="68"/>
  <c r="G191" i="68" s="1"/>
  <c r="F192" i="68"/>
  <c r="F191" i="68" s="1"/>
  <c r="E192" i="68"/>
  <c r="D192" i="68"/>
  <c r="L191" i="68"/>
  <c r="E191" i="68"/>
  <c r="H190" i="68"/>
  <c r="C190" i="68"/>
  <c r="H189" i="68"/>
  <c r="C189" i="68"/>
  <c r="L188" i="68"/>
  <c r="K188" i="68"/>
  <c r="J188" i="68"/>
  <c r="I188" i="68"/>
  <c r="G188" i="68"/>
  <c r="F188" i="68"/>
  <c r="E188" i="68"/>
  <c r="D188" i="68"/>
  <c r="H186" i="68"/>
  <c r="C186" i="68"/>
  <c r="H185" i="68"/>
  <c r="C185" i="68"/>
  <c r="L184" i="68"/>
  <c r="K184" i="68"/>
  <c r="J184" i="68"/>
  <c r="I184" i="68"/>
  <c r="G184" i="68"/>
  <c r="F184" i="68"/>
  <c r="E184" i="68"/>
  <c r="D184" i="68"/>
  <c r="H183" i="68"/>
  <c r="C183" i="68"/>
  <c r="H182" i="68"/>
  <c r="C182" i="68"/>
  <c r="H181" i="68"/>
  <c r="C181" i="68"/>
  <c r="H180" i="68"/>
  <c r="C180" i="68"/>
  <c r="L179" i="68"/>
  <c r="K179" i="68"/>
  <c r="J179" i="68"/>
  <c r="I179" i="68"/>
  <c r="G179" i="68"/>
  <c r="F179" i="68"/>
  <c r="E179" i="68"/>
  <c r="D179" i="68"/>
  <c r="H178" i="68"/>
  <c r="C178" i="68"/>
  <c r="H177" i="68"/>
  <c r="C177" i="68"/>
  <c r="H176" i="68"/>
  <c r="C176" i="68"/>
  <c r="L175" i="68"/>
  <c r="L174" i="68" s="1"/>
  <c r="L173" i="68" s="1"/>
  <c r="K175" i="68"/>
  <c r="J175" i="68"/>
  <c r="I175" i="68"/>
  <c r="I174" i="68" s="1"/>
  <c r="I173" i="68" s="1"/>
  <c r="G175" i="68"/>
  <c r="F175" i="68"/>
  <c r="E175" i="68"/>
  <c r="D175" i="68"/>
  <c r="D174" i="68" s="1"/>
  <c r="D173" i="68" s="1"/>
  <c r="H172" i="68"/>
  <c r="C172" i="68"/>
  <c r="H171" i="68"/>
  <c r="C171" i="68"/>
  <c r="H170" i="68"/>
  <c r="C170" i="68"/>
  <c r="H169" i="68"/>
  <c r="C169" i="68"/>
  <c r="H168" i="68"/>
  <c r="C168" i="68"/>
  <c r="H167" i="68"/>
  <c r="C167" i="68"/>
  <c r="L166" i="68"/>
  <c r="L165" i="68" s="1"/>
  <c r="K166" i="68"/>
  <c r="K165" i="68" s="1"/>
  <c r="J166" i="68"/>
  <c r="J165" i="68" s="1"/>
  <c r="I166" i="68"/>
  <c r="I165" i="68" s="1"/>
  <c r="G166" i="68"/>
  <c r="G165" i="68" s="1"/>
  <c r="F166" i="68"/>
  <c r="F165" i="68" s="1"/>
  <c r="E166" i="68"/>
  <c r="E165" i="68" s="1"/>
  <c r="D166" i="68"/>
  <c r="D165" i="68"/>
  <c r="H164" i="68"/>
  <c r="C164" i="68"/>
  <c r="H163" i="68"/>
  <c r="C163" i="68"/>
  <c r="H162" i="68"/>
  <c r="C162" i="68"/>
  <c r="H161" i="68"/>
  <c r="C161" i="68"/>
  <c r="L160" i="68"/>
  <c r="K160" i="68"/>
  <c r="J160" i="68"/>
  <c r="I160" i="68"/>
  <c r="G160" i="68"/>
  <c r="F160" i="68"/>
  <c r="E160" i="68"/>
  <c r="D160" i="68"/>
  <c r="I159" i="68"/>
  <c r="H159" i="68" s="1"/>
  <c r="C159" i="68"/>
  <c r="H158" i="68"/>
  <c r="C158" i="68"/>
  <c r="H157" i="68"/>
  <c r="C157" i="68"/>
  <c r="H156" i="68"/>
  <c r="C156" i="68"/>
  <c r="H155" i="68"/>
  <c r="C155" i="68"/>
  <c r="I154" i="68"/>
  <c r="H154" i="68" s="1"/>
  <c r="C154" i="68"/>
  <c r="H153" i="68"/>
  <c r="C153" i="68"/>
  <c r="K152" i="68"/>
  <c r="K151" i="68" s="1"/>
  <c r="I152" i="68"/>
  <c r="C152" i="68"/>
  <c r="L151" i="68"/>
  <c r="J151" i="68"/>
  <c r="G151" i="68"/>
  <c r="F151" i="68"/>
  <c r="E151" i="68"/>
  <c r="D151" i="68"/>
  <c r="H150" i="68"/>
  <c r="C150" i="68"/>
  <c r="H149" i="68"/>
  <c r="C149" i="68"/>
  <c r="H148" i="68"/>
  <c r="C148" i="68"/>
  <c r="H147" i="68"/>
  <c r="C147" i="68"/>
  <c r="H146" i="68"/>
  <c r="C146" i="68"/>
  <c r="H145" i="68"/>
  <c r="C145" i="68"/>
  <c r="L144" i="68"/>
  <c r="K144" i="68"/>
  <c r="J144" i="68"/>
  <c r="I144" i="68"/>
  <c r="G144" i="68"/>
  <c r="F144" i="68"/>
  <c r="E144" i="68"/>
  <c r="E130" i="68" s="1"/>
  <c r="D144" i="68"/>
  <c r="H143" i="68"/>
  <c r="C143" i="68"/>
  <c r="I142" i="68"/>
  <c r="H142" i="68" s="1"/>
  <c r="C142" i="68"/>
  <c r="L141" i="68"/>
  <c r="K141" i="68"/>
  <c r="J141" i="68"/>
  <c r="G141" i="68"/>
  <c r="F141" i="68"/>
  <c r="E141" i="68"/>
  <c r="D141" i="68"/>
  <c r="H140" i="68"/>
  <c r="C140" i="68"/>
  <c r="H139" i="68"/>
  <c r="C139" i="68"/>
  <c r="H138" i="68"/>
  <c r="C138" i="68"/>
  <c r="H137" i="68"/>
  <c r="C137" i="68"/>
  <c r="L136" i="68"/>
  <c r="K136" i="68"/>
  <c r="J136" i="68"/>
  <c r="I136" i="68"/>
  <c r="G136" i="68"/>
  <c r="F136" i="68"/>
  <c r="E136" i="68"/>
  <c r="D136" i="68"/>
  <c r="H134" i="68"/>
  <c r="C134" i="68"/>
  <c r="H133" i="68"/>
  <c r="C133" i="68"/>
  <c r="H132" i="68"/>
  <c r="C132" i="68"/>
  <c r="H131" i="68"/>
  <c r="C131" i="68"/>
  <c r="H129" i="68"/>
  <c r="H128" i="68" s="1"/>
  <c r="C129" i="68"/>
  <c r="C128" i="68" s="1"/>
  <c r="L128" i="68"/>
  <c r="K128" i="68"/>
  <c r="J128" i="68"/>
  <c r="I128" i="68"/>
  <c r="G128" i="68"/>
  <c r="F128" i="68"/>
  <c r="E128" i="68"/>
  <c r="D128" i="68"/>
  <c r="K127" i="68"/>
  <c r="K122" i="68" s="1"/>
  <c r="I127" i="68"/>
  <c r="C127" i="68"/>
  <c r="H126" i="68"/>
  <c r="C126" i="68"/>
  <c r="H125" i="68"/>
  <c r="C125" i="68"/>
  <c r="I124" i="68"/>
  <c r="H124" i="68" s="1"/>
  <c r="C124" i="68"/>
  <c r="H123" i="68"/>
  <c r="C123" i="68"/>
  <c r="L122" i="68"/>
  <c r="J122" i="68"/>
  <c r="G122" i="68"/>
  <c r="F122" i="68"/>
  <c r="E122" i="68"/>
  <c r="D122" i="68"/>
  <c r="H121" i="68"/>
  <c r="C121" i="68"/>
  <c r="H120" i="68"/>
  <c r="C120" i="68"/>
  <c r="H119" i="68"/>
  <c r="C119" i="68"/>
  <c r="K118" i="68"/>
  <c r="I118" i="68"/>
  <c r="C118" i="68"/>
  <c r="I117" i="68"/>
  <c r="C117" i="68"/>
  <c r="L116" i="68"/>
  <c r="J116" i="68"/>
  <c r="G116" i="68"/>
  <c r="F116" i="68"/>
  <c r="E116" i="68"/>
  <c r="D116" i="68"/>
  <c r="H115" i="68"/>
  <c r="C115" i="68"/>
  <c r="H114" i="68"/>
  <c r="C114" i="68"/>
  <c r="H113" i="68"/>
  <c r="C113" i="68"/>
  <c r="L112" i="68"/>
  <c r="K112" i="68"/>
  <c r="J112" i="68"/>
  <c r="I112" i="68"/>
  <c r="G112" i="68"/>
  <c r="F112" i="68"/>
  <c r="E112" i="68"/>
  <c r="D112" i="68"/>
  <c r="H111" i="68"/>
  <c r="C111" i="68"/>
  <c r="H110" i="68"/>
  <c r="C110" i="68"/>
  <c r="H109" i="68"/>
  <c r="C109" i="68"/>
  <c r="H108" i="68"/>
  <c r="C108" i="68"/>
  <c r="H107" i="68"/>
  <c r="C107" i="68"/>
  <c r="H106" i="68"/>
  <c r="C106" i="68"/>
  <c r="H105" i="68"/>
  <c r="C105" i="68"/>
  <c r="H104" i="68"/>
  <c r="C104" i="68"/>
  <c r="L103" i="68"/>
  <c r="K103" i="68"/>
  <c r="J103" i="68"/>
  <c r="I103" i="68"/>
  <c r="G103" i="68"/>
  <c r="F103" i="68"/>
  <c r="E103" i="68"/>
  <c r="D103" i="68"/>
  <c r="I102" i="68"/>
  <c r="H102" i="68" s="1"/>
  <c r="C102" i="68"/>
  <c r="H101" i="68"/>
  <c r="C101" i="68"/>
  <c r="H100" i="68"/>
  <c r="C100" i="68"/>
  <c r="H99" i="68"/>
  <c r="C99" i="68"/>
  <c r="H98" i="68"/>
  <c r="C98" i="68"/>
  <c r="H97" i="68"/>
  <c r="C97" i="68"/>
  <c r="H96" i="68"/>
  <c r="C96" i="68"/>
  <c r="L95" i="68"/>
  <c r="K95" i="68"/>
  <c r="J95" i="68"/>
  <c r="G95" i="68"/>
  <c r="F95" i="68"/>
  <c r="E95" i="68"/>
  <c r="D95" i="68"/>
  <c r="H94" i="68"/>
  <c r="C94" i="68"/>
  <c r="H93" i="68"/>
  <c r="C93" i="68"/>
  <c r="H92" i="68"/>
  <c r="C92" i="68"/>
  <c r="H91" i="68"/>
  <c r="C91" i="68"/>
  <c r="H90" i="68"/>
  <c r="C90" i="68"/>
  <c r="L89" i="68"/>
  <c r="K89" i="68"/>
  <c r="J89" i="68"/>
  <c r="I89" i="68"/>
  <c r="G89" i="68"/>
  <c r="F89" i="68"/>
  <c r="E89" i="68"/>
  <c r="D89" i="68"/>
  <c r="H88" i="68"/>
  <c r="C88" i="68"/>
  <c r="I87" i="68"/>
  <c r="C87" i="68"/>
  <c r="H86" i="68"/>
  <c r="C86" i="68"/>
  <c r="H85" i="68"/>
  <c r="C85" i="68"/>
  <c r="L84" i="68"/>
  <c r="K84" i="68"/>
  <c r="J84" i="68"/>
  <c r="G84" i="68"/>
  <c r="F84" i="68"/>
  <c r="E84" i="68"/>
  <c r="D84" i="68"/>
  <c r="I82" i="68"/>
  <c r="H82" i="68" s="1"/>
  <c r="C82" i="68"/>
  <c r="I81" i="68"/>
  <c r="H81" i="68" s="1"/>
  <c r="C81" i="68"/>
  <c r="L80" i="68"/>
  <c r="K80" i="68"/>
  <c r="J80" i="68"/>
  <c r="G80" i="68"/>
  <c r="F80" i="68"/>
  <c r="E80" i="68"/>
  <c r="D80" i="68"/>
  <c r="H79" i="68"/>
  <c r="C79" i="68"/>
  <c r="H78" i="68"/>
  <c r="C78" i="68"/>
  <c r="L77" i="68"/>
  <c r="K77" i="68"/>
  <c r="J77" i="68"/>
  <c r="I77" i="68"/>
  <c r="G77" i="68"/>
  <c r="G76" i="68" s="1"/>
  <c r="F77" i="68"/>
  <c r="F76" i="68" s="1"/>
  <c r="E77" i="68"/>
  <c r="D77" i="68"/>
  <c r="D76" i="68" s="1"/>
  <c r="E76" i="68"/>
  <c r="H74" i="68"/>
  <c r="C74" i="68"/>
  <c r="H73" i="68"/>
  <c r="C73" i="68"/>
  <c r="H71" i="68"/>
  <c r="C71" i="68"/>
  <c r="H70" i="68"/>
  <c r="C70" i="68"/>
  <c r="L69" i="68"/>
  <c r="K69" i="68"/>
  <c r="K67" i="68" s="1"/>
  <c r="J69" i="68"/>
  <c r="J67" i="68" s="1"/>
  <c r="I69" i="68"/>
  <c r="G69" i="68"/>
  <c r="G67" i="68" s="1"/>
  <c r="F69" i="68"/>
  <c r="F67" i="68" s="1"/>
  <c r="E69" i="68"/>
  <c r="E67" i="68" s="1"/>
  <c r="D69" i="68"/>
  <c r="H68" i="68"/>
  <c r="C68" i="68"/>
  <c r="L67" i="68"/>
  <c r="H66" i="68"/>
  <c r="C66" i="68"/>
  <c r="H65" i="68"/>
  <c r="C65" i="68"/>
  <c r="H64" i="68"/>
  <c r="C64" i="68"/>
  <c r="H63" i="68"/>
  <c r="C63" i="68"/>
  <c r="H62" i="68"/>
  <c r="C62" i="68"/>
  <c r="H61" i="68"/>
  <c r="C61" i="68"/>
  <c r="H60" i="68"/>
  <c r="C60" i="68"/>
  <c r="H59" i="68"/>
  <c r="C59" i="68"/>
  <c r="L58" i="68"/>
  <c r="K58" i="68"/>
  <c r="J58" i="68"/>
  <c r="I58" i="68"/>
  <c r="G58" i="68"/>
  <c r="F58" i="68"/>
  <c r="E58" i="68"/>
  <c r="D58" i="68"/>
  <c r="H57" i="68"/>
  <c r="C57" i="68"/>
  <c r="H56" i="68"/>
  <c r="C56" i="68"/>
  <c r="L55" i="68"/>
  <c r="K55" i="68"/>
  <c r="J55" i="68"/>
  <c r="I55" i="68"/>
  <c r="I54" i="68" s="1"/>
  <c r="G55" i="68"/>
  <c r="F55" i="68"/>
  <c r="F54" i="68" s="1"/>
  <c r="E55" i="68"/>
  <c r="D55" i="68"/>
  <c r="D54" i="68" s="1"/>
  <c r="L54" i="68"/>
  <c r="H47" i="68"/>
  <c r="C47" i="68"/>
  <c r="H46" i="68"/>
  <c r="C46" i="68"/>
  <c r="L45" i="68"/>
  <c r="H45" i="68" s="1"/>
  <c r="G45" i="68"/>
  <c r="C45" i="68" s="1"/>
  <c r="H44" i="68"/>
  <c r="C44" i="68"/>
  <c r="K43" i="68"/>
  <c r="J43" i="68"/>
  <c r="I43" i="68"/>
  <c r="F43" i="68"/>
  <c r="E43" i="68"/>
  <c r="D43" i="68"/>
  <c r="H42" i="68"/>
  <c r="C42" i="68"/>
  <c r="C41" i="68"/>
  <c r="H40" i="68"/>
  <c r="C40" i="68"/>
  <c r="H39" i="68"/>
  <c r="C39" i="68"/>
  <c r="H38" i="68"/>
  <c r="C38" i="68"/>
  <c r="F37" i="68"/>
  <c r="C37" i="68" s="1"/>
  <c r="H36" i="68"/>
  <c r="C36" i="68"/>
  <c r="H35" i="68"/>
  <c r="C35" i="68"/>
  <c r="K34" i="68"/>
  <c r="H34" i="68" s="1"/>
  <c r="F34" i="68"/>
  <c r="C34" i="68" s="1"/>
  <c r="H33" i="68"/>
  <c r="C33" i="68"/>
  <c r="K32" i="68"/>
  <c r="H32" i="68" s="1"/>
  <c r="F32" i="68"/>
  <c r="C32" i="68" s="1"/>
  <c r="H31" i="68"/>
  <c r="C31" i="68"/>
  <c r="H30" i="68"/>
  <c r="C30" i="68"/>
  <c r="H29" i="68"/>
  <c r="C29" i="68"/>
  <c r="K28" i="68"/>
  <c r="F28" i="68"/>
  <c r="C28" i="68" s="1"/>
  <c r="H26" i="68"/>
  <c r="C26" i="68"/>
  <c r="C25" i="68"/>
  <c r="H24" i="68"/>
  <c r="C24" i="68"/>
  <c r="H23" i="68"/>
  <c r="C23" i="68"/>
  <c r="L22" i="68"/>
  <c r="K22" i="68"/>
  <c r="J22" i="68"/>
  <c r="J288" i="68" s="1"/>
  <c r="J287" i="68" s="1"/>
  <c r="I22" i="68"/>
  <c r="G22" i="68"/>
  <c r="F22" i="68"/>
  <c r="E22" i="68"/>
  <c r="E288" i="68" s="1"/>
  <c r="E287" i="68" s="1"/>
  <c r="D22" i="68"/>
  <c r="H300" i="67"/>
  <c r="C300" i="67"/>
  <c r="H298" i="67"/>
  <c r="C298" i="67"/>
  <c r="H296" i="67"/>
  <c r="C296" i="67"/>
  <c r="H295" i="67"/>
  <c r="C295" i="67"/>
  <c r="H294" i="67"/>
  <c r="C294" i="67"/>
  <c r="H293" i="67"/>
  <c r="C293" i="67"/>
  <c r="H292" i="67"/>
  <c r="C292" i="67"/>
  <c r="H291" i="67"/>
  <c r="C291" i="67"/>
  <c r="L290" i="67"/>
  <c r="K290" i="67"/>
  <c r="J290" i="67"/>
  <c r="I290" i="67"/>
  <c r="H290" i="67"/>
  <c r="G290" i="67"/>
  <c r="F290" i="67"/>
  <c r="E290" i="67"/>
  <c r="D290" i="67"/>
  <c r="H282" i="67"/>
  <c r="C282" i="67"/>
  <c r="H281" i="67"/>
  <c r="C281" i="67"/>
  <c r="L280" i="67"/>
  <c r="K280" i="67"/>
  <c r="J280" i="67"/>
  <c r="I280" i="67"/>
  <c r="G280" i="67"/>
  <c r="F280" i="67"/>
  <c r="E280" i="67"/>
  <c r="D280" i="67"/>
  <c r="H279" i="67"/>
  <c r="C279" i="67"/>
  <c r="H278" i="67"/>
  <c r="C278" i="67"/>
  <c r="H277" i="67"/>
  <c r="C277" i="67"/>
  <c r="L276" i="67"/>
  <c r="K276" i="67"/>
  <c r="J276" i="67"/>
  <c r="I276" i="67"/>
  <c r="G276" i="67"/>
  <c r="F276" i="67"/>
  <c r="E276" i="67"/>
  <c r="D276" i="67"/>
  <c r="H275" i="67"/>
  <c r="C275" i="67"/>
  <c r="H274" i="67"/>
  <c r="C274" i="67"/>
  <c r="H273" i="67"/>
  <c r="C273" i="67"/>
  <c r="H272" i="67"/>
  <c r="C272" i="67"/>
  <c r="L271" i="67"/>
  <c r="L269" i="67" s="1"/>
  <c r="K271" i="67"/>
  <c r="J271" i="67"/>
  <c r="J269" i="67" s="1"/>
  <c r="I271" i="67"/>
  <c r="G271" i="67"/>
  <c r="G269" i="67" s="1"/>
  <c r="G268" i="67" s="1"/>
  <c r="F271" i="67"/>
  <c r="E271" i="67"/>
  <c r="D271" i="67"/>
  <c r="H270" i="67"/>
  <c r="C270" i="67"/>
  <c r="H267" i="67"/>
  <c r="C267" i="67"/>
  <c r="H266" i="67"/>
  <c r="C266" i="67"/>
  <c r="H265" i="67"/>
  <c r="C265" i="67"/>
  <c r="H264" i="67"/>
  <c r="C264" i="67"/>
  <c r="L263" i="67"/>
  <c r="K263" i="67"/>
  <c r="J263" i="67"/>
  <c r="I263" i="67"/>
  <c r="G263" i="67"/>
  <c r="F263" i="67"/>
  <c r="E263" i="67"/>
  <c r="D263" i="67"/>
  <c r="H262" i="67"/>
  <c r="C262" i="67"/>
  <c r="H261" i="67"/>
  <c r="C261" i="67"/>
  <c r="H260" i="67"/>
  <c r="C260" i="67"/>
  <c r="L259" i="67"/>
  <c r="K259" i="67"/>
  <c r="J259" i="67"/>
  <c r="I259" i="67"/>
  <c r="G259" i="67"/>
  <c r="F259" i="67"/>
  <c r="E259" i="67"/>
  <c r="D259" i="67"/>
  <c r="D258" i="67" s="1"/>
  <c r="H257" i="67"/>
  <c r="C257" i="67"/>
  <c r="H256" i="67"/>
  <c r="C256" i="67"/>
  <c r="H255" i="67"/>
  <c r="C255" i="67"/>
  <c r="H254" i="67"/>
  <c r="C254" i="67"/>
  <c r="H253" i="67"/>
  <c r="C253" i="67"/>
  <c r="L252" i="67"/>
  <c r="K252" i="67"/>
  <c r="K251" i="67" s="1"/>
  <c r="J252" i="67"/>
  <c r="I252" i="67"/>
  <c r="G252" i="67"/>
  <c r="G251" i="67" s="1"/>
  <c r="F252" i="67"/>
  <c r="F251" i="67" s="1"/>
  <c r="E252" i="67"/>
  <c r="D252" i="67"/>
  <c r="D251" i="67" s="1"/>
  <c r="L251" i="67"/>
  <c r="J251" i="67"/>
  <c r="E251" i="67"/>
  <c r="H250" i="67"/>
  <c r="C250" i="67"/>
  <c r="H249" i="67"/>
  <c r="C249" i="67"/>
  <c r="H248" i="67"/>
  <c r="C248" i="67"/>
  <c r="H247" i="67"/>
  <c r="C247" i="67"/>
  <c r="L246" i="67"/>
  <c r="K246" i="67"/>
  <c r="J246" i="67"/>
  <c r="I246" i="67"/>
  <c r="G246" i="67"/>
  <c r="F246" i="67"/>
  <c r="E246" i="67"/>
  <c r="D246" i="67"/>
  <c r="H245" i="67"/>
  <c r="C245" i="67"/>
  <c r="H244" i="67"/>
  <c r="C244" i="67"/>
  <c r="H243" i="67"/>
  <c r="C243" i="67"/>
  <c r="H242" i="67"/>
  <c r="C242" i="67"/>
  <c r="H241" i="67"/>
  <c r="C241" i="67"/>
  <c r="H240" i="67"/>
  <c r="C240" i="67"/>
  <c r="H239" i="67"/>
  <c r="C239" i="67"/>
  <c r="L238" i="67"/>
  <c r="K238" i="67"/>
  <c r="J238" i="67"/>
  <c r="I238" i="67"/>
  <c r="G238" i="67"/>
  <c r="F238" i="67"/>
  <c r="E238" i="67"/>
  <c r="D238" i="67"/>
  <c r="H237" i="67"/>
  <c r="C237" i="67"/>
  <c r="H236" i="67"/>
  <c r="C236" i="67"/>
  <c r="L235" i="67"/>
  <c r="K235" i="67"/>
  <c r="J235" i="67"/>
  <c r="I235" i="67"/>
  <c r="G235" i="67"/>
  <c r="F235" i="67"/>
  <c r="E235" i="67"/>
  <c r="D235" i="67"/>
  <c r="H232" i="67"/>
  <c r="C232" i="67"/>
  <c r="H229" i="67"/>
  <c r="C229" i="67"/>
  <c r="H228" i="67"/>
  <c r="C228" i="67"/>
  <c r="L227" i="67"/>
  <c r="K227" i="67"/>
  <c r="J227" i="67"/>
  <c r="I227" i="67"/>
  <c r="G227" i="67"/>
  <c r="F227" i="67"/>
  <c r="E227" i="67"/>
  <c r="D227" i="67"/>
  <c r="H226" i="67"/>
  <c r="C226" i="67"/>
  <c r="H225" i="67"/>
  <c r="C225" i="67"/>
  <c r="H224" i="67"/>
  <c r="C224" i="67"/>
  <c r="H223" i="67"/>
  <c r="C223" i="67"/>
  <c r="H222" i="67"/>
  <c r="C222" i="67"/>
  <c r="H221" i="67"/>
  <c r="C221" i="67"/>
  <c r="H220" i="67"/>
  <c r="C220" i="67"/>
  <c r="H219" i="67"/>
  <c r="C219" i="67"/>
  <c r="H218" i="67"/>
  <c r="C218" i="67"/>
  <c r="H217" i="67"/>
  <c r="C217" i="67"/>
  <c r="L216" i="67"/>
  <c r="K216" i="67"/>
  <c r="J216" i="67"/>
  <c r="I216" i="67"/>
  <c r="G216" i="67"/>
  <c r="F216" i="67"/>
  <c r="E216" i="67"/>
  <c r="D216" i="67"/>
  <c r="H215" i="67"/>
  <c r="C215" i="67"/>
  <c r="H214" i="67"/>
  <c r="C214" i="67"/>
  <c r="H213" i="67"/>
  <c r="C213" i="67"/>
  <c r="H212" i="67"/>
  <c r="C212" i="67"/>
  <c r="H211" i="67"/>
  <c r="C211" i="67"/>
  <c r="H210" i="67"/>
  <c r="C210" i="67"/>
  <c r="H209" i="67"/>
  <c r="C209" i="67"/>
  <c r="H208" i="67"/>
  <c r="C208" i="67"/>
  <c r="H207" i="67"/>
  <c r="C207" i="67"/>
  <c r="H206" i="67"/>
  <c r="C206" i="67"/>
  <c r="L205" i="67"/>
  <c r="K205" i="67"/>
  <c r="J205" i="67"/>
  <c r="I205" i="67"/>
  <c r="I204" i="67" s="1"/>
  <c r="G205" i="67"/>
  <c r="F205" i="67"/>
  <c r="F204" i="67" s="1"/>
  <c r="E205" i="67"/>
  <c r="D205" i="67"/>
  <c r="L204" i="67"/>
  <c r="H203" i="67"/>
  <c r="C203" i="67"/>
  <c r="H202" i="67"/>
  <c r="C202" i="67"/>
  <c r="H201" i="67"/>
  <c r="C201" i="67"/>
  <c r="H200" i="67"/>
  <c r="C200" i="67"/>
  <c r="H199" i="67"/>
  <c r="C199" i="67"/>
  <c r="L198" i="67"/>
  <c r="L196" i="67" s="1"/>
  <c r="K198" i="67"/>
  <c r="K196" i="67" s="1"/>
  <c r="J198" i="67"/>
  <c r="I198" i="67"/>
  <c r="G198" i="67"/>
  <c r="G196" i="67" s="1"/>
  <c r="F198" i="67"/>
  <c r="F196" i="67" s="1"/>
  <c r="E198" i="67"/>
  <c r="E196" i="67" s="1"/>
  <c r="D198" i="67"/>
  <c r="H197" i="67"/>
  <c r="C197" i="67"/>
  <c r="J196" i="67"/>
  <c r="H193" i="67"/>
  <c r="C193" i="67"/>
  <c r="L192" i="67"/>
  <c r="L191" i="67" s="1"/>
  <c r="K192" i="67"/>
  <c r="K191" i="67" s="1"/>
  <c r="J192" i="67"/>
  <c r="I192" i="67"/>
  <c r="I191" i="67" s="1"/>
  <c r="G192" i="67"/>
  <c r="G191" i="67" s="1"/>
  <c r="F192" i="67"/>
  <c r="F191" i="67" s="1"/>
  <c r="E192" i="67"/>
  <c r="E191" i="67" s="1"/>
  <c r="D192" i="67"/>
  <c r="J191" i="67"/>
  <c r="H190" i="67"/>
  <c r="C190" i="67"/>
  <c r="H189" i="67"/>
  <c r="C189" i="67"/>
  <c r="L188" i="67"/>
  <c r="K188" i="67"/>
  <c r="J188" i="67"/>
  <c r="I188" i="67"/>
  <c r="G188" i="67"/>
  <c r="F188" i="67"/>
  <c r="E188" i="67"/>
  <c r="D188" i="67"/>
  <c r="H186" i="67"/>
  <c r="C186" i="67"/>
  <c r="H185" i="67"/>
  <c r="C185" i="67"/>
  <c r="L184" i="67"/>
  <c r="K184" i="67"/>
  <c r="J184" i="67"/>
  <c r="I184" i="67"/>
  <c r="G184" i="67"/>
  <c r="F184" i="67"/>
  <c r="E184" i="67"/>
  <c r="D184" i="67"/>
  <c r="H183" i="67"/>
  <c r="C183" i="67"/>
  <c r="H182" i="67"/>
  <c r="C182" i="67"/>
  <c r="H181" i="67"/>
  <c r="C181" i="67"/>
  <c r="H180" i="67"/>
  <c r="C180" i="67"/>
  <c r="L179" i="67"/>
  <c r="K179" i="67"/>
  <c r="J179" i="67"/>
  <c r="I179" i="67"/>
  <c r="G179" i="67"/>
  <c r="F179" i="67"/>
  <c r="E179" i="67"/>
  <c r="D179" i="67"/>
  <c r="H178" i="67"/>
  <c r="C178" i="67"/>
  <c r="H177" i="67"/>
  <c r="C177" i="67"/>
  <c r="H176" i="67"/>
  <c r="C176" i="67"/>
  <c r="L175" i="67"/>
  <c r="L174" i="67" s="1"/>
  <c r="L173" i="67" s="1"/>
  <c r="K175" i="67"/>
  <c r="J175" i="67"/>
  <c r="I175" i="67"/>
  <c r="G175" i="67"/>
  <c r="G174" i="67" s="1"/>
  <c r="G173" i="67" s="1"/>
  <c r="F175" i="67"/>
  <c r="F174" i="67" s="1"/>
  <c r="E175" i="67"/>
  <c r="D175" i="67"/>
  <c r="K174" i="67"/>
  <c r="K173" i="67" s="1"/>
  <c r="H172" i="67"/>
  <c r="C172" i="67"/>
  <c r="H171" i="67"/>
  <c r="C171" i="67"/>
  <c r="H170" i="67"/>
  <c r="C170" i="67"/>
  <c r="H169" i="67"/>
  <c r="C169" i="67"/>
  <c r="H168" i="67"/>
  <c r="C168" i="67"/>
  <c r="H167" i="67"/>
  <c r="C167" i="67"/>
  <c r="L166" i="67"/>
  <c r="L165" i="67" s="1"/>
  <c r="K166" i="67"/>
  <c r="K165" i="67" s="1"/>
  <c r="J166" i="67"/>
  <c r="J165" i="67" s="1"/>
  <c r="I166" i="67"/>
  <c r="I165" i="67" s="1"/>
  <c r="G166" i="67"/>
  <c r="G165" i="67" s="1"/>
  <c r="F166" i="67"/>
  <c r="F165" i="67" s="1"/>
  <c r="E166" i="67"/>
  <c r="E165" i="67" s="1"/>
  <c r="D166" i="67"/>
  <c r="H164" i="67"/>
  <c r="C164" i="67"/>
  <c r="H163" i="67"/>
  <c r="C163" i="67"/>
  <c r="H162" i="67"/>
  <c r="C162" i="67"/>
  <c r="H161" i="67"/>
  <c r="C161" i="67"/>
  <c r="L160" i="67"/>
  <c r="K160" i="67"/>
  <c r="J160" i="67"/>
  <c r="I160" i="67"/>
  <c r="G160" i="67"/>
  <c r="F160" i="67"/>
  <c r="E160" i="67"/>
  <c r="D160" i="67"/>
  <c r="H159" i="67"/>
  <c r="C159" i="67"/>
  <c r="H158" i="67"/>
  <c r="C158" i="67"/>
  <c r="H157" i="67"/>
  <c r="C157" i="67"/>
  <c r="H156" i="67"/>
  <c r="C156" i="67"/>
  <c r="H155" i="67"/>
  <c r="C155" i="67"/>
  <c r="H154" i="67"/>
  <c r="C154" i="67"/>
  <c r="H153" i="67"/>
  <c r="C153" i="67"/>
  <c r="H152" i="67"/>
  <c r="C152" i="67"/>
  <c r="L151" i="67"/>
  <c r="K151" i="67"/>
  <c r="J151" i="67"/>
  <c r="I151" i="67"/>
  <c r="G151" i="67"/>
  <c r="F151" i="67"/>
  <c r="E151" i="67"/>
  <c r="D151" i="67"/>
  <c r="H150" i="67"/>
  <c r="C150" i="67"/>
  <c r="H149" i="67"/>
  <c r="C149" i="67"/>
  <c r="H148" i="67"/>
  <c r="C148" i="67"/>
  <c r="H147" i="67"/>
  <c r="C147" i="67"/>
  <c r="H146" i="67"/>
  <c r="C146" i="67"/>
  <c r="H145" i="67"/>
  <c r="C145" i="67"/>
  <c r="L144" i="67"/>
  <c r="K144" i="67"/>
  <c r="J144" i="67"/>
  <c r="I144" i="67"/>
  <c r="G144" i="67"/>
  <c r="F144" i="67"/>
  <c r="E144" i="67"/>
  <c r="D144" i="67"/>
  <c r="H143" i="67"/>
  <c r="C143" i="67"/>
  <c r="H142" i="67"/>
  <c r="C142" i="67"/>
  <c r="L141" i="67"/>
  <c r="K141" i="67"/>
  <c r="J141" i="67"/>
  <c r="I141" i="67"/>
  <c r="G141" i="67"/>
  <c r="F141" i="67"/>
  <c r="E141" i="67"/>
  <c r="D141" i="67"/>
  <c r="H140" i="67"/>
  <c r="C140" i="67"/>
  <c r="H139" i="67"/>
  <c r="C139" i="67"/>
  <c r="H138" i="67"/>
  <c r="C138" i="67"/>
  <c r="H137" i="67"/>
  <c r="C137" i="67"/>
  <c r="L136" i="67"/>
  <c r="K136" i="67"/>
  <c r="J136" i="67"/>
  <c r="J130" i="67" s="1"/>
  <c r="I136" i="67"/>
  <c r="I130" i="67" s="1"/>
  <c r="G136" i="67"/>
  <c r="G130" i="67" s="1"/>
  <c r="F136" i="67"/>
  <c r="E136" i="67"/>
  <c r="E130" i="67" s="1"/>
  <c r="D136" i="67"/>
  <c r="D130" i="67" s="1"/>
  <c r="H134" i="67"/>
  <c r="C134" i="67"/>
  <c r="H133" i="67"/>
  <c r="C133" i="67"/>
  <c r="H132" i="67"/>
  <c r="C132" i="67"/>
  <c r="H131" i="67"/>
  <c r="C131" i="67"/>
  <c r="L130" i="67"/>
  <c r="H129" i="67"/>
  <c r="H128" i="67" s="1"/>
  <c r="C129" i="67"/>
  <c r="C128" i="67" s="1"/>
  <c r="L128" i="67"/>
  <c r="K128" i="67"/>
  <c r="J128" i="67"/>
  <c r="I128" i="67"/>
  <c r="G128" i="67"/>
  <c r="F128" i="67"/>
  <c r="E128" i="67"/>
  <c r="D128" i="67"/>
  <c r="H127" i="67"/>
  <c r="C127" i="67"/>
  <c r="H126" i="67"/>
  <c r="C126" i="67"/>
  <c r="H125" i="67"/>
  <c r="C125" i="67"/>
  <c r="H124" i="67"/>
  <c r="C124" i="67"/>
  <c r="H123" i="67"/>
  <c r="C123" i="67"/>
  <c r="L122" i="67"/>
  <c r="K122" i="67"/>
  <c r="J122" i="67"/>
  <c r="I122" i="67"/>
  <c r="G122" i="67"/>
  <c r="F122" i="67"/>
  <c r="E122" i="67"/>
  <c r="D122" i="67"/>
  <c r="H121" i="67"/>
  <c r="C121" i="67"/>
  <c r="H120" i="67"/>
  <c r="C120" i="67"/>
  <c r="H119" i="67"/>
  <c r="C119" i="67"/>
  <c r="H118" i="67"/>
  <c r="C118" i="67"/>
  <c r="H117" i="67"/>
  <c r="C117" i="67"/>
  <c r="L116" i="67"/>
  <c r="K116" i="67"/>
  <c r="J116" i="67"/>
  <c r="I116" i="67"/>
  <c r="G116" i="67"/>
  <c r="F116" i="67"/>
  <c r="E116" i="67"/>
  <c r="D116" i="67"/>
  <c r="H115" i="67"/>
  <c r="C115" i="67"/>
  <c r="H114" i="67"/>
  <c r="C114" i="67"/>
  <c r="H113" i="67"/>
  <c r="C113" i="67"/>
  <c r="L112" i="67"/>
  <c r="K112" i="67"/>
  <c r="J112" i="67"/>
  <c r="I112" i="67"/>
  <c r="G112" i="67"/>
  <c r="F112" i="67"/>
  <c r="E112" i="67"/>
  <c r="D112" i="67"/>
  <c r="H111" i="67"/>
  <c r="C111" i="67"/>
  <c r="H110" i="67"/>
  <c r="C110" i="67"/>
  <c r="H109" i="67"/>
  <c r="C109" i="67"/>
  <c r="H108" i="67"/>
  <c r="C108" i="67"/>
  <c r="H107" i="67"/>
  <c r="C107" i="67"/>
  <c r="H106" i="67"/>
  <c r="C106" i="67"/>
  <c r="H105" i="67"/>
  <c r="C105" i="67"/>
  <c r="H104" i="67"/>
  <c r="C104" i="67"/>
  <c r="L103" i="67"/>
  <c r="K103" i="67"/>
  <c r="J103" i="67"/>
  <c r="I103" i="67"/>
  <c r="G103" i="67"/>
  <c r="F103" i="67"/>
  <c r="E103" i="67"/>
  <c r="D103" i="67"/>
  <c r="H102" i="67"/>
  <c r="C102" i="67"/>
  <c r="H101" i="67"/>
  <c r="C101" i="67"/>
  <c r="H100" i="67"/>
  <c r="C100" i="67"/>
  <c r="H99" i="67"/>
  <c r="C99" i="67"/>
  <c r="H98" i="67"/>
  <c r="C98" i="67"/>
  <c r="H97" i="67"/>
  <c r="C97" i="67"/>
  <c r="H96" i="67"/>
  <c r="C96" i="67"/>
  <c r="L95" i="67"/>
  <c r="K95" i="67"/>
  <c r="J95" i="67"/>
  <c r="I95" i="67"/>
  <c r="G95" i="67"/>
  <c r="F95" i="67"/>
  <c r="E95" i="67"/>
  <c r="D95" i="67"/>
  <c r="H94" i="67"/>
  <c r="C94" i="67"/>
  <c r="H93" i="67"/>
  <c r="C93" i="67"/>
  <c r="H92" i="67"/>
  <c r="C92" i="67"/>
  <c r="H91" i="67"/>
  <c r="C91" i="67"/>
  <c r="H90" i="67"/>
  <c r="C90" i="67"/>
  <c r="L89" i="67"/>
  <c r="K89" i="67"/>
  <c r="J89" i="67"/>
  <c r="I89" i="67"/>
  <c r="G89" i="67"/>
  <c r="F89" i="67"/>
  <c r="E89" i="67"/>
  <c r="D89" i="67"/>
  <c r="H88" i="67"/>
  <c r="C88" i="67"/>
  <c r="H87" i="67"/>
  <c r="C87" i="67"/>
  <c r="H86" i="67"/>
  <c r="C86" i="67"/>
  <c r="H85" i="67"/>
  <c r="C85" i="67"/>
  <c r="L84" i="67"/>
  <c r="K84" i="67"/>
  <c r="J84" i="67"/>
  <c r="I84" i="67"/>
  <c r="G84" i="67"/>
  <c r="F84" i="67"/>
  <c r="E84" i="67"/>
  <c r="D84" i="67"/>
  <c r="D83" i="67" s="1"/>
  <c r="H82" i="67"/>
  <c r="C82" i="67"/>
  <c r="H81" i="67"/>
  <c r="C81" i="67"/>
  <c r="L80" i="67"/>
  <c r="K80" i="67"/>
  <c r="J80" i="67"/>
  <c r="I80" i="67"/>
  <c r="G80" i="67"/>
  <c r="F80" i="67"/>
  <c r="E80" i="67"/>
  <c r="D80" i="67"/>
  <c r="H79" i="67"/>
  <c r="C79" i="67"/>
  <c r="H78" i="67"/>
  <c r="C78" i="67"/>
  <c r="L77" i="67"/>
  <c r="K77" i="67"/>
  <c r="K76" i="67" s="1"/>
  <c r="J77" i="67"/>
  <c r="J76" i="67" s="1"/>
  <c r="I77" i="67"/>
  <c r="G77" i="67"/>
  <c r="F77" i="67"/>
  <c r="F76" i="67" s="1"/>
  <c r="E77" i="67"/>
  <c r="E76" i="67" s="1"/>
  <c r="D77" i="67"/>
  <c r="D76" i="67" s="1"/>
  <c r="H74" i="67"/>
  <c r="C74" i="67"/>
  <c r="H73" i="67"/>
  <c r="C73" i="67"/>
  <c r="H71" i="67"/>
  <c r="C71" i="67"/>
  <c r="H70" i="67"/>
  <c r="C70" i="67"/>
  <c r="L69" i="67"/>
  <c r="L67" i="67" s="1"/>
  <c r="K69" i="67"/>
  <c r="K67" i="67" s="1"/>
  <c r="J69" i="67"/>
  <c r="I69" i="67"/>
  <c r="G69" i="67"/>
  <c r="G67" i="67" s="1"/>
  <c r="F69" i="67"/>
  <c r="F67" i="67" s="1"/>
  <c r="E69" i="67"/>
  <c r="E67" i="67" s="1"/>
  <c r="D69" i="67"/>
  <c r="H68" i="67"/>
  <c r="C68" i="67"/>
  <c r="J67" i="67"/>
  <c r="H66" i="67"/>
  <c r="C66" i="67"/>
  <c r="H65" i="67"/>
  <c r="C65" i="67"/>
  <c r="H64" i="67"/>
  <c r="C64" i="67"/>
  <c r="H63" i="67"/>
  <c r="C63" i="67"/>
  <c r="H62" i="67"/>
  <c r="C62" i="67"/>
  <c r="H61" i="67"/>
  <c r="C61" i="67"/>
  <c r="H60" i="67"/>
  <c r="C60" i="67"/>
  <c r="H59" i="67"/>
  <c r="C59" i="67"/>
  <c r="L58" i="67"/>
  <c r="K58" i="67"/>
  <c r="J58" i="67"/>
  <c r="I58" i="67"/>
  <c r="G58" i="67"/>
  <c r="F58" i="67"/>
  <c r="E58" i="67"/>
  <c r="D58" i="67"/>
  <c r="H57" i="67"/>
  <c r="C57" i="67"/>
  <c r="H56" i="67"/>
  <c r="C56" i="67"/>
  <c r="L55" i="67"/>
  <c r="K55" i="67"/>
  <c r="K54" i="67" s="1"/>
  <c r="J55" i="67"/>
  <c r="J54" i="67" s="1"/>
  <c r="I55" i="67"/>
  <c r="G55" i="67"/>
  <c r="F55" i="67"/>
  <c r="F54" i="67" s="1"/>
  <c r="E55" i="67"/>
  <c r="D55" i="67"/>
  <c r="D54" i="67" s="1"/>
  <c r="E54" i="67"/>
  <c r="H47" i="67"/>
  <c r="C47" i="67"/>
  <c r="H46" i="67"/>
  <c r="C46" i="67"/>
  <c r="L45" i="67"/>
  <c r="H45" i="67" s="1"/>
  <c r="G45" i="67"/>
  <c r="C45" i="67"/>
  <c r="H44" i="67"/>
  <c r="C44" i="67"/>
  <c r="K43" i="67"/>
  <c r="J43" i="67"/>
  <c r="I43" i="67"/>
  <c r="F43" i="67"/>
  <c r="E43" i="67"/>
  <c r="D43" i="67"/>
  <c r="H42" i="67"/>
  <c r="C42" i="67"/>
  <c r="H41" i="67"/>
  <c r="C41" i="67"/>
  <c r="H40" i="67"/>
  <c r="C40" i="67"/>
  <c r="H39" i="67"/>
  <c r="C39" i="67"/>
  <c r="H38" i="67"/>
  <c r="C38" i="67"/>
  <c r="K37" i="67"/>
  <c r="H37" i="67"/>
  <c r="F37" i="67"/>
  <c r="C37" i="67" s="1"/>
  <c r="H36" i="67"/>
  <c r="C36" i="67"/>
  <c r="H35" i="67"/>
  <c r="C35" i="67"/>
  <c r="K34" i="67"/>
  <c r="H34" i="67" s="1"/>
  <c r="F34" i="67"/>
  <c r="C34" i="67" s="1"/>
  <c r="H33" i="67"/>
  <c r="C33" i="67"/>
  <c r="K32" i="67"/>
  <c r="H32" i="67" s="1"/>
  <c r="F32" i="67"/>
  <c r="C32" i="67" s="1"/>
  <c r="H31" i="67"/>
  <c r="C31" i="67"/>
  <c r="H30" i="67"/>
  <c r="C30" i="67"/>
  <c r="H29" i="67"/>
  <c r="C29" i="67"/>
  <c r="K28" i="67"/>
  <c r="H28" i="67" s="1"/>
  <c r="F28" i="67"/>
  <c r="C28" i="67" s="1"/>
  <c r="K27" i="67"/>
  <c r="H27" i="67" s="1"/>
  <c r="H26" i="67"/>
  <c r="C26" i="67"/>
  <c r="C25" i="67"/>
  <c r="H24" i="67"/>
  <c r="C24" i="67"/>
  <c r="H23" i="67"/>
  <c r="C23" i="67"/>
  <c r="L22" i="67"/>
  <c r="K22" i="67"/>
  <c r="J22" i="67"/>
  <c r="I22" i="67"/>
  <c r="G22" i="67"/>
  <c r="F22" i="67"/>
  <c r="E22" i="67"/>
  <c r="D22" i="67"/>
  <c r="K21" i="67"/>
  <c r="H300" i="66"/>
  <c r="C300" i="66"/>
  <c r="H298" i="66"/>
  <c r="C298" i="66"/>
  <c r="H296" i="66"/>
  <c r="C296" i="66"/>
  <c r="H295" i="66"/>
  <c r="C295" i="66"/>
  <c r="H294" i="66"/>
  <c r="C294" i="66"/>
  <c r="H293" i="66"/>
  <c r="C293" i="66"/>
  <c r="H292" i="66"/>
  <c r="C292" i="66"/>
  <c r="H291" i="66"/>
  <c r="H290" i="66" s="1"/>
  <c r="C291" i="66"/>
  <c r="C290" i="66" s="1"/>
  <c r="L290" i="66"/>
  <c r="K290" i="66"/>
  <c r="J290" i="66"/>
  <c r="I290" i="66"/>
  <c r="G290" i="66"/>
  <c r="F290" i="66"/>
  <c r="E290" i="66"/>
  <c r="D290" i="66"/>
  <c r="H282" i="66"/>
  <c r="C282" i="66"/>
  <c r="H281" i="66"/>
  <c r="C281" i="66"/>
  <c r="L280" i="66"/>
  <c r="K280" i="66"/>
  <c r="J280" i="66"/>
  <c r="I280" i="66"/>
  <c r="G280" i="66"/>
  <c r="F280" i="66"/>
  <c r="E280" i="66"/>
  <c r="D280" i="66"/>
  <c r="H279" i="66"/>
  <c r="C279" i="66"/>
  <c r="H278" i="66"/>
  <c r="C278" i="66"/>
  <c r="H277" i="66"/>
  <c r="C277" i="66"/>
  <c r="L276" i="66"/>
  <c r="K276" i="66"/>
  <c r="J276" i="66"/>
  <c r="I276" i="66"/>
  <c r="G276" i="66"/>
  <c r="F276" i="66"/>
  <c r="E276" i="66"/>
  <c r="D276" i="66"/>
  <c r="H275" i="66"/>
  <c r="C275" i="66"/>
  <c r="H274" i="66"/>
  <c r="C274" i="66"/>
  <c r="H273" i="66"/>
  <c r="C273" i="66"/>
  <c r="H272" i="66"/>
  <c r="C272" i="66"/>
  <c r="L271" i="66"/>
  <c r="K271" i="66"/>
  <c r="K269" i="66" s="1"/>
  <c r="J271" i="66"/>
  <c r="I271" i="66"/>
  <c r="G271" i="66"/>
  <c r="G269" i="66" s="1"/>
  <c r="G268" i="66" s="1"/>
  <c r="F271" i="66"/>
  <c r="F269" i="66" s="1"/>
  <c r="E271" i="66"/>
  <c r="D271" i="66"/>
  <c r="H270" i="66"/>
  <c r="C270" i="66"/>
  <c r="H267" i="66"/>
  <c r="C267" i="66"/>
  <c r="H266" i="66"/>
  <c r="C266" i="66"/>
  <c r="H265" i="66"/>
  <c r="C265" i="66"/>
  <c r="H264" i="66"/>
  <c r="C264" i="66"/>
  <c r="L263" i="66"/>
  <c r="K263" i="66"/>
  <c r="J263" i="66"/>
  <c r="I263" i="66"/>
  <c r="G263" i="66"/>
  <c r="F263" i="66"/>
  <c r="E263" i="66"/>
  <c r="D263" i="66"/>
  <c r="H262" i="66"/>
  <c r="C262" i="66"/>
  <c r="H261" i="66"/>
  <c r="C261" i="66"/>
  <c r="H260" i="66"/>
  <c r="C260" i="66"/>
  <c r="L259" i="66"/>
  <c r="K259" i="66"/>
  <c r="K258" i="66" s="1"/>
  <c r="J259" i="66"/>
  <c r="I259" i="66"/>
  <c r="I258" i="66" s="1"/>
  <c r="G259" i="66"/>
  <c r="F259" i="66"/>
  <c r="F258" i="66" s="1"/>
  <c r="E259" i="66"/>
  <c r="D259" i="66"/>
  <c r="D258" i="66"/>
  <c r="H257" i="66"/>
  <c r="C257" i="66"/>
  <c r="H256" i="66"/>
  <c r="C256" i="66"/>
  <c r="H255" i="66"/>
  <c r="C255" i="66"/>
  <c r="H254" i="66"/>
  <c r="C254" i="66"/>
  <c r="H253" i="66"/>
  <c r="C253" i="66"/>
  <c r="L252" i="66"/>
  <c r="L251" i="66" s="1"/>
  <c r="K252" i="66"/>
  <c r="K251" i="66" s="1"/>
  <c r="J252" i="66"/>
  <c r="J251" i="66" s="1"/>
  <c r="I252" i="66"/>
  <c r="I251" i="66" s="1"/>
  <c r="G252" i="66"/>
  <c r="F252" i="66"/>
  <c r="F251" i="66" s="1"/>
  <c r="E252" i="66"/>
  <c r="E251" i="66" s="1"/>
  <c r="D252" i="66"/>
  <c r="G251" i="66"/>
  <c r="H250" i="66"/>
  <c r="C250" i="66"/>
  <c r="H249" i="66"/>
  <c r="C249" i="66"/>
  <c r="H248" i="66"/>
  <c r="C248" i="66"/>
  <c r="H247" i="66"/>
  <c r="C247" i="66"/>
  <c r="L246" i="66"/>
  <c r="K246" i="66"/>
  <c r="J246" i="66"/>
  <c r="I246" i="66"/>
  <c r="G246" i="66"/>
  <c r="F246" i="66"/>
  <c r="E246" i="66"/>
  <c r="D246" i="66"/>
  <c r="H245" i="66"/>
  <c r="C245" i="66"/>
  <c r="H244" i="66"/>
  <c r="C244" i="66"/>
  <c r="H243" i="66"/>
  <c r="C243" i="66"/>
  <c r="H242" i="66"/>
  <c r="C242" i="66"/>
  <c r="H241" i="66"/>
  <c r="C241" i="66"/>
  <c r="H240" i="66"/>
  <c r="C240" i="66"/>
  <c r="H239" i="66"/>
  <c r="C239" i="66"/>
  <c r="L238" i="66"/>
  <c r="K238" i="66"/>
  <c r="J238" i="66"/>
  <c r="I238" i="66"/>
  <c r="H238" i="66"/>
  <c r="G238" i="66"/>
  <c r="F238" i="66"/>
  <c r="E238" i="66"/>
  <c r="D238" i="66"/>
  <c r="H237" i="66"/>
  <c r="C237" i="66"/>
  <c r="H236" i="66"/>
  <c r="C236" i="66"/>
  <c r="L235" i="66"/>
  <c r="K235" i="66"/>
  <c r="K231" i="66" s="1"/>
  <c r="J235" i="66"/>
  <c r="I235" i="66"/>
  <c r="I231" i="66" s="1"/>
  <c r="G235" i="66"/>
  <c r="F235" i="66"/>
  <c r="F231" i="66" s="1"/>
  <c r="E235" i="66"/>
  <c r="D235" i="66"/>
  <c r="D231" i="66" s="1"/>
  <c r="H232" i="66"/>
  <c r="C232" i="66"/>
  <c r="H229" i="66"/>
  <c r="C229" i="66"/>
  <c r="H228" i="66"/>
  <c r="C228" i="66"/>
  <c r="L227" i="66"/>
  <c r="K227" i="66"/>
  <c r="J227" i="66"/>
  <c r="I227" i="66"/>
  <c r="G227" i="66"/>
  <c r="F227" i="66"/>
  <c r="E227" i="66"/>
  <c r="D227" i="66"/>
  <c r="H226" i="66"/>
  <c r="C226" i="66"/>
  <c r="H225" i="66"/>
  <c r="C225" i="66"/>
  <c r="H224" i="66"/>
  <c r="C224" i="66"/>
  <c r="I223" i="66"/>
  <c r="H223" i="66" s="1"/>
  <c r="C223" i="66"/>
  <c r="H222" i="66"/>
  <c r="C222" i="66"/>
  <c r="H221" i="66"/>
  <c r="C221" i="66"/>
  <c r="H220" i="66"/>
  <c r="C220" i="66"/>
  <c r="H219" i="66"/>
  <c r="C219" i="66"/>
  <c r="H218" i="66"/>
  <c r="C218" i="66"/>
  <c r="H217" i="66"/>
  <c r="C217" i="66"/>
  <c r="L216" i="66"/>
  <c r="K216" i="66"/>
  <c r="J216" i="66"/>
  <c r="I216" i="66"/>
  <c r="G216" i="66"/>
  <c r="F216" i="66"/>
  <c r="E216" i="66"/>
  <c r="D216" i="66"/>
  <c r="H215" i="66"/>
  <c r="C215" i="66"/>
  <c r="H214" i="66"/>
  <c r="C214" i="66"/>
  <c r="H213" i="66"/>
  <c r="C213" i="66"/>
  <c r="H212" i="66"/>
  <c r="C212" i="66"/>
  <c r="H211" i="66"/>
  <c r="C211" i="66"/>
  <c r="H210" i="66"/>
  <c r="C210" i="66"/>
  <c r="H209" i="66"/>
  <c r="C209" i="66"/>
  <c r="H208" i="66"/>
  <c r="C208" i="66"/>
  <c r="H207" i="66"/>
  <c r="C207" i="66"/>
  <c r="H206" i="66"/>
  <c r="C206" i="66"/>
  <c r="L205" i="66"/>
  <c r="L204" i="66" s="1"/>
  <c r="K205" i="66"/>
  <c r="K204" i="66" s="1"/>
  <c r="J205" i="66"/>
  <c r="I205" i="66"/>
  <c r="G205" i="66"/>
  <c r="G204" i="66" s="1"/>
  <c r="F205" i="66"/>
  <c r="E205" i="66"/>
  <c r="E204" i="66" s="1"/>
  <c r="D205" i="66"/>
  <c r="D204" i="66" s="1"/>
  <c r="H203" i="66"/>
  <c r="C203" i="66"/>
  <c r="H202" i="66"/>
  <c r="C202" i="66"/>
  <c r="H201" i="66"/>
  <c r="C201" i="66"/>
  <c r="H200" i="66"/>
  <c r="C200" i="66"/>
  <c r="H199" i="66"/>
  <c r="C199" i="66"/>
  <c r="L198" i="66"/>
  <c r="L196" i="66" s="1"/>
  <c r="L195" i="66" s="1"/>
  <c r="K198" i="66"/>
  <c r="K196" i="66" s="1"/>
  <c r="J198" i="66"/>
  <c r="I198" i="66"/>
  <c r="G198" i="66"/>
  <c r="G196" i="66" s="1"/>
  <c r="F198" i="66"/>
  <c r="F196" i="66" s="1"/>
  <c r="E198" i="66"/>
  <c r="D198" i="66"/>
  <c r="D196" i="66" s="1"/>
  <c r="H197" i="66"/>
  <c r="C197" i="66"/>
  <c r="J196" i="66"/>
  <c r="I196" i="66"/>
  <c r="H193" i="66"/>
  <c r="C193" i="66"/>
  <c r="L192" i="66"/>
  <c r="K192" i="66"/>
  <c r="J192" i="66"/>
  <c r="J191" i="66" s="1"/>
  <c r="I192" i="66"/>
  <c r="G192" i="66"/>
  <c r="G191" i="66" s="1"/>
  <c r="F192" i="66"/>
  <c r="F191" i="66" s="1"/>
  <c r="E192" i="66"/>
  <c r="D192" i="66"/>
  <c r="D191" i="66" s="1"/>
  <c r="L191" i="66"/>
  <c r="K191" i="66"/>
  <c r="H190" i="66"/>
  <c r="C190" i="66"/>
  <c r="H189" i="66"/>
  <c r="C189" i="66"/>
  <c r="L188" i="66"/>
  <c r="K188" i="66"/>
  <c r="J188" i="66"/>
  <c r="J187" i="66" s="1"/>
  <c r="I188" i="66"/>
  <c r="G188" i="66"/>
  <c r="F188" i="66"/>
  <c r="E188" i="66"/>
  <c r="D188" i="66"/>
  <c r="H186" i="66"/>
  <c r="C186" i="66"/>
  <c r="H185" i="66"/>
  <c r="C185" i="66"/>
  <c r="L184" i="66"/>
  <c r="K184" i="66"/>
  <c r="J184" i="66"/>
  <c r="I184" i="66"/>
  <c r="G184" i="66"/>
  <c r="F184" i="66"/>
  <c r="E184" i="66"/>
  <c r="D184" i="66"/>
  <c r="H183" i="66"/>
  <c r="C183" i="66"/>
  <c r="H182" i="66"/>
  <c r="C182" i="66"/>
  <c r="H181" i="66"/>
  <c r="C181" i="66"/>
  <c r="H180" i="66"/>
  <c r="C180" i="66"/>
  <c r="L179" i="66"/>
  <c r="K179" i="66"/>
  <c r="J179" i="66"/>
  <c r="I179" i="66"/>
  <c r="G179" i="66"/>
  <c r="F179" i="66"/>
  <c r="E179" i="66"/>
  <c r="D179" i="66"/>
  <c r="H178" i="66"/>
  <c r="C178" i="66"/>
  <c r="H177" i="66"/>
  <c r="C177" i="66"/>
  <c r="H176" i="66"/>
  <c r="C176" i="66"/>
  <c r="L175" i="66"/>
  <c r="K175" i="66"/>
  <c r="J175" i="66"/>
  <c r="J174" i="66" s="1"/>
  <c r="J173" i="66" s="1"/>
  <c r="I175" i="66"/>
  <c r="G175" i="66"/>
  <c r="F175" i="66"/>
  <c r="E175" i="66"/>
  <c r="D175" i="66"/>
  <c r="H172" i="66"/>
  <c r="C172" i="66"/>
  <c r="H171" i="66"/>
  <c r="C171" i="66"/>
  <c r="H170" i="66"/>
  <c r="C170" i="66"/>
  <c r="H169" i="66"/>
  <c r="C169" i="66"/>
  <c r="H168" i="66"/>
  <c r="C168" i="66"/>
  <c r="H167" i="66"/>
  <c r="C167" i="66"/>
  <c r="L166" i="66"/>
  <c r="K166" i="66"/>
  <c r="J166" i="66"/>
  <c r="J165" i="66" s="1"/>
  <c r="I166" i="66"/>
  <c r="I165" i="66" s="1"/>
  <c r="G166" i="66"/>
  <c r="G165" i="66" s="1"/>
  <c r="F166" i="66"/>
  <c r="F165" i="66" s="1"/>
  <c r="E166" i="66"/>
  <c r="E165" i="66" s="1"/>
  <c r="D166" i="66"/>
  <c r="L165" i="66"/>
  <c r="K165" i="66"/>
  <c r="D165" i="66"/>
  <c r="H164" i="66"/>
  <c r="C164" i="66"/>
  <c r="H163" i="66"/>
  <c r="C163" i="66"/>
  <c r="H162" i="66"/>
  <c r="C162" i="66"/>
  <c r="H161" i="66"/>
  <c r="C161" i="66"/>
  <c r="L160" i="66"/>
  <c r="K160" i="66"/>
  <c r="J160" i="66"/>
  <c r="I160" i="66"/>
  <c r="G160" i="66"/>
  <c r="F160" i="66"/>
  <c r="E160" i="66"/>
  <c r="D160" i="66"/>
  <c r="H159" i="66"/>
  <c r="C159" i="66"/>
  <c r="H158" i="66"/>
  <c r="C158" i="66"/>
  <c r="H157" i="66"/>
  <c r="C157" i="66"/>
  <c r="H156" i="66"/>
  <c r="C156" i="66"/>
  <c r="H155" i="66"/>
  <c r="C155" i="66"/>
  <c r="H154" i="66"/>
  <c r="C154" i="66"/>
  <c r="H153" i="66"/>
  <c r="C153" i="66"/>
  <c r="H152" i="66"/>
  <c r="C152" i="66"/>
  <c r="L151" i="66"/>
  <c r="K151" i="66"/>
  <c r="J151" i="66"/>
  <c r="I151" i="66"/>
  <c r="G151" i="66"/>
  <c r="F151" i="66"/>
  <c r="E151" i="66"/>
  <c r="D151" i="66"/>
  <c r="H150" i="66"/>
  <c r="C150" i="66"/>
  <c r="H149" i="66"/>
  <c r="C149" i="66"/>
  <c r="H148" i="66"/>
  <c r="C148" i="66"/>
  <c r="H147" i="66"/>
  <c r="C147" i="66"/>
  <c r="H146" i="66"/>
  <c r="C146" i="66"/>
  <c r="H145" i="66"/>
  <c r="C145" i="66"/>
  <c r="L144" i="66"/>
  <c r="K144" i="66"/>
  <c r="J144" i="66"/>
  <c r="I144" i="66"/>
  <c r="G144" i="66"/>
  <c r="F144" i="66"/>
  <c r="E144" i="66"/>
  <c r="D144" i="66"/>
  <c r="H143" i="66"/>
  <c r="C143" i="66"/>
  <c r="H142" i="66"/>
  <c r="C142" i="66"/>
  <c r="L141" i="66"/>
  <c r="K141" i="66"/>
  <c r="J141" i="66"/>
  <c r="I141" i="66"/>
  <c r="G141" i="66"/>
  <c r="F141" i="66"/>
  <c r="E141" i="66"/>
  <c r="D141" i="66"/>
  <c r="H140" i="66"/>
  <c r="C140" i="66"/>
  <c r="H139" i="66"/>
  <c r="C139" i="66"/>
  <c r="H138" i="66"/>
  <c r="C138" i="66"/>
  <c r="H137" i="66"/>
  <c r="C137" i="66"/>
  <c r="L136" i="66"/>
  <c r="K136" i="66"/>
  <c r="J136" i="66"/>
  <c r="I136" i="66"/>
  <c r="G136" i="66"/>
  <c r="F136" i="66"/>
  <c r="E136" i="66"/>
  <c r="D136" i="66"/>
  <c r="H134" i="66"/>
  <c r="C134" i="66"/>
  <c r="I133" i="66"/>
  <c r="I131" i="66" s="1"/>
  <c r="H131" i="66" s="1"/>
  <c r="C133" i="66"/>
  <c r="H132" i="66"/>
  <c r="C132" i="66"/>
  <c r="C131" i="66"/>
  <c r="H129" i="66"/>
  <c r="H128" i="66" s="1"/>
  <c r="C129" i="66"/>
  <c r="C128" i="66" s="1"/>
  <c r="L128" i="66"/>
  <c r="K128" i="66"/>
  <c r="J128" i="66"/>
  <c r="I128" i="66"/>
  <c r="G128" i="66"/>
  <c r="F128" i="66"/>
  <c r="E128" i="66"/>
  <c r="D128" i="66"/>
  <c r="H127" i="66"/>
  <c r="C127" i="66"/>
  <c r="H126" i="66"/>
  <c r="C126" i="66"/>
  <c r="H125" i="66"/>
  <c r="C125" i="66"/>
  <c r="H124" i="66"/>
  <c r="C124" i="66"/>
  <c r="H123" i="66"/>
  <c r="C123" i="66"/>
  <c r="L122" i="66"/>
  <c r="K122" i="66"/>
  <c r="J122" i="66"/>
  <c r="I122" i="66"/>
  <c r="G122" i="66"/>
  <c r="F122" i="66"/>
  <c r="E122" i="66"/>
  <c r="D122" i="66"/>
  <c r="H121" i="66"/>
  <c r="C121" i="66"/>
  <c r="H120" i="66"/>
  <c r="C120" i="66"/>
  <c r="H119" i="66"/>
  <c r="C119" i="66"/>
  <c r="H118" i="66"/>
  <c r="C118" i="66"/>
  <c r="H117" i="66"/>
  <c r="C117" i="66"/>
  <c r="L116" i="66"/>
  <c r="K116" i="66"/>
  <c r="J116" i="66"/>
  <c r="I116" i="66"/>
  <c r="G116" i="66"/>
  <c r="F116" i="66"/>
  <c r="E116" i="66"/>
  <c r="D116" i="66"/>
  <c r="H115" i="66"/>
  <c r="C115" i="66"/>
  <c r="H114" i="66"/>
  <c r="C114" i="66"/>
  <c r="H113" i="66"/>
  <c r="C113" i="66"/>
  <c r="L112" i="66"/>
  <c r="K112" i="66"/>
  <c r="J112" i="66"/>
  <c r="I112" i="66"/>
  <c r="G112" i="66"/>
  <c r="F112" i="66"/>
  <c r="E112" i="66"/>
  <c r="D112" i="66"/>
  <c r="H111" i="66"/>
  <c r="C111" i="66"/>
  <c r="H110" i="66"/>
  <c r="C110" i="66"/>
  <c r="H109" i="66"/>
  <c r="C109" i="66"/>
  <c r="H108" i="66"/>
  <c r="C108" i="66"/>
  <c r="H107" i="66"/>
  <c r="C107" i="66"/>
  <c r="H106" i="66"/>
  <c r="C106" i="66"/>
  <c r="H105" i="66"/>
  <c r="C105" i="66"/>
  <c r="H104" i="66"/>
  <c r="C104" i="66"/>
  <c r="L103" i="66"/>
  <c r="K103" i="66"/>
  <c r="J103" i="66"/>
  <c r="I103" i="66"/>
  <c r="G103" i="66"/>
  <c r="F103" i="66"/>
  <c r="E103" i="66"/>
  <c r="D103" i="66"/>
  <c r="K102" i="66"/>
  <c r="C102" i="66"/>
  <c r="H101" i="66"/>
  <c r="C101" i="66"/>
  <c r="H100" i="66"/>
  <c r="C100" i="66"/>
  <c r="H99" i="66"/>
  <c r="C99" i="66"/>
  <c r="H98" i="66"/>
  <c r="C98" i="66"/>
  <c r="H97" i="66"/>
  <c r="C97" i="66"/>
  <c r="H96" i="66"/>
  <c r="C96" i="66"/>
  <c r="L95" i="66"/>
  <c r="J95" i="66"/>
  <c r="I95" i="66"/>
  <c r="G95" i="66"/>
  <c r="F95" i="66"/>
  <c r="E95" i="66"/>
  <c r="D95" i="66"/>
  <c r="H94" i="66"/>
  <c r="C94" i="66"/>
  <c r="H93" i="66"/>
  <c r="C93" i="66"/>
  <c r="H92" i="66"/>
  <c r="C92" i="66"/>
  <c r="H91" i="66"/>
  <c r="C91" i="66"/>
  <c r="H90" i="66"/>
  <c r="C90" i="66"/>
  <c r="L89" i="66"/>
  <c r="K89" i="66"/>
  <c r="J89" i="66"/>
  <c r="I89" i="66"/>
  <c r="G89" i="66"/>
  <c r="F89" i="66"/>
  <c r="E89" i="66"/>
  <c r="D89" i="66"/>
  <c r="H88" i="66"/>
  <c r="C88" i="66"/>
  <c r="H87" i="66"/>
  <c r="C87" i="66"/>
  <c r="H86" i="66"/>
  <c r="C86" i="66"/>
  <c r="H85" i="66"/>
  <c r="C85" i="66"/>
  <c r="L84" i="66"/>
  <c r="K84" i="66"/>
  <c r="J84" i="66"/>
  <c r="I84" i="66"/>
  <c r="G84" i="66"/>
  <c r="F84" i="66"/>
  <c r="E84" i="66"/>
  <c r="D84" i="66"/>
  <c r="H82" i="66"/>
  <c r="C82" i="66"/>
  <c r="H81" i="66"/>
  <c r="C81" i="66"/>
  <c r="L80" i="66"/>
  <c r="K80" i="66"/>
  <c r="J80" i="66"/>
  <c r="I80" i="66"/>
  <c r="G80" i="66"/>
  <c r="F80" i="66"/>
  <c r="E80" i="66"/>
  <c r="D80" i="66"/>
  <c r="H79" i="66"/>
  <c r="C79" i="66"/>
  <c r="H78" i="66"/>
  <c r="C78" i="66"/>
  <c r="L77" i="66"/>
  <c r="K77" i="66"/>
  <c r="K76" i="66" s="1"/>
  <c r="J77" i="66"/>
  <c r="I77" i="66"/>
  <c r="I76" i="66" s="1"/>
  <c r="G77" i="66"/>
  <c r="G76" i="66" s="1"/>
  <c r="F77" i="66"/>
  <c r="E77" i="66"/>
  <c r="E76" i="66" s="1"/>
  <c r="D77" i="66"/>
  <c r="H74" i="66"/>
  <c r="C74" i="66"/>
  <c r="H73" i="66"/>
  <c r="C73" i="66"/>
  <c r="H71" i="66"/>
  <c r="C71" i="66"/>
  <c r="H70" i="66"/>
  <c r="C70" i="66"/>
  <c r="L69" i="66"/>
  <c r="K69" i="66"/>
  <c r="K67" i="66" s="1"/>
  <c r="J69" i="66"/>
  <c r="J67" i="66" s="1"/>
  <c r="I69" i="66"/>
  <c r="G69" i="66"/>
  <c r="F69" i="66"/>
  <c r="F67" i="66" s="1"/>
  <c r="E69" i="66"/>
  <c r="E67" i="66" s="1"/>
  <c r="D69" i="66"/>
  <c r="D67" i="66" s="1"/>
  <c r="H68" i="66"/>
  <c r="C68" i="66"/>
  <c r="L67" i="66"/>
  <c r="G67" i="66"/>
  <c r="H66" i="66"/>
  <c r="C66" i="66"/>
  <c r="H65" i="66"/>
  <c r="C65" i="66"/>
  <c r="H64" i="66"/>
  <c r="C64" i="66"/>
  <c r="H63" i="66"/>
  <c r="C63" i="66"/>
  <c r="H62" i="66"/>
  <c r="C62" i="66"/>
  <c r="H61" i="66"/>
  <c r="C61" i="66"/>
  <c r="H60" i="66"/>
  <c r="C60" i="66"/>
  <c r="H59" i="66"/>
  <c r="C59" i="66"/>
  <c r="L58" i="66"/>
  <c r="K58" i="66"/>
  <c r="J58" i="66"/>
  <c r="I58" i="66"/>
  <c r="G58" i="66"/>
  <c r="F58" i="66"/>
  <c r="E58" i="66"/>
  <c r="D58" i="66"/>
  <c r="H57" i="66"/>
  <c r="C57" i="66"/>
  <c r="H56" i="66"/>
  <c r="C56" i="66"/>
  <c r="L55" i="66"/>
  <c r="L54" i="66" s="1"/>
  <c r="K55" i="66"/>
  <c r="K54" i="66" s="1"/>
  <c r="J55" i="66"/>
  <c r="I55" i="66"/>
  <c r="I54" i="66" s="1"/>
  <c r="G55" i="66"/>
  <c r="F55" i="66"/>
  <c r="F54" i="66" s="1"/>
  <c r="E55" i="66"/>
  <c r="D55" i="66"/>
  <c r="J54" i="66"/>
  <c r="H47" i="66"/>
  <c r="C47" i="66"/>
  <c r="H46" i="66"/>
  <c r="C46" i="66"/>
  <c r="L45" i="66"/>
  <c r="G45" i="66"/>
  <c r="C45" i="66" s="1"/>
  <c r="H44" i="66"/>
  <c r="C44" i="66"/>
  <c r="K43" i="66"/>
  <c r="J43" i="66"/>
  <c r="I43" i="66"/>
  <c r="F43" i="66"/>
  <c r="E43" i="66"/>
  <c r="D43" i="66"/>
  <c r="H42" i="66"/>
  <c r="C42" i="66"/>
  <c r="H41" i="66"/>
  <c r="C41" i="66"/>
  <c r="H40" i="66"/>
  <c r="C40" i="66"/>
  <c r="H39" i="66"/>
  <c r="C39" i="66"/>
  <c r="H38" i="66"/>
  <c r="C38" i="66"/>
  <c r="K37" i="66"/>
  <c r="H37" i="66" s="1"/>
  <c r="F37" i="66"/>
  <c r="C37" i="66" s="1"/>
  <c r="H36" i="66"/>
  <c r="C36" i="66"/>
  <c r="H35" i="66"/>
  <c r="C35" i="66"/>
  <c r="K34" i="66"/>
  <c r="H34" i="66" s="1"/>
  <c r="F34" i="66"/>
  <c r="C34" i="66" s="1"/>
  <c r="H33" i="66"/>
  <c r="C33" i="66"/>
  <c r="K32" i="66"/>
  <c r="H32" i="66" s="1"/>
  <c r="F32" i="66"/>
  <c r="H31" i="66"/>
  <c r="C31" i="66"/>
  <c r="H30" i="66"/>
  <c r="C30" i="66"/>
  <c r="H29" i="66"/>
  <c r="C29" i="66"/>
  <c r="K28" i="66"/>
  <c r="H28" i="66" s="1"/>
  <c r="F28" i="66"/>
  <c r="C28" i="66" s="1"/>
  <c r="H26" i="66"/>
  <c r="C26" i="66"/>
  <c r="C25" i="66"/>
  <c r="H24" i="66"/>
  <c r="C24" i="66"/>
  <c r="H23" i="66"/>
  <c r="C23" i="66"/>
  <c r="L22" i="66"/>
  <c r="L288" i="66" s="1"/>
  <c r="L287" i="66" s="1"/>
  <c r="K22" i="66"/>
  <c r="J22" i="66"/>
  <c r="I22" i="66"/>
  <c r="G22" i="66"/>
  <c r="G288" i="66" s="1"/>
  <c r="F22" i="66"/>
  <c r="E22" i="66"/>
  <c r="E288" i="66" s="1"/>
  <c r="D22" i="66"/>
  <c r="H300" i="65"/>
  <c r="C300" i="65"/>
  <c r="H298" i="65"/>
  <c r="C298" i="65"/>
  <c r="H296" i="65"/>
  <c r="C296" i="65"/>
  <c r="H295" i="65"/>
  <c r="C295" i="65"/>
  <c r="H294" i="65"/>
  <c r="C294" i="65"/>
  <c r="H293" i="65"/>
  <c r="C293" i="65"/>
  <c r="H292" i="65"/>
  <c r="C292" i="65"/>
  <c r="H291" i="65"/>
  <c r="C291" i="65"/>
  <c r="L290" i="65"/>
  <c r="K290" i="65"/>
  <c r="J290" i="65"/>
  <c r="I290" i="65"/>
  <c r="G290" i="65"/>
  <c r="F290" i="65"/>
  <c r="E290" i="65"/>
  <c r="D290" i="65"/>
  <c r="H282" i="65"/>
  <c r="C282" i="65"/>
  <c r="H281" i="65"/>
  <c r="C281" i="65"/>
  <c r="L280" i="65"/>
  <c r="K280" i="65"/>
  <c r="J280" i="65"/>
  <c r="I280" i="65"/>
  <c r="G280" i="65"/>
  <c r="F280" i="65"/>
  <c r="E280" i="65"/>
  <c r="D280" i="65"/>
  <c r="H279" i="65"/>
  <c r="C279" i="65"/>
  <c r="H278" i="65"/>
  <c r="C278" i="65"/>
  <c r="H277" i="65"/>
  <c r="C277" i="65"/>
  <c r="L276" i="65"/>
  <c r="K276" i="65"/>
  <c r="J276" i="65"/>
  <c r="I276" i="65"/>
  <c r="G276" i="65"/>
  <c r="F276" i="65"/>
  <c r="E276" i="65"/>
  <c r="D276" i="65"/>
  <c r="H275" i="65"/>
  <c r="C275" i="65"/>
  <c r="H274" i="65"/>
  <c r="C274" i="65"/>
  <c r="H273" i="65"/>
  <c r="C273" i="65"/>
  <c r="H272" i="65"/>
  <c r="C272" i="65"/>
  <c r="L271" i="65"/>
  <c r="L269" i="65" s="1"/>
  <c r="K271" i="65"/>
  <c r="J271" i="65"/>
  <c r="I271" i="65"/>
  <c r="G271" i="65"/>
  <c r="F271" i="65"/>
  <c r="E271" i="65"/>
  <c r="E269" i="65" s="1"/>
  <c r="D271" i="65"/>
  <c r="H270" i="65"/>
  <c r="C270" i="65"/>
  <c r="H267" i="65"/>
  <c r="C267" i="65"/>
  <c r="H266" i="65"/>
  <c r="C266" i="65"/>
  <c r="H265" i="65"/>
  <c r="C265" i="65"/>
  <c r="H264" i="65"/>
  <c r="C264" i="65"/>
  <c r="L263" i="65"/>
  <c r="K263" i="65"/>
  <c r="J263" i="65"/>
  <c r="I263" i="65"/>
  <c r="G263" i="65"/>
  <c r="F263" i="65"/>
  <c r="E263" i="65"/>
  <c r="D263" i="65"/>
  <c r="H262" i="65"/>
  <c r="C262" i="65"/>
  <c r="H261" i="65"/>
  <c r="C261" i="65"/>
  <c r="H260" i="65"/>
  <c r="C260" i="65"/>
  <c r="L259" i="65"/>
  <c r="K259" i="65"/>
  <c r="J259" i="65"/>
  <c r="I259" i="65"/>
  <c r="G259" i="65"/>
  <c r="F259" i="65"/>
  <c r="E259" i="65"/>
  <c r="D259" i="65"/>
  <c r="H257" i="65"/>
  <c r="C257" i="65"/>
  <c r="H256" i="65"/>
  <c r="C256" i="65"/>
  <c r="H255" i="65"/>
  <c r="C255" i="65"/>
  <c r="H254" i="65"/>
  <c r="C254" i="65"/>
  <c r="H253" i="65"/>
  <c r="C253" i="65"/>
  <c r="L252" i="65"/>
  <c r="K252" i="65"/>
  <c r="K251" i="65" s="1"/>
  <c r="J252" i="65"/>
  <c r="J251" i="65" s="1"/>
  <c r="I252" i="65"/>
  <c r="I251" i="65" s="1"/>
  <c r="G252" i="65"/>
  <c r="G251" i="65" s="1"/>
  <c r="F252" i="65"/>
  <c r="E252" i="65"/>
  <c r="E251" i="65" s="1"/>
  <c r="D252" i="65"/>
  <c r="L251" i="65"/>
  <c r="D251" i="65"/>
  <c r="H250" i="65"/>
  <c r="C250" i="65"/>
  <c r="H249" i="65"/>
  <c r="C249" i="65"/>
  <c r="H248" i="65"/>
  <c r="C248" i="65"/>
  <c r="H247" i="65"/>
  <c r="C247" i="65"/>
  <c r="L246" i="65"/>
  <c r="K246" i="65"/>
  <c r="J246" i="65"/>
  <c r="I246" i="65"/>
  <c r="G246" i="65"/>
  <c r="F246" i="65"/>
  <c r="E246" i="65"/>
  <c r="D246" i="65"/>
  <c r="H245" i="65"/>
  <c r="C245" i="65"/>
  <c r="H244" i="65"/>
  <c r="C244" i="65"/>
  <c r="H243" i="65"/>
  <c r="C243" i="65"/>
  <c r="H242" i="65"/>
  <c r="C242" i="65"/>
  <c r="H241" i="65"/>
  <c r="C241" i="65"/>
  <c r="H240" i="65"/>
  <c r="C240" i="65"/>
  <c r="H239" i="65"/>
  <c r="C239" i="65"/>
  <c r="L238" i="65"/>
  <c r="K238" i="65"/>
  <c r="J238" i="65"/>
  <c r="I238" i="65"/>
  <c r="G238" i="65"/>
  <c r="F238" i="65"/>
  <c r="E238" i="65"/>
  <c r="D238" i="65"/>
  <c r="H237" i="65"/>
  <c r="C237" i="65"/>
  <c r="H236" i="65"/>
  <c r="C236" i="65"/>
  <c r="L235" i="65"/>
  <c r="K235" i="65"/>
  <c r="K231" i="65" s="1"/>
  <c r="J235" i="65"/>
  <c r="I235" i="65"/>
  <c r="G235" i="65"/>
  <c r="F235" i="65"/>
  <c r="F231" i="65" s="1"/>
  <c r="E235" i="65"/>
  <c r="D235" i="65"/>
  <c r="H232" i="65"/>
  <c r="C232" i="65"/>
  <c r="H229" i="65"/>
  <c r="C229" i="65"/>
  <c r="H228" i="65"/>
  <c r="C228" i="65"/>
  <c r="L227" i="65"/>
  <c r="K227" i="65"/>
  <c r="J227" i="65"/>
  <c r="I227" i="65"/>
  <c r="G227" i="65"/>
  <c r="F227" i="65"/>
  <c r="E227" i="65"/>
  <c r="D227" i="65"/>
  <c r="H226" i="65"/>
  <c r="C226" i="65"/>
  <c r="H225" i="65"/>
  <c r="C225" i="65"/>
  <c r="H224" i="65"/>
  <c r="C224" i="65"/>
  <c r="I223" i="65"/>
  <c r="C223" i="65"/>
  <c r="H222" i="65"/>
  <c r="C222" i="65"/>
  <c r="H221" i="65"/>
  <c r="C221" i="65"/>
  <c r="H220" i="65"/>
  <c r="C220" i="65"/>
  <c r="H219" i="65"/>
  <c r="C219" i="65"/>
  <c r="H218" i="65"/>
  <c r="C218" i="65"/>
  <c r="H217" i="65"/>
  <c r="C217" i="65"/>
  <c r="L216" i="65"/>
  <c r="K216" i="65"/>
  <c r="J216" i="65"/>
  <c r="G216" i="65"/>
  <c r="F216" i="65"/>
  <c r="E216" i="65"/>
  <c r="D216" i="65"/>
  <c r="H215" i="65"/>
  <c r="C215" i="65"/>
  <c r="H214" i="65"/>
  <c r="C214" i="65"/>
  <c r="H213" i="65"/>
  <c r="C213" i="65"/>
  <c r="H212" i="65"/>
  <c r="C212" i="65"/>
  <c r="H211" i="65"/>
  <c r="C211" i="65"/>
  <c r="H210" i="65"/>
  <c r="C210" i="65"/>
  <c r="H209" i="65"/>
  <c r="C209" i="65"/>
  <c r="H208" i="65"/>
  <c r="C208" i="65"/>
  <c r="H207" i="65"/>
  <c r="C207" i="65"/>
  <c r="H206" i="65"/>
  <c r="C206" i="65"/>
  <c r="L205" i="65"/>
  <c r="K205" i="65"/>
  <c r="J205" i="65"/>
  <c r="I205" i="65"/>
  <c r="G205" i="65"/>
  <c r="F205" i="65"/>
  <c r="F204" i="65" s="1"/>
  <c r="E205" i="65"/>
  <c r="D205" i="65"/>
  <c r="H203" i="65"/>
  <c r="C203" i="65"/>
  <c r="H202" i="65"/>
  <c r="C202" i="65"/>
  <c r="H201" i="65"/>
  <c r="C201" i="65"/>
  <c r="H200" i="65"/>
  <c r="C200" i="65"/>
  <c r="H199" i="65"/>
  <c r="C199" i="65"/>
  <c r="L198" i="65"/>
  <c r="L196" i="65" s="1"/>
  <c r="K198" i="65"/>
  <c r="J198" i="65"/>
  <c r="I198" i="65"/>
  <c r="G198" i="65"/>
  <c r="F198" i="65"/>
  <c r="E198" i="65"/>
  <c r="E196" i="65" s="1"/>
  <c r="D198" i="65"/>
  <c r="D196" i="65" s="1"/>
  <c r="H197" i="65"/>
  <c r="C197" i="65"/>
  <c r="J196" i="65"/>
  <c r="I196" i="65"/>
  <c r="G196" i="65"/>
  <c r="F196" i="65"/>
  <c r="H193" i="65"/>
  <c r="C193" i="65"/>
  <c r="L192" i="65"/>
  <c r="L191" i="65" s="1"/>
  <c r="K192" i="65"/>
  <c r="J192" i="65"/>
  <c r="J191" i="65" s="1"/>
  <c r="I192" i="65"/>
  <c r="I191" i="65" s="1"/>
  <c r="G192" i="65"/>
  <c r="G191" i="65" s="1"/>
  <c r="F192" i="65"/>
  <c r="E192" i="65"/>
  <c r="D192" i="65"/>
  <c r="D191" i="65" s="1"/>
  <c r="E191" i="65"/>
  <c r="H190" i="65"/>
  <c r="C190" i="65"/>
  <c r="H189" i="65"/>
  <c r="C189" i="65"/>
  <c r="L188" i="65"/>
  <c r="K188" i="65"/>
  <c r="J188" i="65"/>
  <c r="I188" i="65"/>
  <c r="G188" i="65"/>
  <c r="F188" i="65"/>
  <c r="E188" i="65"/>
  <c r="D188" i="65"/>
  <c r="H186" i="65"/>
  <c r="C186" i="65"/>
  <c r="H185" i="65"/>
  <c r="C185" i="65"/>
  <c r="L184" i="65"/>
  <c r="K184" i="65"/>
  <c r="J184" i="65"/>
  <c r="I184" i="65"/>
  <c r="G184" i="65"/>
  <c r="F184" i="65"/>
  <c r="E184" i="65"/>
  <c r="D184" i="65"/>
  <c r="H183" i="65"/>
  <c r="C183" i="65"/>
  <c r="H182" i="65"/>
  <c r="C182" i="65"/>
  <c r="H181" i="65"/>
  <c r="C181" i="65"/>
  <c r="H180" i="65"/>
  <c r="C180" i="65"/>
  <c r="L179" i="65"/>
  <c r="K179" i="65"/>
  <c r="J179" i="65"/>
  <c r="I179" i="65"/>
  <c r="G179" i="65"/>
  <c r="F179" i="65"/>
  <c r="E179" i="65"/>
  <c r="D179" i="65"/>
  <c r="H178" i="65"/>
  <c r="C178" i="65"/>
  <c r="H177" i="65"/>
  <c r="C177" i="65"/>
  <c r="H176" i="65"/>
  <c r="C176" i="65"/>
  <c r="L175" i="65"/>
  <c r="K175" i="65"/>
  <c r="J175" i="65"/>
  <c r="I175" i="65"/>
  <c r="G175" i="65"/>
  <c r="G174" i="65" s="1"/>
  <c r="G173" i="65" s="1"/>
  <c r="F175" i="65"/>
  <c r="F174" i="65" s="1"/>
  <c r="E175" i="65"/>
  <c r="E174" i="65" s="1"/>
  <c r="D175" i="65"/>
  <c r="L174" i="65"/>
  <c r="L173" i="65" s="1"/>
  <c r="K174" i="65"/>
  <c r="E173" i="65"/>
  <c r="H172" i="65"/>
  <c r="C172" i="65"/>
  <c r="H171" i="65"/>
  <c r="C171" i="65"/>
  <c r="H170" i="65"/>
  <c r="C170" i="65"/>
  <c r="H169" i="65"/>
  <c r="C169" i="65"/>
  <c r="H168" i="65"/>
  <c r="C168" i="65"/>
  <c r="H167" i="65"/>
  <c r="C167" i="65"/>
  <c r="L166" i="65"/>
  <c r="L165" i="65" s="1"/>
  <c r="K166" i="65"/>
  <c r="J166" i="65"/>
  <c r="J165" i="65" s="1"/>
  <c r="I166" i="65"/>
  <c r="I165" i="65" s="1"/>
  <c r="G166" i="65"/>
  <c r="G165" i="65" s="1"/>
  <c r="F166" i="65"/>
  <c r="E166" i="65"/>
  <c r="E165" i="65" s="1"/>
  <c r="D166" i="65"/>
  <c r="D165" i="65" s="1"/>
  <c r="F165" i="65"/>
  <c r="H164" i="65"/>
  <c r="C164" i="65"/>
  <c r="H163" i="65"/>
  <c r="C163" i="65"/>
  <c r="H162" i="65"/>
  <c r="C162" i="65"/>
  <c r="H161" i="65"/>
  <c r="C161" i="65"/>
  <c r="L160" i="65"/>
  <c r="K160" i="65"/>
  <c r="J160" i="65"/>
  <c r="I160" i="65"/>
  <c r="G160" i="65"/>
  <c r="F160" i="65"/>
  <c r="E160" i="65"/>
  <c r="D160" i="65"/>
  <c r="H159" i="65"/>
  <c r="C159" i="65"/>
  <c r="H158" i="65"/>
  <c r="C158" i="65"/>
  <c r="H157" i="65"/>
  <c r="C157" i="65"/>
  <c r="H156" i="65"/>
  <c r="C156" i="65"/>
  <c r="H155" i="65"/>
  <c r="C155" i="65"/>
  <c r="H154" i="65"/>
  <c r="C154" i="65"/>
  <c r="H153" i="65"/>
  <c r="C153" i="65"/>
  <c r="H152" i="65"/>
  <c r="C152" i="65"/>
  <c r="L151" i="65"/>
  <c r="K151" i="65"/>
  <c r="J151" i="65"/>
  <c r="I151" i="65"/>
  <c r="G151" i="65"/>
  <c r="F151" i="65"/>
  <c r="E151" i="65"/>
  <c r="D151" i="65"/>
  <c r="H150" i="65"/>
  <c r="C150" i="65"/>
  <c r="H149" i="65"/>
  <c r="C149" i="65"/>
  <c r="H148" i="65"/>
  <c r="C148" i="65"/>
  <c r="H147" i="65"/>
  <c r="C147" i="65"/>
  <c r="H146" i="65"/>
  <c r="C146" i="65"/>
  <c r="H145" i="65"/>
  <c r="C145" i="65"/>
  <c r="L144" i="65"/>
  <c r="K144" i="65"/>
  <c r="J144" i="65"/>
  <c r="I144" i="65"/>
  <c r="G144" i="65"/>
  <c r="F144" i="65"/>
  <c r="E144" i="65"/>
  <c r="D144" i="65"/>
  <c r="H143" i="65"/>
  <c r="C143" i="65"/>
  <c r="H142" i="65"/>
  <c r="C142" i="65"/>
  <c r="L141" i="65"/>
  <c r="K141" i="65"/>
  <c r="J141" i="65"/>
  <c r="I141" i="65"/>
  <c r="G141" i="65"/>
  <c r="F141" i="65"/>
  <c r="E141" i="65"/>
  <c r="D141" i="65"/>
  <c r="H140" i="65"/>
  <c r="C140" i="65"/>
  <c r="H139" i="65"/>
  <c r="C139" i="65"/>
  <c r="H138" i="65"/>
  <c r="C138" i="65"/>
  <c r="H137" i="65"/>
  <c r="C137" i="65"/>
  <c r="L136" i="65"/>
  <c r="L130" i="65" s="1"/>
  <c r="K136" i="65"/>
  <c r="J136" i="65"/>
  <c r="J130" i="65" s="1"/>
  <c r="I136" i="65"/>
  <c r="G136" i="65"/>
  <c r="F136" i="65"/>
  <c r="E136" i="65"/>
  <c r="D136" i="65"/>
  <c r="D130" i="65" s="1"/>
  <c r="H134" i="65"/>
  <c r="C134" i="65"/>
  <c r="H133" i="65"/>
  <c r="C133" i="65"/>
  <c r="H132" i="65"/>
  <c r="C132" i="65"/>
  <c r="C131" i="65"/>
  <c r="E130" i="65"/>
  <c r="H129" i="65"/>
  <c r="H128" i="65" s="1"/>
  <c r="C129" i="65"/>
  <c r="C128" i="65" s="1"/>
  <c r="L128" i="65"/>
  <c r="K128" i="65"/>
  <c r="J128" i="65"/>
  <c r="I128" i="65"/>
  <c r="G128" i="65"/>
  <c r="F128" i="65"/>
  <c r="E128" i="65"/>
  <c r="D128" i="65"/>
  <c r="H127" i="65"/>
  <c r="C127" i="65"/>
  <c r="H126" i="65"/>
  <c r="C126" i="65"/>
  <c r="H125" i="65"/>
  <c r="C125" i="65"/>
  <c r="H124" i="65"/>
  <c r="C124" i="65"/>
  <c r="H123" i="65"/>
  <c r="C123" i="65"/>
  <c r="L122" i="65"/>
  <c r="K122" i="65"/>
  <c r="J122" i="65"/>
  <c r="I122" i="65"/>
  <c r="G122" i="65"/>
  <c r="F122" i="65"/>
  <c r="E122" i="65"/>
  <c r="D122" i="65"/>
  <c r="H121" i="65"/>
  <c r="C121" i="65"/>
  <c r="H120" i="65"/>
  <c r="C120" i="65"/>
  <c r="H119" i="65"/>
  <c r="C119" i="65"/>
  <c r="H118" i="65"/>
  <c r="C118" i="65"/>
  <c r="H117" i="65"/>
  <c r="C117" i="65"/>
  <c r="L116" i="65"/>
  <c r="K116" i="65"/>
  <c r="J116" i="65"/>
  <c r="I116" i="65"/>
  <c r="G116" i="65"/>
  <c r="F116" i="65"/>
  <c r="E116" i="65"/>
  <c r="D116" i="65"/>
  <c r="H115" i="65"/>
  <c r="C115" i="65"/>
  <c r="H114" i="65"/>
  <c r="C114" i="65"/>
  <c r="H113" i="65"/>
  <c r="C113" i="65"/>
  <c r="L112" i="65"/>
  <c r="K112" i="65"/>
  <c r="J112" i="65"/>
  <c r="I112" i="65"/>
  <c r="G112" i="65"/>
  <c r="F112" i="65"/>
  <c r="E112" i="65"/>
  <c r="D112" i="65"/>
  <c r="H111" i="65"/>
  <c r="C111" i="65"/>
  <c r="H110" i="65"/>
  <c r="C110" i="65"/>
  <c r="H109" i="65"/>
  <c r="C109" i="65"/>
  <c r="H108" i="65"/>
  <c r="C108" i="65"/>
  <c r="H107" i="65"/>
  <c r="C107" i="65"/>
  <c r="H106" i="65"/>
  <c r="C106" i="65"/>
  <c r="H105" i="65"/>
  <c r="C105" i="65"/>
  <c r="H104" i="65"/>
  <c r="C104" i="65"/>
  <c r="L103" i="65"/>
  <c r="K103" i="65"/>
  <c r="J103" i="65"/>
  <c r="I103" i="65"/>
  <c r="G103" i="65"/>
  <c r="F103" i="65"/>
  <c r="E103" i="65"/>
  <c r="D103" i="65"/>
  <c r="H102" i="65"/>
  <c r="C102" i="65"/>
  <c r="H101" i="65"/>
  <c r="C101" i="65"/>
  <c r="H100" i="65"/>
  <c r="C100" i="65"/>
  <c r="H99" i="65"/>
  <c r="C99" i="65"/>
  <c r="H98" i="65"/>
  <c r="C98" i="65"/>
  <c r="H97" i="65"/>
  <c r="C97" i="65"/>
  <c r="H96" i="65"/>
  <c r="C96" i="65"/>
  <c r="L95" i="65"/>
  <c r="K95" i="65"/>
  <c r="J95" i="65"/>
  <c r="I95" i="65"/>
  <c r="G95" i="65"/>
  <c r="F95" i="65"/>
  <c r="E95" i="65"/>
  <c r="D95" i="65"/>
  <c r="H94" i="65"/>
  <c r="C94" i="65"/>
  <c r="H93" i="65"/>
  <c r="C93" i="65"/>
  <c r="H92" i="65"/>
  <c r="C92" i="65"/>
  <c r="H91" i="65"/>
  <c r="C91" i="65"/>
  <c r="H90" i="65"/>
  <c r="C90" i="65"/>
  <c r="L89" i="65"/>
  <c r="K89" i="65"/>
  <c r="J89" i="65"/>
  <c r="I89" i="65"/>
  <c r="G89" i="65"/>
  <c r="F89" i="65"/>
  <c r="E89" i="65"/>
  <c r="D89" i="65"/>
  <c r="H88" i="65"/>
  <c r="C88" i="65"/>
  <c r="H87" i="65"/>
  <c r="C87" i="65"/>
  <c r="H86" i="65"/>
  <c r="C86" i="65"/>
  <c r="H85" i="65"/>
  <c r="C85" i="65"/>
  <c r="L84" i="65"/>
  <c r="K84" i="65"/>
  <c r="J84" i="65"/>
  <c r="J83" i="65" s="1"/>
  <c r="I84" i="65"/>
  <c r="G84" i="65"/>
  <c r="F84" i="65"/>
  <c r="E84" i="65"/>
  <c r="D84" i="65"/>
  <c r="H82" i="65"/>
  <c r="C82" i="65"/>
  <c r="H81" i="65"/>
  <c r="C81" i="65"/>
  <c r="L80" i="65"/>
  <c r="K80" i="65"/>
  <c r="J80" i="65"/>
  <c r="I80" i="65"/>
  <c r="G80" i="65"/>
  <c r="F80" i="65"/>
  <c r="E80" i="65"/>
  <c r="D80" i="65"/>
  <c r="H79" i="65"/>
  <c r="C79" i="65"/>
  <c r="H78" i="65"/>
  <c r="C78" i="65"/>
  <c r="L77" i="65"/>
  <c r="L76" i="65" s="1"/>
  <c r="K77" i="65"/>
  <c r="J77" i="65"/>
  <c r="I77" i="65"/>
  <c r="G77" i="65"/>
  <c r="G76" i="65" s="1"/>
  <c r="F77" i="65"/>
  <c r="F76" i="65" s="1"/>
  <c r="E77" i="65"/>
  <c r="E76" i="65" s="1"/>
  <c r="D77" i="65"/>
  <c r="D76" i="65" s="1"/>
  <c r="J76" i="65"/>
  <c r="H74" i="65"/>
  <c r="C74" i="65"/>
  <c r="H73" i="65"/>
  <c r="C73" i="65"/>
  <c r="H71" i="65"/>
  <c r="C71" i="65"/>
  <c r="H70" i="65"/>
  <c r="C70" i="65"/>
  <c r="L69" i="65"/>
  <c r="K69" i="65"/>
  <c r="J69" i="65"/>
  <c r="J67" i="65" s="1"/>
  <c r="I69" i="65"/>
  <c r="G69" i="65"/>
  <c r="F69" i="65"/>
  <c r="F67" i="65" s="1"/>
  <c r="E69" i="65"/>
  <c r="E67" i="65" s="1"/>
  <c r="D69" i="65"/>
  <c r="H68" i="65"/>
  <c r="C68" i="65"/>
  <c r="L67" i="65"/>
  <c r="K67" i="65"/>
  <c r="G67" i="65"/>
  <c r="H66" i="65"/>
  <c r="C66" i="65"/>
  <c r="H65" i="65"/>
  <c r="C65" i="65"/>
  <c r="H64" i="65"/>
  <c r="C64" i="65"/>
  <c r="H63" i="65"/>
  <c r="C63" i="65"/>
  <c r="H62" i="65"/>
  <c r="C62" i="65"/>
  <c r="H61" i="65"/>
  <c r="C61" i="65"/>
  <c r="H60" i="65"/>
  <c r="C60" i="65"/>
  <c r="H59" i="65"/>
  <c r="C59" i="65"/>
  <c r="L58" i="65"/>
  <c r="K58" i="65"/>
  <c r="J58" i="65"/>
  <c r="I58" i="65"/>
  <c r="G58" i="65"/>
  <c r="F58" i="65"/>
  <c r="E58" i="65"/>
  <c r="D58" i="65"/>
  <c r="H57" i="65"/>
  <c r="C57" i="65"/>
  <c r="H56" i="65"/>
  <c r="C56" i="65"/>
  <c r="L55" i="65"/>
  <c r="K55" i="65"/>
  <c r="K54" i="65" s="1"/>
  <c r="J55" i="65"/>
  <c r="I55" i="65"/>
  <c r="G55" i="65"/>
  <c r="F55" i="65"/>
  <c r="F54" i="65" s="1"/>
  <c r="E55" i="65"/>
  <c r="D55" i="65"/>
  <c r="D54" i="65" s="1"/>
  <c r="H47" i="65"/>
  <c r="C47" i="65"/>
  <c r="H46" i="65"/>
  <c r="C46" i="65"/>
  <c r="L45" i="65"/>
  <c r="H45" i="65" s="1"/>
  <c r="G45" i="65"/>
  <c r="C45" i="65" s="1"/>
  <c r="H44" i="65"/>
  <c r="C44" i="65"/>
  <c r="K43" i="65"/>
  <c r="J43" i="65"/>
  <c r="I43" i="65"/>
  <c r="F43" i="65"/>
  <c r="E43" i="65"/>
  <c r="D43" i="65"/>
  <c r="H42" i="65"/>
  <c r="C42" i="65"/>
  <c r="H41" i="65"/>
  <c r="C41" i="65"/>
  <c r="H40" i="65"/>
  <c r="C40" i="65"/>
  <c r="H39" i="65"/>
  <c r="C39" i="65"/>
  <c r="H38" i="65"/>
  <c r="C38" i="65"/>
  <c r="K37" i="65"/>
  <c r="H37" i="65" s="1"/>
  <c r="F37" i="65"/>
  <c r="C37" i="65" s="1"/>
  <c r="H36" i="65"/>
  <c r="C36" i="65"/>
  <c r="H35" i="65"/>
  <c r="C35" i="65"/>
  <c r="K34" i="65"/>
  <c r="H34" i="65" s="1"/>
  <c r="F34" i="65"/>
  <c r="C34" i="65" s="1"/>
  <c r="H33" i="65"/>
  <c r="C33" i="65"/>
  <c r="K32" i="65"/>
  <c r="H32" i="65" s="1"/>
  <c r="F32" i="65"/>
  <c r="C32" i="65" s="1"/>
  <c r="H31" i="65"/>
  <c r="C31" i="65"/>
  <c r="H30" i="65"/>
  <c r="C30" i="65"/>
  <c r="H29" i="65"/>
  <c r="C29" i="65"/>
  <c r="K28" i="65"/>
  <c r="H28" i="65" s="1"/>
  <c r="F28" i="65"/>
  <c r="C28" i="65" s="1"/>
  <c r="H26" i="65"/>
  <c r="C26" i="65"/>
  <c r="C25" i="65"/>
  <c r="H24" i="65"/>
  <c r="C24" i="65"/>
  <c r="H23" i="65"/>
  <c r="C23" i="65"/>
  <c r="L22" i="65"/>
  <c r="K22" i="65"/>
  <c r="J22" i="65"/>
  <c r="I22" i="65"/>
  <c r="G22" i="65"/>
  <c r="F22" i="65"/>
  <c r="E22" i="65"/>
  <c r="D22" i="65"/>
  <c r="H300" i="64"/>
  <c r="C300" i="64"/>
  <c r="H298" i="64"/>
  <c r="C298" i="64"/>
  <c r="H296" i="64"/>
  <c r="C296" i="64"/>
  <c r="H295" i="64"/>
  <c r="C295" i="64"/>
  <c r="H294" i="64"/>
  <c r="C294" i="64"/>
  <c r="H293" i="64"/>
  <c r="C293" i="64"/>
  <c r="H292" i="64"/>
  <c r="C292" i="64"/>
  <c r="H291" i="64"/>
  <c r="C291" i="64"/>
  <c r="L290" i="64"/>
  <c r="K290" i="64"/>
  <c r="J290" i="64"/>
  <c r="I290" i="64"/>
  <c r="H290" i="64"/>
  <c r="G290" i="64"/>
  <c r="F290" i="64"/>
  <c r="E290" i="64"/>
  <c r="D290" i="64"/>
  <c r="C290" i="64"/>
  <c r="H282" i="64"/>
  <c r="C282" i="64"/>
  <c r="H281" i="64"/>
  <c r="C281" i="64"/>
  <c r="L280" i="64"/>
  <c r="K280" i="64"/>
  <c r="J280" i="64"/>
  <c r="I280" i="64"/>
  <c r="G280" i="64"/>
  <c r="F280" i="64"/>
  <c r="E280" i="64"/>
  <c r="D280" i="64"/>
  <c r="H279" i="64"/>
  <c r="C279" i="64"/>
  <c r="H278" i="64"/>
  <c r="C278" i="64"/>
  <c r="H277" i="64"/>
  <c r="C277" i="64"/>
  <c r="L276" i="64"/>
  <c r="K276" i="64"/>
  <c r="J276" i="64"/>
  <c r="I276" i="64"/>
  <c r="G276" i="64"/>
  <c r="F276" i="64"/>
  <c r="E276" i="64"/>
  <c r="D276" i="64"/>
  <c r="H275" i="64"/>
  <c r="C275" i="64"/>
  <c r="H274" i="64"/>
  <c r="C274" i="64"/>
  <c r="H273" i="64"/>
  <c r="C273" i="64"/>
  <c r="H272" i="64"/>
  <c r="C272" i="64"/>
  <c r="L271" i="64"/>
  <c r="K271" i="64"/>
  <c r="J271" i="64"/>
  <c r="I271" i="64"/>
  <c r="G271" i="64"/>
  <c r="F271" i="64"/>
  <c r="E271" i="64"/>
  <c r="D271" i="64"/>
  <c r="H270" i="64"/>
  <c r="C270" i="64"/>
  <c r="E269" i="64"/>
  <c r="H267" i="64"/>
  <c r="C267" i="64"/>
  <c r="H266" i="64"/>
  <c r="C266" i="64"/>
  <c r="H265" i="64"/>
  <c r="C265" i="64"/>
  <c r="H264" i="64"/>
  <c r="C264" i="64"/>
  <c r="L263" i="64"/>
  <c r="K263" i="64"/>
  <c r="J263" i="64"/>
  <c r="I263" i="64"/>
  <c r="G263" i="64"/>
  <c r="F263" i="64"/>
  <c r="E263" i="64"/>
  <c r="D263" i="64"/>
  <c r="H262" i="64"/>
  <c r="C262" i="64"/>
  <c r="H261" i="64"/>
  <c r="C261" i="64"/>
  <c r="H260" i="64"/>
  <c r="C260" i="64"/>
  <c r="L259" i="64"/>
  <c r="K259" i="64"/>
  <c r="J259" i="64"/>
  <c r="I259" i="64"/>
  <c r="G259" i="64"/>
  <c r="G258" i="64" s="1"/>
  <c r="F259" i="64"/>
  <c r="F258" i="64" s="1"/>
  <c r="E259" i="64"/>
  <c r="D259" i="64"/>
  <c r="L258" i="64"/>
  <c r="K258" i="64"/>
  <c r="H257" i="64"/>
  <c r="C257" i="64"/>
  <c r="H256" i="64"/>
  <c r="C256" i="64"/>
  <c r="H255" i="64"/>
  <c r="C255" i="64"/>
  <c r="H254" i="64"/>
  <c r="C254" i="64"/>
  <c r="H253" i="64"/>
  <c r="C253" i="64"/>
  <c r="L252" i="64"/>
  <c r="L251" i="64" s="1"/>
  <c r="K252" i="64"/>
  <c r="J252" i="64"/>
  <c r="J251" i="64" s="1"/>
  <c r="I252" i="64"/>
  <c r="I251" i="64" s="1"/>
  <c r="G252" i="64"/>
  <c r="G251" i="64" s="1"/>
  <c r="F252" i="64"/>
  <c r="F251" i="64" s="1"/>
  <c r="E252" i="64"/>
  <c r="E251" i="64" s="1"/>
  <c r="D252" i="64"/>
  <c r="D251" i="64" s="1"/>
  <c r="H250" i="64"/>
  <c r="C250" i="64"/>
  <c r="H249" i="64"/>
  <c r="C249" i="64"/>
  <c r="H248" i="64"/>
  <c r="C248" i="64"/>
  <c r="H247" i="64"/>
  <c r="C247" i="64"/>
  <c r="L246" i="64"/>
  <c r="K246" i="64"/>
  <c r="J246" i="64"/>
  <c r="I246" i="64"/>
  <c r="G246" i="64"/>
  <c r="F246" i="64"/>
  <c r="E246" i="64"/>
  <c r="D246" i="64"/>
  <c r="H245" i="64"/>
  <c r="C245" i="64"/>
  <c r="H244" i="64"/>
  <c r="C244" i="64"/>
  <c r="H243" i="64"/>
  <c r="C243" i="64"/>
  <c r="H242" i="64"/>
  <c r="C242" i="64"/>
  <c r="H241" i="64"/>
  <c r="C241" i="64"/>
  <c r="H240" i="64"/>
  <c r="C240" i="64"/>
  <c r="H239" i="64"/>
  <c r="C239" i="64"/>
  <c r="L238" i="64"/>
  <c r="K238" i="64"/>
  <c r="J238" i="64"/>
  <c r="I238" i="64"/>
  <c r="G238" i="64"/>
  <c r="F238" i="64"/>
  <c r="E238" i="64"/>
  <c r="D238" i="64"/>
  <c r="H237" i="64"/>
  <c r="C237" i="64"/>
  <c r="H236" i="64"/>
  <c r="C236" i="64"/>
  <c r="L235" i="64"/>
  <c r="K235" i="64"/>
  <c r="K231" i="64" s="1"/>
  <c r="J235" i="64"/>
  <c r="I235" i="64"/>
  <c r="G235" i="64"/>
  <c r="F235" i="64"/>
  <c r="F231" i="64" s="1"/>
  <c r="E235" i="64"/>
  <c r="D235" i="64"/>
  <c r="H232" i="64"/>
  <c r="C232" i="64"/>
  <c r="H229" i="64"/>
  <c r="C229" i="64"/>
  <c r="H228" i="64"/>
  <c r="C228" i="64"/>
  <c r="L227" i="64"/>
  <c r="K227" i="64"/>
  <c r="J227" i="64"/>
  <c r="I227" i="64"/>
  <c r="G227" i="64"/>
  <c r="F227" i="64"/>
  <c r="E227" i="64"/>
  <c r="D227" i="64"/>
  <c r="H226" i="64"/>
  <c r="C226" i="64"/>
  <c r="H225" i="64"/>
  <c r="C225" i="64"/>
  <c r="I224" i="64"/>
  <c r="H224" i="64" s="1"/>
  <c r="C224" i="64"/>
  <c r="I223" i="64"/>
  <c r="C223" i="64"/>
  <c r="H222" i="64"/>
  <c r="C222" i="64"/>
  <c r="H221" i="64"/>
  <c r="C221" i="64"/>
  <c r="H220" i="64"/>
  <c r="C220" i="64"/>
  <c r="H219" i="64"/>
  <c r="C219" i="64"/>
  <c r="H218" i="64"/>
  <c r="C218" i="64"/>
  <c r="H217" i="64"/>
  <c r="C217" i="64"/>
  <c r="L216" i="64"/>
  <c r="K216" i="64"/>
  <c r="J216" i="64"/>
  <c r="G216" i="64"/>
  <c r="F216" i="64"/>
  <c r="E216" i="64"/>
  <c r="D216" i="64"/>
  <c r="H215" i="64"/>
  <c r="C215" i="64"/>
  <c r="H214" i="64"/>
  <c r="C214" i="64"/>
  <c r="H213" i="64"/>
  <c r="C213" i="64"/>
  <c r="H212" i="64"/>
  <c r="C212" i="64"/>
  <c r="H211" i="64"/>
  <c r="C211" i="64"/>
  <c r="H210" i="64"/>
  <c r="C210" i="64"/>
  <c r="H209" i="64"/>
  <c r="C209" i="64"/>
  <c r="H208" i="64"/>
  <c r="C208" i="64"/>
  <c r="H207" i="64"/>
  <c r="C207" i="64"/>
  <c r="H206" i="64"/>
  <c r="C206" i="64"/>
  <c r="L205" i="64"/>
  <c r="L204" i="64" s="1"/>
  <c r="K205" i="64"/>
  <c r="J205" i="64"/>
  <c r="J204" i="64" s="1"/>
  <c r="I205" i="64"/>
  <c r="G205" i="64"/>
  <c r="G204" i="64" s="1"/>
  <c r="F205" i="64"/>
  <c r="E205" i="64"/>
  <c r="E204" i="64" s="1"/>
  <c r="D205" i="64"/>
  <c r="H203" i="64"/>
  <c r="C203" i="64"/>
  <c r="H202" i="64"/>
  <c r="C202" i="64"/>
  <c r="H201" i="64"/>
  <c r="C201" i="64"/>
  <c r="H200" i="64"/>
  <c r="C200" i="64"/>
  <c r="H199" i="64"/>
  <c r="C199" i="64"/>
  <c r="L198" i="64"/>
  <c r="L196" i="64" s="1"/>
  <c r="K198" i="64"/>
  <c r="K196" i="64" s="1"/>
  <c r="J198" i="64"/>
  <c r="J196" i="64" s="1"/>
  <c r="J195" i="64" s="1"/>
  <c r="I198" i="64"/>
  <c r="I196" i="64" s="1"/>
  <c r="G198" i="64"/>
  <c r="G196" i="64" s="1"/>
  <c r="F198" i="64"/>
  <c r="E198" i="64"/>
  <c r="E196" i="64" s="1"/>
  <c r="D198" i="64"/>
  <c r="D196" i="64" s="1"/>
  <c r="H197" i="64"/>
  <c r="C197" i="64"/>
  <c r="F196" i="64"/>
  <c r="H193" i="64"/>
  <c r="C193" i="64"/>
  <c r="L192" i="64"/>
  <c r="K192" i="64"/>
  <c r="J192" i="64"/>
  <c r="J191" i="64" s="1"/>
  <c r="I192" i="64"/>
  <c r="G192" i="64"/>
  <c r="G191" i="64" s="1"/>
  <c r="F192" i="64"/>
  <c r="F191" i="64" s="1"/>
  <c r="E192" i="64"/>
  <c r="D192" i="64"/>
  <c r="D191" i="64" s="1"/>
  <c r="L191" i="64"/>
  <c r="K191" i="64"/>
  <c r="H190" i="64"/>
  <c r="C190" i="64"/>
  <c r="H189" i="64"/>
  <c r="C189" i="64"/>
  <c r="L188" i="64"/>
  <c r="K188" i="64"/>
  <c r="J188" i="64"/>
  <c r="I188" i="64"/>
  <c r="G188" i="64"/>
  <c r="F188" i="64"/>
  <c r="E188" i="64"/>
  <c r="D188" i="64"/>
  <c r="H186" i="64"/>
  <c r="C186" i="64"/>
  <c r="H185" i="64"/>
  <c r="C185" i="64"/>
  <c r="L184" i="64"/>
  <c r="K184" i="64"/>
  <c r="J184" i="64"/>
  <c r="I184" i="64"/>
  <c r="G184" i="64"/>
  <c r="F184" i="64"/>
  <c r="E184" i="64"/>
  <c r="D184" i="64"/>
  <c r="H183" i="64"/>
  <c r="C183" i="64"/>
  <c r="H182" i="64"/>
  <c r="C182" i="64"/>
  <c r="H181" i="64"/>
  <c r="C181" i="64"/>
  <c r="H180" i="64"/>
  <c r="C180" i="64"/>
  <c r="L179" i="64"/>
  <c r="K179" i="64"/>
  <c r="J179" i="64"/>
  <c r="I179" i="64"/>
  <c r="G179" i="64"/>
  <c r="F179" i="64"/>
  <c r="E179" i="64"/>
  <c r="D179" i="64"/>
  <c r="H178" i="64"/>
  <c r="C178" i="64"/>
  <c r="H177" i="64"/>
  <c r="C177" i="64"/>
  <c r="H176" i="64"/>
  <c r="C176" i="64"/>
  <c r="L175" i="64"/>
  <c r="K175" i="64"/>
  <c r="J175" i="64"/>
  <c r="I175" i="64"/>
  <c r="G175" i="64"/>
  <c r="F175" i="64"/>
  <c r="F174" i="64" s="1"/>
  <c r="F173" i="64" s="1"/>
  <c r="E175" i="64"/>
  <c r="D175" i="64"/>
  <c r="H172" i="64"/>
  <c r="C172" i="64"/>
  <c r="H171" i="64"/>
  <c r="C171" i="64"/>
  <c r="H170" i="64"/>
  <c r="C170" i="64"/>
  <c r="H169" i="64"/>
  <c r="C169" i="64"/>
  <c r="H168" i="64"/>
  <c r="C168" i="64"/>
  <c r="H167" i="64"/>
  <c r="C167" i="64"/>
  <c r="L166" i="64"/>
  <c r="K166" i="64"/>
  <c r="J166" i="64"/>
  <c r="J165" i="64" s="1"/>
  <c r="I166" i="64"/>
  <c r="G166" i="64"/>
  <c r="G165" i="64" s="1"/>
  <c r="F166" i="64"/>
  <c r="F165" i="64" s="1"/>
  <c r="E166" i="64"/>
  <c r="D166" i="64"/>
  <c r="D165" i="64" s="1"/>
  <c r="L165" i="64"/>
  <c r="K165" i="64"/>
  <c r="H164" i="64"/>
  <c r="C164" i="64"/>
  <c r="H163" i="64"/>
  <c r="C163" i="64"/>
  <c r="H162" i="64"/>
  <c r="C162" i="64"/>
  <c r="H161" i="64"/>
  <c r="C161" i="64"/>
  <c r="L160" i="64"/>
  <c r="K160" i="64"/>
  <c r="J160" i="64"/>
  <c r="I160" i="64"/>
  <c r="G160" i="64"/>
  <c r="F160" i="64"/>
  <c r="E160" i="64"/>
  <c r="D160" i="64"/>
  <c r="H159" i="64"/>
  <c r="C159" i="64"/>
  <c r="H158" i="64"/>
  <c r="C158" i="64"/>
  <c r="H157" i="64"/>
  <c r="C157" i="64"/>
  <c r="H156" i="64"/>
  <c r="C156" i="64"/>
  <c r="H155" i="64"/>
  <c r="C155" i="64"/>
  <c r="H154" i="64"/>
  <c r="C154" i="64"/>
  <c r="H153" i="64"/>
  <c r="C153" i="64"/>
  <c r="H152" i="64"/>
  <c r="C152" i="64"/>
  <c r="L151" i="64"/>
  <c r="K151" i="64"/>
  <c r="J151" i="64"/>
  <c r="I151" i="64"/>
  <c r="G151" i="64"/>
  <c r="F151" i="64"/>
  <c r="E151" i="64"/>
  <c r="D151" i="64"/>
  <c r="H150" i="64"/>
  <c r="C150" i="64"/>
  <c r="H149" i="64"/>
  <c r="C149" i="64"/>
  <c r="H148" i="64"/>
  <c r="C148" i="64"/>
  <c r="H147" i="64"/>
  <c r="C147" i="64"/>
  <c r="H146" i="64"/>
  <c r="C146" i="64"/>
  <c r="H145" i="64"/>
  <c r="C145" i="64"/>
  <c r="L144" i="64"/>
  <c r="K144" i="64"/>
  <c r="J144" i="64"/>
  <c r="I144" i="64"/>
  <c r="G144" i="64"/>
  <c r="F144" i="64"/>
  <c r="E144" i="64"/>
  <c r="D144" i="64"/>
  <c r="H143" i="64"/>
  <c r="C143" i="64"/>
  <c r="H142" i="64"/>
  <c r="C142" i="64"/>
  <c r="L141" i="64"/>
  <c r="K141" i="64"/>
  <c r="J141" i="64"/>
  <c r="I141" i="64"/>
  <c r="G141" i="64"/>
  <c r="F141" i="64"/>
  <c r="E141" i="64"/>
  <c r="D141" i="64"/>
  <c r="H140" i="64"/>
  <c r="C140" i="64"/>
  <c r="H139" i="64"/>
  <c r="C139" i="64"/>
  <c r="H138" i="64"/>
  <c r="C138" i="64"/>
  <c r="H137" i="64"/>
  <c r="C137" i="64"/>
  <c r="L136" i="64"/>
  <c r="K136" i="64"/>
  <c r="J136" i="64"/>
  <c r="I136" i="64"/>
  <c r="G136" i="64"/>
  <c r="G130" i="64" s="1"/>
  <c r="F136" i="64"/>
  <c r="E136" i="64"/>
  <c r="D136" i="64"/>
  <c r="H134" i="64"/>
  <c r="C134" i="64"/>
  <c r="I131" i="64"/>
  <c r="C133" i="64"/>
  <c r="H132" i="64"/>
  <c r="C132" i="64"/>
  <c r="E130" i="64"/>
  <c r="H129" i="64"/>
  <c r="H128" i="64" s="1"/>
  <c r="C129" i="64"/>
  <c r="C128" i="64" s="1"/>
  <c r="L128" i="64"/>
  <c r="K128" i="64"/>
  <c r="J128" i="64"/>
  <c r="I128" i="64"/>
  <c r="G128" i="64"/>
  <c r="F128" i="64"/>
  <c r="E128" i="64"/>
  <c r="D128" i="64"/>
  <c r="H127" i="64"/>
  <c r="C127" i="64"/>
  <c r="H126" i="64"/>
  <c r="C126" i="64"/>
  <c r="H125" i="64"/>
  <c r="C125" i="64"/>
  <c r="H124" i="64"/>
  <c r="C124" i="64"/>
  <c r="H123" i="64"/>
  <c r="C123" i="64"/>
  <c r="L122" i="64"/>
  <c r="K122" i="64"/>
  <c r="J122" i="64"/>
  <c r="I122" i="64"/>
  <c r="G122" i="64"/>
  <c r="F122" i="64"/>
  <c r="E122" i="64"/>
  <c r="D122" i="64"/>
  <c r="H121" i="64"/>
  <c r="C121" i="64"/>
  <c r="H120" i="64"/>
  <c r="C120" i="64"/>
  <c r="H119" i="64"/>
  <c r="C119" i="64"/>
  <c r="H118" i="64"/>
  <c r="C118" i="64"/>
  <c r="H117" i="64"/>
  <c r="C117" i="64"/>
  <c r="L116" i="64"/>
  <c r="K116" i="64"/>
  <c r="J116" i="64"/>
  <c r="I116" i="64"/>
  <c r="G116" i="64"/>
  <c r="F116" i="64"/>
  <c r="E116" i="64"/>
  <c r="D116" i="64"/>
  <c r="H115" i="64"/>
  <c r="C115" i="64"/>
  <c r="H114" i="64"/>
  <c r="C114" i="64"/>
  <c r="H113" i="64"/>
  <c r="C113" i="64"/>
  <c r="L112" i="64"/>
  <c r="K112" i="64"/>
  <c r="J112" i="64"/>
  <c r="I112" i="64"/>
  <c r="G112" i="64"/>
  <c r="F112" i="64"/>
  <c r="E112" i="64"/>
  <c r="D112" i="64"/>
  <c r="H111" i="64"/>
  <c r="C111" i="64"/>
  <c r="H110" i="64"/>
  <c r="C110" i="64"/>
  <c r="H109" i="64"/>
  <c r="C109" i="64"/>
  <c r="H108" i="64"/>
  <c r="C108" i="64"/>
  <c r="H107" i="64"/>
  <c r="C107" i="64"/>
  <c r="H106" i="64"/>
  <c r="C106" i="64"/>
  <c r="H105" i="64"/>
  <c r="C105" i="64"/>
  <c r="H104" i="64"/>
  <c r="C104" i="64"/>
  <c r="L103" i="64"/>
  <c r="K103" i="64"/>
  <c r="J103" i="64"/>
  <c r="I103" i="64"/>
  <c r="G103" i="64"/>
  <c r="F103" i="64"/>
  <c r="E103" i="64"/>
  <c r="D103" i="64"/>
  <c r="H102" i="64"/>
  <c r="C102" i="64"/>
  <c r="H101" i="64"/>
  <c r="C101" i="64"/>
  <c r="H100" i="64"/>
  <c r="C100" i="64"/>
  <c r="H99" i="64"/>
  <c r="C99" i="64"/>
  <c r="H98" i="64"/>
  <c r="C98" i="64"/>
  <c r="H97" i="64"/>
  <c r="C97" i="64"/>
  <c r="H96" i="64"/>
  <c r="C96" i="64"/>
  <c r="L95" i="64"/>
  <c r="K95" i="64"/>
  <c r="J95" i="64"/>
  <c r="I95" i="64"/>
  <c r="G95" i="64"/>
  <c r="F95" i="64"/>
  <c r="E95" i="64"/>
  <c r="D95" i="64"/>
  <c r="H94" i="64"/>
  <c r="C94" i="64"/>
  <c r="H93" i="64"/>
  <c r="C93" i="64"/>
  <c r="H92" i="64"/>
  <c r="C92" i="64"/>
  <c r="H91" i="64"/>
  <c r="C91" i="64"/>
  <c r="H90" i="64"/>
  <c r="C90" i="64"/>
  <c r="L89" i="64"/>
  <c r="K89" i="64"/>
  <c r="J89" i="64"/>
  <c r="I89" i="64"/>
  <c r="G89" i="64"/>
  <c r="F89" i="64"/>
  <c r="E89" i="64"/>
  <c r="D89" i="64"/>
  <c r="H88" i="64"/>
  <c r="C88" i="64"/>
  <c r="H87" i="64"/>
  <c r="C87" i="64"/>
  <c r="H86" i="64"/>
  <c r="C86" i="64"/>
  <c r="H85" i="64"/>
  <c r="C85" i="64"/>
  <c r="L84" i="64"/>
  <c r="K84" i="64"/>
  <c r="J84" i="64"/>
  <c r="I84" i="64"/>
  <c r="G84" i="64"/>
  <c r="F84" i="64"/>
  <c r="E84" i="64"/>
  <c r="D84" i="64"/>
  <c r="H82" i="64"/>
  <c r="C82" i="64"/>
  <c r="H81" i="64"/>
  <c r="C81" i="64"/>
  <c r="L80" i="64"/>
  <c r="K80" i="64"/>
  <c r="J80" i="64"/>
  <c r="I80" i="64"/>
  <c r="G80" i="64"/>
  <c r="F80" i="64"/>
  <c r="E80" i="64"/>
  <c r="D80" i="64"/>
  <c r="H79" i="64"/>
  <c r="C79" i="64"/>
  <c r="H78" i="64"/>
  <c r="C78" i="64"/>
  <c r="L77" i="64"/>
  <c r="K77" i="64"/>
  <c r="J77" i="64"/>
  <c r="I77" i="64"/>
  <c r="G77" i="64"/>
  <c r="G76" i="64" s="1"/>
  <c r="F77" i="64"/>
  <c r="F76" i="64" s="1"/>
  <c r="E77" i="64"/>
  <c r="E76" i="64" s="1"/>
  <c r="D77" i="64"/>
  <c r="H74" i="64"/>
  <c r="C74" i="64"/>
  <c r="H73" i="64"/>
  <c r="C73" i="64"/>
  <c r="H71" i="64"/>
  <c r="C71" i="64"/>
  <c r="J70" i="64"/>
  <c r="H70" i="64" s="1"/>
  <c r="C70" i="64"/>
  <c r="L69" i="64"/>
  <c r="K69" i="64"/>
  <c r="K67" i="64" s="1"/>
  <c r="I69" i="64"/>
  <c r="G69" i="64"/>
  <c r="G67" i="64" s="1"/>
  <c r="F69" i="64"/>
  <c r="E69" i="64"/>
  <c r="D69" i="64"/>
  <c r="D67" i="64" s="1"/>
  <c r="J68" i="64"/>
  <c r="H68" i="64" s="1"/>
  <c r="C68" i="64"/>
  <c r="L67" i="64"/>
  <c r="F67" i="64"/>
  <c r="H66" i="64"/>
  <c r="C66" i="64"/>
  <c r="J65" i="64"/>
  <c r="H65" i="64" s="1"/>
  <c r="C65" i="64"/>
  <c r="H64" i="64"/>
  <c r="C64" i="64"/>
  <c r="H63" i="64"/>
  <c r="C63" i="64"/>
  <c r="H62" i="64"/>
  <c r="C62" i="64"/>
  <c r="H61" i="64"/>
  <c r="C61" i="64"/>
  <c r="H60" i="64"/>
  <c r="C60" i="64"/>
  <c r="H59" i="64"/>
  <c r="C59" i="64"/>
  <c r="L58" i="64"/>
  <c r="K58" i="64"/>
  <c r="I58" i="64"/>
  <c r="G58" i="64"/>
  <c r="G54" i="64" s="1"/>
  <c r="G53" i="64" s="1"/>
  <c r="F58" i="64"/>
  <c r="E58" i="64"/>
  <c r="D58" i="64"/>
  <c r="J57" i="64"/>
  <c r="J55" i="64" s="1"/>
  <c r="C57" i="64"/>
  <c r="H56" i="64"/>
  <c r="C56" i="64"/>
  <c r="L55" i="64"/>
  <c r="K55" i="64"/>
  <c r="I55" i="64"/>
  <c r="G55" i="64"/>
  <c r="F55" i="64"/>
  <c r="E55" i="64"/>
  <c r="D55" i="64"/>
  <c r="H47" i="64"/>
  <c r="C47" i="64"/>
  <c r="H46" i="64"/>
  <c r="C46" i="64"/>
  <c r="L45" i="64"/>
  <c r="G45" i="64"/>
  <c r="C45" i="64" s="1"/>
  <c r="H44" i="64"/>
  <c r="C44" i="64"/>
  <c r="K43" i="64"/>
  <c r="J43" i="64"/>
  <c r="I43" i="64"/>
  <c r="F43" i="64"/>
  <c r="E43" i="64"/>
  <c r="D43" i="64"/>
  <c r="H42" i="64"/>
  <c r="C42" i="64"/>
  <c r="H41" i="64"/>
  <c r="C41" i="64"/>
  <c r="H40" i="64"/>
  <c r="C40" i="64"/>
  <c r="H39" i="64"/>
  <c r="C39" i="64"/>
  <c r="H38" i="64"/>
  <c r="C38" i="64"/>
  <c r="K37" i="64"/>
  <c r="H37" i="64" s="1"/>
  <c r="F37" i="64"/>
  <c r="C37" i="64" s="1"/>
  <c r="H36" i="64"/>
  <c r="C36" i="64"/>
  <c r="H35" i="64"/>
  <c r="C35" i="64"/>
  <c r="K34" i="64"/>
  <c r="H34" i="64" s="1"/>
  <c r="F34" i="64"/>
  <c r="C34" i="64" s="1"/>
  <c r="H33" i="64"/>
  <c r="C33" i="64"/>
  <c r="K32" i="64"/>
  <c r="H32" i="64" s="1"/>
  <c r="F32" i="64"/>
  <c r="H31" i="64"/>
  <c r="C31" i="64"/>
  <c r="H30" i="64"/>
  <c r="C30" i="64"/>
  <c r="H29" i="64"/>
  <c r="C29" i="64"/>
  <c r="K28" i="64"/>
  <c r="H28" i="64" s="1"/>
  <c r="F28" i="64"/>
  <c r="C28" i="64" s="1"/>
  <c r="H26" i="64"/>
  <c r="C26" i="64"/>
  <c r="C25" i="64"/>
  <c r="H24" i="64"/>
  <c r="C24" i="64"/>
  <c r="H23" i="64"/>
  <c r="C23" i="64"/>
  <c r="L22" i="64"/>
  <c r="K22" i="64"/>
  <c r="J22" i="64"/>
  <c r="I22" i="64"/>
  <c r="G22" i="64"/>
  <c r="F22" i="64"/>
  <c r="E22" i="64"/>
  <c r="D22" i="64"/>
  <c r="H300" i="63"/>
  <c r="C300" i="63"/>
  <c r="H298" i="63"/>
  <c r="C298" i="63"/>
  <c r="H296" i="63"/>
  <c r="C296" i="63"/>
  <c r="H295" i="63"/>
  <c r="C295" i="63"/>
  <c r="H294" i="63"/>
  <c r="C294" i="63"/>
  <c r="H293" i="63"/>
  <c r="C293" i="63"/>
  <c r="H292" i="63"/>
  <c r="C292" i="63"/>
  <c r="H291" i="63"/>
  <c r="C291" i="63"/>
  <c r="L290" i="63"/>
  <c r="K290" i="63"/>
  <c r="J290" i="63"/>
  <c r="I290" i="63"/>
  <c r="G290" i="63"/>
  <c r="F290" i="63"/>
  <c r="E290" i="63"/>
  <c r="D290" i="63"/>
  <c r="H282" i="63"/>
  <c r="C282" i="63"/>
  <c r="H281" i="63"/>
  <c r="C281" i="63"/>
  <c r="L280" i="63"/>
  <c r="K280" i="63"/>
  <c r="J280" i="63"/>
  <c r="I280" i="63"/>
  <c r="G280" i="63"/>
  <c r="F280" i="63"/>
  <c r="E280" i="63"/>
  <c r="D280" i="63"/>
  <c r="H279" i="63"/>
  <c r="C279" i="63"/>
  <c r="H278" i="63"/>
  <c r="C278" i="63"/>
  <c r="H277" i="63"/>
  <c r="C277" i="63"/>
  <c r="L276" i="63"/>
  <c r="K276" i="63"/>
  <c r="J276" i="63"/>
  <c r="I276" i="63"/>
  <c r="G276" i="63"/>
  <c r="F276" i="63"/>
  <c r="E276" i="63"/>
  <c r="D276" i="63"/>
  <c r="H275" i="63"/>
  <c r="C275" i="63"/>
  <c r="H274" i="63"/>
  <c r="C274" i="63"/>
  <c r="H273" i="63"/>
  <c r="C273" i="63"/>
  <c r="H272" i="63"/>
  <c r="C272" i="63"/>
  <c r="L271" i="63"/>
  <c r="L269" i="63" s="1"/>
  <c r="K271" i="63"/>
  <c r="J271" i="63"/>
  <c r="I271" i="63"/>
  <c r="G271" i="63"/>
  <c r="F271" i="63"/>
  <c r="E271" i="63"/>
  <c r="E269" i="63" s="1"/>
  <c r="E268" i="63" s="1"/>
  <c r="D271" i="63"/>
  <c r="H270" i="63"/>
  <c r="C270" i="63"/>
  <c r="H267" i="63"/>
  <c r="C267" i="63"/>
  <c r="H266" i="63"/>
  <c r="C266" i="63"/>
  <c r="H265" i="63"/>
  <c r="C265" i="63"/>
  <c r="H264" i="63"/>
  <c r="C264" i="63"/>
  <c r="L263" i="63"/>
  <c r="K263" i="63"/>
  <c r="J263" i="63"/>
  <c r="I263" i="63"/>
  <c r="G263" i="63"/>
  <c r="F263" i="63"/>
  <c r="E263" i="63"/>
  <c r="D263" i="63"/>
  <c r="H262" i="63"/>
  <c r="C262" i="63"/>
  <c r="H261" i="63"/>
  <c r="C261" i="63"/>
  <c r="H260" i="63"/>
  <c r="C260" i="63"/>
  <c r="L259" i="63"/>
  <c r="K259" i="63"/>
  <c r="J259" i="63"/>
  <c r="I259" i="63"/>
  <c r="G259" i="63"/>
  <c r="F259" i="63"/>
  <c r="E259" i="63"/>
  <c r="D259" i="63"/>
  <c r="H257" i="63"/>
  <c r="C257" i="63"/>
  <c r="H256" i="63"/>
  <c r="C256" i="63"/>
  <c r="H255" i="63"/>
  <c r="C255" i="63"/>
  <c r="H254" i="63"/>
  <c r="C254" i="63"/>
  <c r="H253" i="63"/>
  <c r="C253" i="63"/>
  <c r="L252" i="63"/>
  <c r="K252" i="63"/>
  <c r="K251" i="63" s="1"/>
  <c r="J252" i="63"/>
  <c r="I252" i="63"/>
  <c r="I251" i="63" s="1"/>
  <c r="G252" i="63"/>
  <c r="G251" i="63" s="1"/>
  <c r="F252" i="63"/>
  <c r="F251" i="63" s="1"/>
  <c r="E252" i="63"/>
  <c r="E251" i="63" s="1"/>
  <c r="D252" i="63"/>
  <c r="L251" i="63"/>
  <c r="D251" i="63"/>
  <c r="H250" i="63"/>
  <c r="C250" i="63"/>
  <c r="H249" i="63"/>
  <c r="C249" i="63"/>
  <c r="H248" i="63"/>
  <c r="C248" i="63"/>
  <c r="H247" i="63"/>
  <c r="C247" i="63"/>
  <c r="L246" i="63"/>
  <c r="K246" i="63"/>
  <c r="J246" i="63"/>
  <c r="I246" i="63"/>
  <c r="G246" i="63"/>
  <c r="F246" i="63"/>
  <c r="E246" i="63"/>
  <c r="D246" i="63"/>
  <c r="H245" i="63"/>
  <c r="C245" i="63"/>
  <c r="H244" i="63"/>
  <c r="C244" i="63"/>
  <c r="H243" i="63"/>
  <c r="C243" i="63"/>
  <c r="H242" i="63"/>
  <c r="C242" i="63"/>
  <c r="H241" i="63"/>
  <c r="C241" i="63"/>
  <c r="H240" i="63"/>
  <c r="C240" i="63"/>
  <c r="H239" i="63"/>
  <c r="C239" i="63"/>
  <c r="L238" i="63"/>
  <c r="K238" i="63"/>
  <c r="J238" i="63"/>
  <c r="I238" i="63"/>
  <c r="G238" i="63"/>
  <c r="F238" i="63"/>
  <c r="E238" i="63"/>
  <c r="D238" i="63"/>
  <c r="H237" i="63"/>
  <c r="C237" i="63"/>
  <c r="H236" i="63"/>
  <c r="C236" i="63"/>
  <c r="L235" i="63"/>
  <c r="K235" i="63"/>
  <c r="J235" i="63"/>
  <c r="I235" i="63"/>
  <c r="G235" i="63"/>
  <c r="F235" i="63"/>
  <c r="F231" i="63" s="1"/>
  <c r="E235" i="63"/>
  <c r="D235" i="63"/>
  <c r="H232" i="63"/>
  <c r="C232" i="63"/>
  <c r="H229" i="63"/>
  <c r="C229" i="63"/>
  <c r="H228" i="63"/>
  <c r="C228" i="63"/>
  <c r="L227" i="63"/>
  <c r="K227" i="63"/>
  <c r="J227" i="63"/>
  <c r="I227" i="63"/>
  <c r="G227" i="63"/>
  <c r="F227" i="63"/>
  <c r="E227" i="63"/>
  <c r="D227" i="63"/>
  <c r="H226" i="63"/>
  <c r="C226" i="63"/>
  <c r="H225" i="63"/>
  <c r="C225" i="63"/>
  <c r="H224" i="63"/>
  <c r="C224" i="63"/>
  <c r="H223" i="63"/>
  <c r="C223" i="63"/>
  <c r="H222" i="63"/>
  <c r="C222" i="63"/>
  <c r="H221" i="63"/>
  <c r="C221" i="63"/>
  <c r="H220" i="63"/>
  <c r="C220" i="63"/>
  <c r="H219" i="63"/>
  <c r="C219" i="63"/>
  <c r="H218" i="63"/>
  <c r="C218" i="63"/>
  <c r="H217" i="63"/>
  <c r="C217" i="63"/>
  <c r="L216" i="63"/>
  <c r="K216" i="63"/>
  <c r="J216" i="63"/>
  <c r="I216" i="63"/>
  <c r="G216" i="63"/>
  <c r="F216" i="63"/>
  <c r="E216" i="63"/>
  <c r="D216" i="63"/>
  <c r="H215" i="63"/>
  <c r="C215" i="63"/>
  <c r="H214" i="63"/>
  <c r="C214" i="63"/>
  <c r="H213" i="63"/>
  <c r="C213" i="63"/>
  <c r="H212" i="63"/>
  <c r="C212" i="63"/>
  <c r="H211" i="63"/>
  <c r="C211" i="63"/>
  <c r="H210" i="63"/>
  <c r="C210" i="63"/>
  <c r="H209" i="63"/>
  <c r="C209" i="63"/>
  <c r="H208" i="63"/>
  <c r="C208" i="63"/>
  <c r="H207" i="63"/>
  <c r="C207" i="63"/>
  <c r="H206" i="63"/>
  <c r="C206" i="63"/>
  <c r="L205" i="63"/>
  <c r="L204" i="63" s="1"/>
  <c r="K205" i="63"/>
  <c r="J205" i="63"/>
  <c r="J204" i="63" s="1"/>
  <c r="I205" i="63"/>
  <c r="G205" i="63"/>
  <c r="G204" i="63" s="1"/>
  <c r="F205" i="63"/>
  <c r="F204" i="63" s="1"/>
  <c r="E205" i="63"/>
  <c r="E204" i="63" s="1"/>
  <c r="D205" i="63"/>
  <c r="H203" i="63"/>
  <c r="C203" i="63"/>
  <c r="H202" i="63"/>
  <c r="C202" i="63"/>
  <c r="H201" i="63"/>
  <c r="C201" i="63"/>
  <c r="H200" i="63"/>
  <c r="C200" i="63"/>
  <c r="H199" i="63"/>
  <c r="C199" i="63"/>
  <c r="L198" i="63"/>
  <c r="L196" i="63" s="1"/>
  <c r="L195" i="63" s="1"/>
  <c r="K198" i="63"/>
  <c r="K196" i="63" s="1"/>
  <c r="J198" i="63"/>
  <c r="I198" i="63"/>
  <c r="G198" i="63"/>
  <c r="G196" i="63" s="1"/>
  <c r="F198" i="63"/>
  <c r="E198" i="63"/>
  <c r="E196" i="63" s="1"/>
  <c r="D198" i="63"/>
  <c r="D196" i="63" s="1"/>
  <c r="H197" i="63"/>
  <c r="C197" i="63"/>
  <c r="J196" i="63"/>
  <c r="F196" i="63"/>
  <c r="H193" i="63"/>
  <c r="C193" i="63"/>
  <c r="L192" i="63"/>
  <c r="K192" i="63"/>
  <c r="J192" i="63"/>
  <c r="J191" i="63" s="1"/>
  <c r="I192" i="63"/>
  <c r="G192" i="63"/>
  <c r="G191" i="63" s="1"/>
  <c r="F192" i="63"/>
  <c r="F191" i="63" s="1"/>
  <c r="E192" i="63"/>
  <c r="E191" i="63" s="1"/>
  <c r="D192" i="63"/>
  <c r="L191" i="63"/>
  <c r="L187" i="63" s="1"/>
  <c r="K191" i="63"/>
  <c r="D191" i="63"/>
  <c r="H190" i="63"/>
  <c r="C190" i="63"/>
  <c r="H189" i="63"/>
  <c r="C189" i="63"/>
  <c r="L188" i="63"/>
  <c r="K188" i="63"/>
  <c r="J188" i="63"/>
  <c r="I188" i="63"/>
  <c r="G188" i="63"/>
  <c r="F188" i="63"/>
  <c r="E188" i="63"/>
  <c r="D188" i="63"/>
  <c r="D187" i="63" s="1"/>
  <c r="H186" i="63"/>
  <c r="C186" i="63"/>
  <c r="H185" i="63"/>
  <c r="C185" i="63"/>
  <c r="L184" i="63"/>
  <c r="K184" i="63"/>
  <c r="J184" i="63"/>
  <c r="I184" i="63"/>
  <c r="G184" i="63"/>
  <c r="F184" i="63"/>
  <c r="E184" i="63"/>
  <c r="D184" i="63"/>
  <c r="H183" i="63"/>
  <c r="C183" i="63"/>
  <c r="H182" i="63"/>
  <c r="C182" i="63"/>
  <c r="H181" i="63"/>
  <c r="C181" i="63"/>
  <c r="H180" i="63"/>
  <c r="C180" i="63"/>
  <c r="L179" i="63"/>
  <c r="K179" i="63"/>
  <c r="J179" i="63"/>
  <c r="I179" i="63"/>
  <c r="G179" i="63"/>
  <c r="F179" i="63"/>
  <c r="E179" i="63"/>
  <c r="D179" i="63"/>
  <c r="H178" i="63"/>
  <c r="C178" i="63"/>
  <c r="H177" i="63"/>
  <c r="C177" i="63"/>
  <c r="H176" i="63"/>
  <c r="C176" i="63"/>
  <c r="L175" i="63"/>
  <c r="K175" i="63"/>
  <c r="J175" i="63"/>
  <c r="I175" i="63"/>
  <c r="G175" i="63"/>
  <c r="F175" i="63"/>
  <c r="E175" i="63"/>
  <c r="D175" i="63"/>
  <c r="H172" i="63"/>
  <c r="C172" i="63"/>
  <c r="H171" i="63"/>
  <c r="C171" i="63"/>
  <c r="H170" i="63"/>
  <c r="C170" i="63"/>
  <c r="H169" i="63"/>
  <c r="C169" i="63"/>
  <c r="H168" i="63"/>
  <c r="C168" i="63"/>
  <c r="H167" i="63"/>
  <c r="C167" i="63"/>
  <c r="L166" i="63"/>
  <c r="K166" i="63"/>
  <c r="J166" i="63"/>
  <c r="J165" i="63" s="1"/>
  <c r="I166" i="63"/>
  <c r="G166" i="63"/>
  <c r="G165" i="63" s="1"/>
  <c r="F166" i="63"/>
  <c r="F165" i="63" s="1"/>
  <c r="E166" i="63"/>
  <c r="E165" i="63" s="1"/>
  <c r="D166" i="63"/>
  <c r="D165" i="63" s="1"/>
  <c r="L165" i="63"/>
  <c r="K165" i="63"/>
  <c r="H164" i="63"/>
  <c r="C164" i="63"/>
  <c r="H163" i="63"/>
  <c r="C163" i="63"/>
  <c r="H162" i="63"/>
  <c r="C162" i="63"/>
  <c r="H161" i="63"/>
  <c r="C161" i="63"/>
  <c r="L160" i="63"/>
  <c r="K160" i="63"/>
  <c r="J160" i="63"/>
  <c r="I160" i="63"/>
  <c r="G160" i="63"/>
  <c r="F160" i="63"/>
  <c r="E160" i="63"/>
  <c r="D160" i="63"/>
  <c r="I159" i="63"/>
  <c r="H159" i="63" s="1"/>
  <c r="C159" i="63"/>
  <c r="H158" i="63"/>
  <c r="C158" i="63"/>
  <c r="H157" i="63"/>
  <c r="C157" i="63"/>
  <c r="H156" i="63"/>
  <c r="C156" i="63"/>
  <c r="H155" i="63"/>
  <c r="C155" i="63"/>
  <c r="H154" i="63"/>
  <c r="C154" i="63"/>
  <c r="H153" i="63"/>
  <c r="C153" i="63"/>
  <c r="H152" i="63"/>
  <c r="C152" i="63"/>
  <c r="L151" i="63"/>
  <c r="K151" i="63"/>
  <c r="J151" i="63"/>
  <c r="I151" i="63"/>
  <c r="G151" i="63"/>
  <c r="F151" i="63"/>
  <c r="E151" i="63"/>
  <c r="D151" i="63"/>
  <c r="H150" i="63"/>
  <c r="C150" i="63"/>
  <c r="H149" i="63"/>
  <c r="C149" i="63"/>
  <c r="H148" i="63"/>
  <c r="C148" i="63"/>
  <c r="H147" i="63"/>
  <c r="C147" i="63"/>
  <c r="H146" i="63"/>
  <c r="C146" i="63"/>
  <c r="H145" i="63"/>
  <c r="C145" i="63"/>
  <c r="L144" i="63"/>
  <c r="K144" i="63"/>
  <c r="J144" i="63"/>
  <c r="I144" i="63"/>
  <c r="G144" i="63"/>
  <c r="F144" i="63"/>
  <c r="E144" i="63"/>
  <c r="D144" i="63"/>
  <c r="H143" i="63"/>
  <c r="C143" i="63"/>
  <c r="H142" i="63"/>
  <c r="C142" i="63"/>
  <c r="L141" i="63"/>
  <c r="K141" i="63"/>
  <c r="J141" i="63"/>
  <c r="I141" i="63"/>
  <c r="G141" i="63"/>
  <c r="F141" i="63"/>
  <c r="E141" i="63"/>
  <c r="D141" i="63"/>
  <c r="H140" i="63"/>
  <c r="C140" i="63"/>
  <c r="H139" i="63"/>
  <c r="C139" i="63"/>
  <c r="H138" i="63"/>
  <c r="C138" i="63"/>
  <c r="H137" i="63"/>
  <c r="C137" i="63"/>
  <c r="L136" i="63"/>
  <c r="L130" i="63" s="1"/>
  <c r="K136" i="63"/>
  <c r="K130" i="63" s="1"/>
  <c r="J136" i="63"/>
  <c r="I136" i="63"/>
  <c r="G136" i="63"/>
  <c r="F136" i="63"/>
  <c r="E136" i="63"/>
  <c r="D136" i="63"/>
  <c r="D130" i="63" s="1"/>
  <c r="H134" i="63"/>
  <c r="C134" i="63"/>
  <c r="H133" i="63"/>
  <c r="C133" i="63"/>
  <c r="H132" i="63"/>
  <c r="C132" i="63"/>
  <c r="H131" i="63"/>
  <c r="H129" i="63"/>
  <c r="H128" i="63" s="1"/>
  <c r="C129" i="63"/>
  <c r="C128" i="63" s="1"/>
  <c r="L128" i="63"/>
  <c r="K128" i="63"/>
  <c r="J128" i="63"/>
  <c r="I128" i="63"/>
  <c r="G128" i="63"/>
  <c r="F128" i="63"/>
  <c r="E128" i="63"/>
  <c r="D128" i="63"/>
  <c r="H127" i="63"/>
  <c r="C127" i="63"/>
  <c r="H126" i="63"/>
  <c r="C126" i="63"/>
  <c r="H125" i="63"/>
  <c r="C125" i="63"/>
  <c r="H124" i="63"/>
  <c r="C124" i="63"/>
  <c r="H123" i="63"/>
  <c r="C123" i="63"/>
  <c r="L122" i="63"/>
  <c r="K122" i="63"/>
  <c r="J122" i="63"/>
  <c r="I122" i="63"/>
  <c r="G122" i="63"/>
  <c r="F122" i="63"/>
  <c r="E122" i="63"/>
  <c r="D122" i="63"/>
  <c r="H121" i="63"/>
  <c r="C121" i="63"/>
  <c r="H120" i="63"/>
  <c r="C120" i="63"/>
  <c r="H119" i="63"/>
  <c r="C119" i="63"/>
  <c r="H118" i="63"/>
  <c r="C118" i="63"/>
  <c r="H117" i="63"/>
  <c r="C117" i="63"/>
  <c r="L116" i="63"/>
  <c r="K116" i="63"/>
  <c r="J116" i="63"/>
  <c r="I116" i="63"/>
  <c r="G116" i="63"/>
  <c r="F116" i="63"/>
  <c r="E116" i="63"/>
  <c r="D116" i="63"/>
  <c r="H115" i="63"/>
  <c r="C115" i="63"/>
  <c r="H114" i="63"/>
  <c r="C114" i="63"/>
  <c r="H113" i="63"/>
  <c r="C113" i="63"/>
  <c r="L112" i="63"/>
  <c r="K112" i="63"/>
  <c r="J112" i="63"/>
  <c r="I112" i="63"/>
  <c r="G112" i="63"/>
  <c r="F112" i="63"/>
  <c r="E112" i="63"/>
  <c r="D112" i="63"/>
  <c r="H111" i="63"/>
  <c r="C111" i="63"/>
  <c r="H110" i="63"/>
  <c r="C110" i="63"/>
  <c r="H109" i="63"/>
  <c r="C109" i="63"/>
  <c r="H108" i="63"/>
  <c r="C108" i="63"/>
  <c r="H107" i="63"/>
  <c r="C107" i="63"/>
  <c r="H106" i="63"/>
  <c r="C106" i="63"/>
  <c r="H105" i="63"/>
  <c r="C105" i="63"/>
  <c r="H104" i="63"/>
  <c r="C104" i="63"/>
  <c r="L103" i="63"/>
  <c r="K103" i="63"/>
  <c r="J103" i="63"/>
  <c r="I103" i="63"/>
  <c r="G103" i="63"/>
  <c r="F103" i="63"/>
  <c r="E103" i="63"/>
  <c r="D103" i="63"/>
  <c r="H102" i="63"/>
  <c r="C102" i="63"/>
  <c r="H101" i="63"/>
  <c r="C101" i="63"/>
  <c r="H100" i="63"/>
  <c r="C100" i="63"/>
  <c r="H99" i="63"/>
  <c r="C99" i="63"/>
  <c r="H98" i="63"/>
  <c r="C98" i="63"/>
  <c r="H97" i="63"/>
  <c r="C97" i="63"/>
  <c r="H96" i="63"/>
  <c r="C96" i="63"/>
  <c r="L95" i="63"/>
  <c r="K95" i="63"/>
  <c r="J95" i="63"/>
  <c r="I95" i="63"/>
  <c r="G95" i="63"/>
  <c r="F95" i="63"/>
  <c r="E95" i="63"/>
  <c r="D95" i="63"/>
  <c r="H94" i="63"/>
  <c r="C94" i="63"/>
  <c r="H93" i="63"/>
  <c r="C93" i="63"/>
  <c r="H92" i="63"/>
  <c r="C92" i="63"/>
  <c r="H91" i="63"/>
  <c r="C91" i="63"/>
  <c r="H90" i="63"/>
  <c r="C90" i="63"/>
  <c r="L89" i="63"/>
  <c r="K89" i="63"/>
  <c r="J89" i="63"/>
  <c r="I89" i="63"/>
  <c r="G89" i="63"/>
  <c r="F89" i="63"/>
  <c r="E89" i="63"/>
  <c r="D89" i="63"/>
  <c r="H88" i="63"/>
  <c r="C88" i="63"/>
  <c r="H87" i="63"/>
  <c r="C87" i="63"/>
  <c r="H86" i="63"/>
  <c r="C86" i="63"/>
  <c r="H85" i="63"/>
  <c r="C85" i="63"/>
  <c r="L84" i="63"/>
  <c r="K84" i="63"/>
  <c r="J84" i="63"/>
  <c r="I84" i="63"/>
  <c r="G84" i="63"/>
  <c r="F84" i="63"/>
  <c r="F83" i="63" s="1"/>
  <c r="E84" i="63"/>
  <c r="D84" i="63"/>
  <c r="H82" i="63"/>
  <c r="C82" i="63"/>
  <c r="H81" i="63"/>
  <c r="C81" i="63"/>
  <c r="L80" i="63"/>
  <c r="K80" i="63"/>
  <c r="J80" i="63"/>
  <c r="I80" i="63"/>
  <c r="G80" i="63"/>
  <c r="F80" i="63"/>
  <c r="E80" i="63"/>
  <c r="D80" i="63"/>
  <c r="H79" i="63"/>
  <c r="C79" i="63"/>
  <c r="H78" i="63"/>
  <c r="C78" i="63"/>
  <c r="L77" i="63"/>
  <c r="K77" i="63"/>
  <c r="J77" i="63"/>
  <c r="J76" i="63" s="1"/>
  <c r="I77" i="63"/>
  <c r="G77" i="63"/>
  <c r="G76" i="63" s="1"/>
  <c r="F77" i="63"/>
  <c r="E77" i="63"/>
  <c r="E76" i="63" s="1"/>
  <c r="D77" i="63"/>
  <c r="D76" i="63" s="1"/>
  <c r="L76" i="63"/>
  <c r="H74" i="63"/>
  <c r="C74" i="63"/>
  <c r="H73" i="63"/>
  <c r="C73" i="63"/>
  <c r="H71" i="63"/>
  <c r="C71" i="63"/>
  <c r="H70" i="63"/>
  <c r="C70" i="63"/>
  <c r="L69" i="63"/>
  <c r="L67" i="63" s="1"/>
  <c r="K69" i="63"/>
  <c r="K67" i="63" s="1"/>
  <c r="J69" i="63"/>
  <c r="I69" i="63"/>
  <c r="G69" i="63"/>
  <c r="G67" i="63" s="1"/>
  <c r="F69" i="63"/>
  <c r="F67" i="63" s="1"/>
  <c r="E69" i="63"/>
  <c r="D69" i="63"/>
  <c r="D67" i="63" s="1"/>
  <c r="H68" i="63"/>
  <c r="C68" i="63"/>
  <c r="J67" i="63"/>
  <c r="I67" i="63"/>
  <c r="E67" i="63"/>
  <c r="H66" i="63"/>
  <c r="C66" i="63"/>
  <c r="H65" i="63"/>
  <c r="C65" i="63"/>
  <c r="H64" i="63"/>
  <c r="C64" i="63"/>
  <c r="H63" i="63"/>
  <c r="C63" i="63"/>
  <c r="H62" i="63"/>
  <c r="C62" i="63"/>
  <c r="H61" i="63"/>
  <c r="C61" i="63"/>
  <c r="H60" i="63"/>
  <c r="C60" i="63"/>
  <c r="H59" i="63"/>
  <c r="C59" i="63"/>
  <c r="L58" i="63"/>
  <c r="K58" i="63"/>
  <c r="J58" i="63"/>
  <c r="I58" i="63"/>
  <c r="G58" i="63"/>
  <c r="F58" i="63"/>
  <c r="E58" i="63"/>
  <c r="D58" i="63"/>
  <c r="H57" i="63"/>
  <c r="C57" i="63"/>
  <c r="H56" i="63"/>
  <c r="C56" i="63"/>
  <c r="L55" i="63"/>
  <c r="L54" i="63" s="1"/>
  <c r="K55" i="63"/>
  <c r="K54" i="63" s="1"/>
  <c r="J55" i="63"/>
  <c r="J54" i="63" s="1"/>
  <c r="J53" i="63" s="1"/>
  <c r="I55" i="63"/>
  <c r="I54" i="63" s="1"/>
  <c r="G55" i="63"/>
  <c r="F55" i="63"/>
  <c r="F54" i="63" s="1"/>
  <c r="E55" i="63"/>
  <c r="D55" i="63"/>
  <c r="H47" i="63"/>
  <c r="C47" i="63"/>
  <c r="H46" i="63"/>
  <c r="C46" i="63"/>
  <c r="L45" i="63"/>
  <c r="H45" i="63" s="1"/>
  <c r="G45" i="63"/>
  <c r="C45" i="63" s="1"/>
  <c r="H44" i="63"/>
  <c r="C44" i="63"/>
  <c r="K43" i="63"/>
  <c r="J43" i="63"/>
  <c r="I43" i="63"/>
  <c r="F43" i="63"/>
  <c r="E43" i="63"/>
  <c r="D43" i="63"/>
  <c r="H42" i="63"/>
  <c r="C42" i="63"/>
  <c r="H41" i="63"/>
  <c r="C41" i="63"/>
  <c r="H40" i="63"/>
  <c r="C40" i="63"/>
  <c r="H39" i="63"/>
  <c r="C39" i="63"/>
  <c r="H38" i="63"/>
  <c r="C38" i="63"/>
  <c r="K37" i="63"/>
  <c r="H37" i="63" s="1"/>
  <c r="F37" i="63"/>
  <c r="C37" i="63" s="1"/>
  <c r="H36" i="63"/>
  <c r="C36" i="63"/>
  <c r="H35" i="63"/>
  <c r="C35" i="63"/>
  <c r="K34" i="63"/>
  <c r="H34" i="63" s="1"/>
  <c r="F34" i="63"/>
  <c r="C34" i="63" s="1"/>
  <c r="H33" i="63"/>
  <c r="C33" i="63"/>
  <c r="K32" i="63"/>
  <c r="H32" i="63" s="1"/>
  <c r="F32" i="63"/>
  <c r="C32" i="63" s="1"/>
  <c r="H31" i="63"/>
  <c r="C31" i="63"/>
  <c r="H30" i="63"/>
  <c r="C30" i="63"/>
  <c r="H29" i="63"/>
  <c r="C29" i="63"/>
  <c r="K28" i="63"/>
  <c r="H28" i="63" s="1"/>
  <c r="F28" i="63"/>
  <c r="C28" i="63" s="1"/>
  <c r="H26" i="63"/>
  <c r="C26" i="63"/>
  <c r="C25" i="63"/>
  <c r="H24" i="63"/>
  <c r="C24" i="63"/>
  <c r="H23" i="63"/>
  <c r="C23" i="63"/>
  <c r="L22" i="63"/>
  <c r="K22" i="63"/>
  <c r="K288" i="63" s="1"/>
  <c r="K287" i="63" s="1"/>
  <c r="J22" i="63"/>
  <c r="J288" i="63" s="1"/>
  <c r="J287" i="63" s="1"/>
  <c r="I22" i="63"/>
  <c r="G22" i="63"/>
  <c r="F22" i="63"/>
  <c r="E22" i="63"/>
  <c r="E288" i="63" s="1"/>
  <c r="E287" i="63" s="1"/>
  <c r="D22" i="63"/>
  <c r="D83" i="65" l="1"/>
  <c r="D174" i="65"/>
  <c r="C174" i="65" s="1"/>
  <c r="G258" i="65"/>
  <c r="G83" i="66"/>
  <c r="L187" i="66"/>
  <c r="E187" i="67"/>
  <c r="C271" i="68"/>
  <c r="K187" i="63"/>
  <c r="F195" i="63"/>
  <c r="E21" i="64"/>
  <c r="L288" i="64"/>
  <c r="L287" i="64" s="1"/>
  <c r="G83" i="64"/>
  <c r="D187" i="64"/>
  <c r="F204" i="64"/>
  <c r="D21" i="65"/>
  <c r="D288" i="66"/>
  <c r="D287" i="66" s="1"/>
  <c r="I288" i="66"/>
  <c r="I287" i="66" s="1"/>
  <c r="K288" i="66"/>
  <c r="K287" i="66" s="1"/>
  <c r="L258" i="66"/>
  <c r="K288" i="67"/>
  <c r="K287" i="67" s="1"/>
  <c r="J53" i="67"/>
  <c r="D174" i="67"/>
  <c r="D173" i="67" s="1"/>
  <c r="C173" i="67" s="1"/>
  <c r="I174" i="67"/>
  <c r="L195" i="67"/>
  <c r="C235" i="67"/>
  <c r="L258" i="67"/>
  <c r="D21" i="68"/>
  <c r="E187" i="68"/>
  <c r="J187" i="68"/>
  <c r="F195" i="68"/>
  <c r="K195" i="68"/>
  <c r="L21" i="69"/>
  <c r="G288" i="69"/>
  <c r="G287" i="69" s="1"/>
  <c r="J288" i="69"/>
  <c r="J287" i="69" s="1"/>
  <c r="L288" i="69"/>
  <c r="L287" i="69" s="1"/>
  <c r="K53" i="69"/>
  <c r="E76" i="69"/>
  <c r="G187" i="69"/>
  <c r="K204" i="69"/>
  <c r="D258" i="70"/>
  <c r="F174" i="63"/>
  <c r="F173" i="63" s="1"/>
  <c r="J187" i="63"/>
  <c r="F53" i="63"/>
  <c r="E231" i="63"/>
  <c r="J231" i="63"/>
  <c r="C22" i="64"/>
  <c r="L83" i="65"/>
  <c r="F187" i="67"/>
  <c r="K187" i="67"/>
  <c r="C43" i="68"/>
  <c r="I54" i="70"/>
  <c r="F269" i="68"/>
  <c r="F268" i="68" s="1"/>
  <c r="L258" i="65"/>
  <c r="F174" i="66"/>
  <c r="F173" i="66" s="1"/>
  <c r="K195" i="66"/>
  <c r="F83" i="67"/>
  <c r="K83" i="67"/>
  <c r="C175" i="67"/>
  <c r="F258" i="67"/>
  <c r="I231" i="68"/>
  <c r="E174" i="69"/>
  <c r="E173" i="69" s="1"/>
  <c r="J75" i="65"/>
  <c r="E187" i="63"/>
  <c r="I54" i="64"/>
  <c r="I288" i="63"/>
  <c r="I287" i="63" s="1"/>
  <c r="J174" i="63"/>
  <c r="J173" i="63" s="1"/>
  <c r="J195" i="63"/>
  <c r="G258" i="63"/>
  <c r="J174" i="64"/>
  <c r="J173" i="64" s="1"/>
  <c r="L195" i="64"/>
  <c r="E21" i="65"/>
  <c r="C136" i="65"/>
  <c r="C160" i="65"/>
  <c r="F258" i="65"/>
  <c r="H55" i="66"/>
  <c r="L53" i="66"/>
  <c r="G174" i="66"/>
  <c r="G173" i="66" s="1"/>
  <c r="L174" i="66"/>
  <c r="L173" i="66" s="1"/>
  <c r="F230" i="66"/>
  <c r="K230" i="66"/>
  <c r="G258" i="66"/>
  <c r="E258" i="66"/>
  <c r="C258" i="66" s="1"/>
  <c r="J288" i="67"/>
  <c r="J287" i="67" s="1"/>
  <c r="C166" i="67"/>
  <c r="I187" i="67"/>
  <c r="G231" i="67"/>
  <c r="L231" i="67"/>
  <c r="G258" i="67"/>
  <c r="C258" i="67" s="1"/>
  <c r="E258" i="67"/>
  <c r="J258" i="67"/>
  <c r="C205" i="68"/>
  <c r="K195" i="69"/>
  <c r="G288" i="67"/>
  <c r="G287" i="67" s="1"/>
  <c r="G21" i="67"/>
  <c r="D191" i="67"/>
  <c r="D187" i="67" s="1"/>
  <c r="C192" i="67"/>
  <c r="D21" i="63"/>
  <c r="H223" i="64"/>
  <c r="I216" i="64"/>
  <c r="J231" i="65"/>
  <c r="H235" i="65"/>
  <c r="L53" i="68"/>
  <c r="D231" i="68"/>
  <c r="C235" i="68"/>
  <c r="C70" i="70"/>
  <c r="D69" i="70"/>
  <c r="F187" i="63"/>
  <c r="K53" i="65"/>
  <c r="G288" i="63"/>
  <c r="G287" i="63" s="1"/>
  <c r="G187" i="63"/>
  <c r="H263" i="63"/>
  <c r="C77" i="64"/>
  <c r="H68" i="69"/>
  <c r="I67" i="69"/>
  <c r="H67" i="69" s="1"/>
  <c r="F288" i="65"/>
  <c r="F287" i="65" s="1"/>
  <c r="C95" i="65"/>
  <c r="F53" i="66"/>
  <c r="I83" i="66"/>
  <c r="D187" i="66"/>
  <c r="C290" i="67"/>
  <c r="C22" i="68"/>
  <c r="L288" i="68"/>
  <c r="L287" i="68" s="1"/>
  <c r="C116" i="68"/>
  <c r="H144" i="68"/>
  <c r="F187" i="68"/>
  <c r="K187" i="68"/>
  <c r="G76" i="69"/>
  <c r="C80" i="69"/>
  <c r="H89" i="69"/>
  <c r="C116" i="69"/>
  <c r="F130" i="69"/>
  <c r="C151" i="69"/>
  <c r="J258" i="69"/>
  <c r="H290" i="70"/>
  <c r="H192" i="63"/>
  <c r="G231" i="63"/>
  <c r="G230" i="63" s="1"/>
  <c r="L231" i="63"/>
  <c r="K258" i="63"/>
  <c r="C263" i="63"/>
  <c r="H290" i="63"/>
  <c r="L54" i="64"/>
  <c r="L53" i="64" s="1"/>
  <c r="E83" i="64"/>
  <c r="H122" i="64"/>
  <c r="D231" i="64"/>
  <c r="L21" i="65"/>
  <c r="H43" i="65"/>
  <c r="C144" i="65"/>
  <c r="L231" i="65"/>
  <c r="L230" i="65" s="1"/>
  <c r="E258" i="65"/>
  <c r="J258" i="65"/>
  <c r="H271" i="65"/>
  <c r="H280" i="65"/>
  <c r="C290" i="65"/>
  <c r="E83" i="66"/>
  <c r="D174" i="66"/>
  <c r="D173" i="66" s="1"/>
  <c r="C188" i="66"/>
  <c r="C58" i="67"/>
  <c r="C69" i="67"/>
  <c r="C80" i="67"/>
  <c r="E174" i="67"/>
  <c r="E173" i="67" s="1"/>
  <c r="J174" i="67"/>
  <c r="J173" i="67" s="1"/>
  <c r="E231" i="67"/>
  <c r="E230" i="67" s="1"/>
  <c r="J231" i="67"/>
  <c r="C238" i="67"/>
  <c r="E174" i="68"/>
  <c r="E173" i="68" s="1"/>
  <c r="J174" i="68"/>
  <c r="J173" i="68" s="1"/>
  <c r="F231" i="68"/>
  <c r="K231" i="68"/>
  <c r="C43" i="69"/>
  <c r="F53" i="69"/>
  <c r="K174" i="69"/>
  <c r="K173" i="69" s="1"/>
  <c r="D231" i="69"/>
  <c r="I231" i="69"/>
  <c r="F258" i="69"/>
  <c r="G174" i="70"/>
  <c r="G173" i="70" s="1"/>
  <c r="J83" i="63"/>
  <c r="L174" i="63"/>
  <c r="L173" i="63" s="1"/>
  <c r="D231" i="63"/>
  <c r="C231" i="63" s="1"/>
  <c r="I231" i="63"/>
  <c r="G75" i="64"/>
  <c r="C95" i="64"/>
  <c r="D174" i="64"/>
  <c r="I174" i="64"/>
  <c r="D204" i="64"/>
  <c r="D195" i="64" s="1"/>
  <c r="J258" i="64"/>
  <c r="C276" i="64"/>
  <c r="C192" i="65"/>
  <c r="C196" i="65"/>
  <c r="C198" i="65"/>
  <c r="K204" i="65"/>
  <c r="I231" i="65"/>
  <c r="K258" i="65"/>
  <c r="K230" i="65" s="1"/>
  <c r="H263" i="65"/>
  <c r="I269" i="65"/>
  <c r="H290" i="65"/>
  <c r="H271" i="66"/>
  <c r="G83" i="68"/>
  <c r="L204" i="69"/>
  <c r="L195" i="69" s="1"/>
  <c r="H116" i="65"/>
  <c r="E231" i="70"/>
  <c r="J231" i="70"/>
  <c r="L187" i="64"/>
  <c r="H151" i="65"/>
  <c r="C141" i="66"/>
  <c r="F53" i="67"/>
  <c r="C246" i="67"/>
  <c r="H280" i="69"/>
  <c r="H259" i="63"/>
  <c r="D21" i="66"/>
  <c r="C166" i="68"/>
  <c r="H58" i="69"/>
  <c r="H271" i="69"/>
  <c r="J53" i="66"/>
  <c r="H80" i="66"/>
  <c r="C144" i="67"/>
  <c r="C151" i="67"/>
  <c r="C160" i="67"/>
  <c r="C271" i="67"/>
  <c r="H43" i="68"/>
  <c r="L204" i="70"/>
  <c r="L195" i="70" s="1"/>
  <c r="C136" i="64"/>
  <c r="C184" i="64"/>
  <c r="C216" i="65"/>
  <c r="D258" i="68"/>
  <c r="I258" i="68"/>
  <c r="C95" i="70"/>
  <c r="H95" i="70"/>
  <c r="K174" i="70"/>
  <c r="K173" i="70" s="1"/>
  <c r="I187" i="70"/>
  <c r="L231" i="70"/>
  <c r="F258" i="70"/>
  <c r="G187" i="64"/>
  <c r="C271" i="64"/>
  <c r="H271" i="64"/>
  <c r="G269" i="64"/>
  <c r="G268" i="64" s="1"/>
  <c r="H133" i="66"/>
  <c r="C205" i="67"/>
  <c r="C246" i="68"/>
  <c r="H280" i="63"/>
  <c r="H80" i="64"/>
  <c r="D258" i="64"/>
  <c r="F191" i="65"/>
  <c r="F187" i="65" s="1"/>
  <c r="C103" i="67"/>
  <c r="C122" i="67"/>
  <c r="J76" i="68"/>
  <c r="C184" i="68"/>
  <c r="H184" i="69"/>
  <c r="C238" i="69"/>
  <c r="I269" i="69"/>
  <c r="I204" i="70"/>
  <c r="I195" i="70" s="1"/>
  <c r="C227" i="70"/>
  <c r="C227" i="63"/>
  <c r="F269" i="64"/>
  <c r="F268" i="64" s="1"/>
  <c r="C58" i="65"/>
  <c r="H69" i="67"/>
  <c r="C141" i="68"/>
  <c r="C175" i="68"/>
  <c r="C58" i="69"/>
  <c r="C103" i="70"/>
  <c r="E174" i="70"/>
  <c r="E173" i="70" s="1"/>
  <c r="H205" i="70"/>
  <c r="E258" i="70"/>
  <c r="J258" i="70"/>
  <c r="F195" i="67"/>
  <c r="H43" i="63"/>
  <c r="H80" i="63"/>
  <c r="G130" i="63"/>
  <c r="H116" i="64"/>
  <c r="J187" i="64"/>
  <c r="H216" i="64"/>
  <c r="C103" i="65"/>
  <c r="C179" i="67"/>
  <c r="C216" i="67"/>
  <c r="G187" i="68"/>
  <c r="D195" i="68"/>
  <c r="C198" i="68"/>
  <c r="C103" i="69"/>
  <c r="G174" i="69"/>
  <c r="G173" i="69" s="1"/>
  <c r="C246" i="69"/>
  <c r="F83" i="70"/>
  <c r="H175" i="70"/>
  <c r="F174" i="70"/>
  <c r="F231" i="70"/>
  <c r="F230" i="70" s="1"/>
  <c r="H246" i="70"/>
  <c r="I174" i="63"/>
  <c r="I173" i="63" s="1"/>
  <c r="H227" i="64"/>
  <c r="C238" i="64"/>
  <c r="H43" i="66"/>
  <c r="C80" i="66"/>
  <c r="G187" i="66"/>
  <c r="H205" i="66"/>
  <c r="C227" i="66"/>
  <c r="C141" i="67"/>
  <c r="D165" i="67"/>
  <c r="D75" i="67" s="1"/>
  <c r="J187" i="67"/>
  <c r="C192" i="68"/>
  <c r="H175" i="69"/>
  <c r="H188" i="69"/>
  <c r="C22" i="70"/>
  <c r="C89" i="70"/>
  <c r="H223" i="70"/>
  <c r="J230" i="70"/>
  <c r="J130" i="63"/>
  <c r="H271" i="63"/>
  <c r="H57" i="64"/>
  <c r="H112" i="64"/>
  <c r="C179" i="64"/>
  <c r="C205" i="65"/>
  <c r="H227" i="65"/>
  <c r="L54" i="69"/>
  <c r="L53" i="69" s="1"/>
  <c r="C271" i="69"/>
  <c r="H57" i="70"/>
  <c r="G54" i="63"/>
  <c r="E195" i="63"/>
  <c r="C246" i="64"/>
  <c r="C188" i="65"/>
  <c r="C192" i="66"/>
  <c r="C43" i="67"/>
  <c r="G187" i="67"/>
  <c r="L187" i="67"/>
  <c r="H205" i="67"/>
  <c r="C58" i="68"/>
  <c r="C263" i="68"/>
  <c r="H43" i="69"/>
  <c r="C184" i="69"/>
  <c r="H259" i="69"/>
  <c r="C112" i="70"/>
  <c r="H141" i="70"/>
  <c r="C144" i="70"/>
  <c r="H151" i="70"/>
  <c r="J174" i="70"/>
  <c r="J173" i="70" s="1"/>
  <c r="H184" i="70"/>
  <c r="E187" i="70"/>
  <c r="L53" i="63"/>
  <c r="L83" i="63"/>
  <c r="L75" i="63" s="1"/>
  <c r="G83" i="63"/>
  <c r="G75" i="63" s="1"/>
  <c r="H136" i="63"/>
  <c r="C141" i="63"/>
  <c r="H141" i="63"/>
  <c r="E174" i="63"/>
  <c r="E173" i="63" s="1"/>
  <c r="C55" i="63"/>
  <c r="H55" i="63"/>
  <c r="G53" i="63"/>
  <c r="C84" i="63"/>
  <c r="H84" i="63"/>
  <c r="K83" i="63"/>
  <c r="C122" i="63"/>
  <c r="H151" i="63"/>
  <c r="C179" i="63"/>
  <c r="C184" i="63"/>
  <c r="H184" i="63"/>
  <c r="C188" i="63"/>
  <c r="H188" i="63"/>
  <c r="C192" i="63"/>
  <c r="L21" i="63"/>
  <c r="K27" i="63"/>
  <c r="K21" i="63" s="1"/>
  <c r="K53" i="63"/>
  <c r="H116" i="63"/>
  <c r="I269" i="63"/>
  <c r="C43" i="64"/>
  <c r="H151" i="64"/>
  <c r="H160" i="64"/>
  <c r="C252" i="64"/>
  <c r="H80" i="65"/>
  <c r="F130" i="65"/>
  <c r="J174" i="65"/>
  <c r="J173" i="65" s="1"/>
  <c r="G204" i="65"/>
  <c r="L204" i="65"/>
  <c r="L195" i="65" s="1"/>
  <c r="E21" i="66"/>
  <c r="G54" i="66"/>
  <c r="G53" i="66" s="1"/>
  <c r="H89" i="66"/>
  <c r="H103" i="66"/>
  <c r="H184" i="66"/>
  <c r="H198" i="66"/>
  <c r="G195" i="66"/>
  <c r="G194" i="66" s="1"/>
  <c r="H246" i="66"/>
  <c r="H252" i="66"/>
  <c r="I269" i="66"/>
  <c r="C280" i="66"/>
  <c r="H22" i="67"/>
  <c r="J83" i="67"/>
  <c r="J75" i="67" s="1"/>
  <c r="J52" i="67" s="1"/>
  <c r="C112" i="67"/>
  <c r="F173" i="67"/>
  <c r="C198" i="67"/>
  <c r="H198" i="67"/>
  <c r="F27" i="68"/>
  <c r="F21" i="68" s="1"/>
  <c r="J54" i="68"/>
  <c r="J53" i="68" s="1"/>
  <c r="C179" i="68"/>
  <c r="H179" i="68"/>
  <c r="C227" i="68"/>
  <c r="C280" i="68"/>
  <c r="C144" i="69"/>
  <c r="H144" i="69"/>
  <c r="J187" i="69"/>
  <c r="K258" i="69"/>
  <c r="K54" i="70"/>
  <c r="K53" i="70" s="1"/>
  <c r="G83" i="70"/>
  <c r="G75" i="70" s="1"/>
  <c r="L83" i="70"/>
  <c r="L75" i="70" s="1"/>
  <c r="F258" i="63"/>
  <c r="F230" i="63" s="1"/>
  <c r="J258" i="63"/>
  <c r="F269" i="63"/>
  <c r="F268" i="63" s="1"/>
  <c r="K54" i="64"/>
  <c r="K53" i="64" s="1"/>
  <c r="L269" i="64"/>
  <c r="C184" i="65"/>
  <c r="H69" i="66"/>
  <c r="J21" i="67"/>
  <c r="C116" i="67"/>
  <c r="H141" i="67"/>
  <c r="C188" i="67"/>
  <c r="H188" i="67"/>
  <c r="F269" i="67"/>
  <c r="F268" i="67" s="1"/>
  <c r="C69" i="68"/>
  <c r="C103" i="68"/>
  <c r="C112" i="68"/>
  <c r="C136" i="68"/>
  <c r="C238" i="68"/>
  <c r="C290" i="68"/>
  <c r="K187" i="69"/>
  <c r="C216" i="69"/>
  <c r="E204" i="69"/>
  <c r="G258" i="69"/>
  <c r="D21" i="70"/>
  <c r="C77" i="70"/>
  <c r="C116" i="70"/>
  <c r="K130" i="70"/>
  <c r="C235" i="63"/>
  <c r="E174" i="64"/>
  <c r="C263" i="64"/>
  <c r="I269" i="64"/>
  <c r="G54" i="65"/>
  <c r="G53" i="65" s="1"/>
  <c r="L54" i="65"/>
  <c r="L53" i="65" s="1"/>
  <c r="C69" i="65"/>
  <c r="H69" i="65"/>
  <c r="C89" i="65"/>
  <c r="I187" i="65"/>
  <c r="E187" i="65"/>
  <c r="L76" i="66"/>
  <c r="H151" i="66"/>
  <c r="C165" i="66"/>
  <c r="H175" i="66"/>
  <c r="H263" i="66"/>
  <c r="L83" i="67"/>
  <c r="C136" i="67"/>
  <c r="C165" i="67"/>
  <c r="C184" i="67"/>
  <c r="H184" i="67"/>
  <c r="D204" i="67"/>
  <c r="K258" i="67"/>
  <c r="E269" i="67"/>
  <c r="C55" i="68"/>
  <c r="H55" i="68"/>
  <c r="H160" i="68"/>
  <c r="L187" i="68"/>
  <c r="E258" i="68"/>
  <c r="G21" i="69"/>
  <c r="H69" i="69"/>
  <c r="C95" i="69"/>
  <c r="H112" i="69"/>
  <c r="C122" i="69"/>
  <c r="C136" i="69"/>
  <c r="H198" i="69"/>
  <c r="H263" i="69"/>
  <c r="H290" i="69"/>
  <c r="C263" i="70"/>
  <c r="I258" i="70"/>
  <c r="C271" i="70"/>
  <c r="I204" i="63"/>
  <c r="C122" i="64"/>
  <c r="H198" i="64"/>
  <c r="J269" i="64"/>
  <c r="F27" i="65"/>
  <c r="C112" i="65"/>
  <c r="H112" i="65"/>
  <c r="H122" i="65"/>
  <c r="C141" i="65"/>
  <c r="J187" i="65"/>
  <c r="L288" i="65"/>
  <c r="L287" i="65" s="1"/>
  <c r="H122" i="66"/>
  <c r="C144" i="66"/>
  <c r="H43" i="67"/>
  <c r="G54" i="67"/>
  <c r="G53" i="67" s="1"/>
  <c r="L54" i="67"/>
  <c r="L53" i="67" s="1"/>
  <c r="G76" i="67"/>
  <c r="L76" i="67"/>
  <c r="L75" i="67" s="1"/>
  <c r="L52" i="67" s="1"/>
  <c r="F130" i="67"/>
  <c r="J204" i="67"/>
  <c r="J195" i="67" s="1"/>
  <c r="C227" i="67"/>
  <c r="G230" i="67"/>
  <c r="C276" i="67"/>
  <c r="H276" i="67"/>
  <c r="G269" i="69"/>
  <c r="G268" i="69" s="1"/>
  <c r="C80" i="70"/>
  <c r="C122" i="70"/>
  <c r="C151" i="70"/>
  <c r="I174" i="70"/>
  <c r="I173" i="70" s="1"/>
  <c r="C179" i="70"/>
  <c r="H179" i="70"/>
  <c r="E204" i="70"/>
  <c r="E195" i="70" s="1"/>
  <c r="D231" i="70"/>
  <c r="I231" i="70"/>
  <c r="C259" i="70"/>
  <c r="G258" i="70"/>
  <c r="L258" i="70"/>
  <c r="C280" i="70"/>
  <c r="H280" i="70"/>
  <c r="F53" i="68"/>
  <c r="H67" i="63"/>
  <c r="H69" i="63"/>
  <c r="H112" i="63"/>
  <c r="C136" i="63"/>
  <c r="E130" i="63"/>
  <c r="C165" i="63"/>
  <c r="C175" i="63"/>
  <c r="H179" i="63"/>
  <c r="C196" i="63"/>
  <c r="G195" i="63"/>
  <c r="H227" i="63"/>
  <c r="K269" i="63"/>
  <c r="L288" i="63"/>
  <c r="L287" i="63" s="1"/>
  <c r="L21" i="64"/>
  <c r="F54" i="64"/>
  <c r="F53" i="64" s="1"/>
  <c r="C89" i="64"/>
  <c r="F83" i="64"/>
  <c r="C141" i="64"/>
  <c r="L130" i="64"/>
  <c r="K187" i="64"/>
  <c r="F195" i="64"/>
  <c r="H235" i="64"/>
  <c r="I231" i="64"/>
  <c r="H246" i="64"/>
  <c r="E288" i="64"/>
  <c r="E287" i="64" s="1"/>
  <c r="F53" i="65"/>
  <c r="H89" i="65"/>
  <c r="G83" i="65"/>
  <c r="H103" i="65"/>
  <c r="H144" i="65"/>
  <c r="C165" i="65"/>
  <c r="H184" i="65"/>
  <c r="C235" i="65"/>
  <c r="D231" i="65"/>
  <c r="K269" i="65"/>
  <c r="C89" i="66"/>
  <c r="C95" i="66"/>
  <c r="J130" i="66"/>
  <c r="K174" i="66"/>
  <c r="K173" i="66" s="1"/>
  <c r="F204" i="66"/>
  <c r="C204" i="66" s="1"/>
  <c r="E269" i="66"/>
  <c r="E268" i="66" s="1"/>
  <c r="K53" i="67"/>
  <c r="H165" i="68"/>
  <c r="C165" i="68"/>
  <c r="J230" i="68"/>
  <c r="E269" i="68"/>
  <c r="E53" i="69"/>
  <c r="C179" i="69"/>
  <c r="E195" i="69"/>
  <c r="K230" i="69"/>
  <c r="C290" i="69"/>
  <c r="L21" i="70"/>
  <c r="F54" i="70"/>
  <c r="H133" i="70"/>
  <c r="I131" i="70"/>
  <c r="I130" i="70" s="1"/>
  <c r="L187" i="70"/>
  <c r="G187" i="70"/>
  <c r="G204" i="70"/>
  <c r="G195" i="70" s="1"/>
  <c r="H235" i="70"/>
  <c r="K231" i="70"/>
  <c r="E21" i="63"/>
  <c r="F288" i="63"/>
  <c r="F287" i="63" s="1"/>
  <c r="C43" i="63"/>
  <c r="E54" i="63"/>
  <c r="E53" i="63" s="1"/>
  <c r="C58" i="63"/>
  <c r="H58" i="63"/>
  <c r="C67" i="63"/>
  <c r="C69" i="63"/>
  <c r="I76" i="63"/>
  <c r="C77" i="63"/>
  <c r="H77" i="63"/>
  <c r="K76" i="63"/>
  <c r="H76" i="63" s="1"/>
  <c r="C80" i="63"/>
  <c r="E83" i="63"/>
  <c r="E75" i="63" s="1"/>
  <c r="I83" i="63"/>
  <c r="C89" i="63"/>
  <c r="H89" i="63"/>
  <c r="C95" i="63"/>
  <c r="H95" i="63"/>
  <c r="C103" i="63"/>
  <c r="H103" i="63"/>
  <c r="C112" i="63"/>
  <c r="C116" i="63"/>
  <c r="H122" i="63"/>
  <c r="F130" i="63"/>
  <c r="C144" i="63"/>
  <c r="H144" i="63"/>
  <c r="C151" i="63"/>
  <c r="C160" i="63"/>
  <c r="H160" i="63"/>
  <c r="C166" i="63"/>
  <c r="H166" i="63"/>
  <c r="D174" i="63"/>
  <c r="K174" i="63"/>
  <c r="K173" i="63" s="1"/>
  <c r="C198" i="63"/>
  <c r="H198" i="63"/>
  <c r="D204" i="63"/>
  <c r="C204" i="63" s="1"/>
  <c r="K204" i="63"/>
  <c r="K195" i="63" s="1"/>
  <c r="C216" i="63"/>
  <c r="H216" i="63"/>
  <c r="H235" i="63"/>
  <c r="K231" i="63"/>
  <c r="C238" i="63"/>
  <c r="H238" i="63"/>
  <c r="C246" i="63"/>
  <c r="H246" i="63"/>
  <c r="C251" i="63"/>
  <c r="C271" i="63"/>
  <c r="G269" i="63"/>
  <c r="G268" i="63" s="1"/>
  <c r="C290" i="63"/>
  <c r="D288" i="64"/>
  <c r="D287" i="64" s="1"/>
  <c r="H43" i="64"/>
  <c r="J58" i="64"/>
  <c r="J54" i="64" s="1"/>
  <c r="J69" i="64"/>
  <c r="J67" i="64" s="1"/>
  <c r="I76" i="64"/>
  <c r="K76" i="64"/>
  <c r="C80" i="64"/>
  <c r="L76" i="64"/>
  <c r="I83" i="64"/>
  <c r="K83" i="64"/>
  <c r="H95" i="64"/>
  <c r="H103" i="64"/>
  <c r="H133" i="64"/>
  <c r="H136" i="64"/>
  <c r="D130" i="64"/>
  <c r="H141" i="64"/>
  <c r="C151" i="64"/>
  <c r="C160" i="64"/>
  <c r="C175" i="64"/>
  <c r="G174" i="64"/>
  <c r="G173" i="64" s="1"/>
  <c r="L174" i="64"/>
  <c r="L173" i="64" s="1"/>
  <c r="H179" i="64"/>
  <c r="H184" i="64"/>
  <c r="C198" i="64"/>
  <c r="C205" i="64"/>
  <c r="G195" i="64"/>
  <c r="C216" i="64"/>
  <c r="C227" i="64"/>
  <c r="C235" i="64"/>
  <c r="E231" i="64"/>
  <c r="G231" i="64"/>
  <c r="G230" i="64" s="1"/>
  <c r="G194" i="64" s="1"/>
  <c r="J231" i="64"/>
  <c r="L231" i="64"/>
  <c r="L230" i="64" s="1"/>
  <c r="C251" i="64"/>
  <c r="H263" i="64"/>
  <c r="D269" i="64"/>
  <c r="C22" i="65"/>
  <c r="J288" i="65"/>
  <c r="J287" i="65" s="1"/>
  <c r="K27" i="65"/>
  <c r="H27" i="65" s="1"/>
  <c r="C43" i="65"/>
  <c r="J54" i="65"/>
  <c r="J53" i="65" s="1"/>
  <c r="H58" i="65"/>
  <c r="D67" i="65"/>
  <c r="D53" i="65" s="1"/>
  <c r="C77" i="65"/>
  <c r="L75" i="65"/>
  <c r="C80" i="65"/>
  <c r="K83" i="65"/>
  <c r="F83" i="65"/>
  <c r="F75" i="65" s="1"/>
  <c r="H95" i="65"/>
  <c r="C122" i="65"/>
  <c r="H136" i="65"/>
  <c r="H141" i="65"/>
  <c r="C151" i="65"/>
  <c r="H160" i="65"/>
  <c r="C166" i="65"/>
  <c r="F173" i="65"/>
  <c r="C179" i="65"/>
  <c r="H179" i="65"/>
  <c r="H198" i="65"/>
  <c r="E204" i="65"/>
  <c r="E195" i="65" s="1"/>
  <c r="J204" i="65"/>
  <c r="E231" i="65"/>
  <c r="E230" i="65" s="1"/>
  <c r="G231" i="65"/>
  <c r="C246" i="65"/>
  <c r="H246" i="65"/>
  <c r="H251" i="65"/>
  <c r="I258" i="65"/>
  <c r="C263" i="65"/>
  <c r="C271" i="65"/>
  <c r="G269" i="65"/>
  <c r="G268" i="65" s="1"/>
  <c r="J269" i="65"/>
  <c r="E287" i="66"/>
  <c r="G287" i="66"/>
  <c r="C43" i="66"/>
  <c r="K53" i="66"/>
  <c r="E54" i="66"/>
  <c r="E53" i="66" s="1"/>
  <c r="C58" i="66"/>
  <c r="H58" i="66"/>
  <c r="C67" i="66"/>
  <c r="I67" i="66"/>
  <c r="H67" i="66" s="1"/>
  <c r="C69" i="66"/>
  <c r="J76" i="66"/>
  <c r="F83" i="66"/>
  <c r="H84" i="66"/>
  <c r="L83" i="66"/>
  <c r="J83" i="66"/>
  <c r="C103" i="66"/>
  <c r="H112" i="66"/>
  <c r="H116" i="66"/>
  <c r="C122" i="66"/>
  <c r="C136" i="66"/>
  <c r="D130" i="66"/>
  <c r="H141" i="66"/>
  <c r="C151" i="66"/>
  <c r="L130" i="66"/>
  <c r="C166" i="66"/>
  <c r="C175" i="66"/>
  <c r="C184" i="66"/>
  <c r="H188" i="66"/>
  <c r="K187" i="66"/>
  <c r="C205" i="66"/>
  <c r="C216" i="66"/>
  <c r="E231" i="66"/>
  <c r="G231" i="66"/>
  <c r="G230" i="66" s="1"/>
  <c r="J231" i="66"/>
  <c r="L231" i="66"/>
  <c r="L230" i="66" s="1"/>
  <c r="C246" i="66"/>
  <c r="H251" i="66"/>
  <c r="C263" i="66"/>
  <c r="F268" i="66"/>
  <c r="H276" i="66"/>
  <c r="L269" i="66"/>
  <c r="F288" i="67"/>
  <c r="F287" i="67" s="1"/>
  <c r="C55" i="67"/>
  <c r="H58" i="67"/>
  <c r="D67" i="67"/>
  <c r="D53" i="67" s="1"/>
  <c r="I67" i="67"/>
  <c r="C77" i="67"/>
  <c r="H80" i="67"/>
  <c r="C89" i="67"/>
  <c r="C95" i="67"/>
  <c r="H122" i="67"/>
  <c r="H136" i="67"/>
  <c r="K130" i="67"/>
  <c r="K75" i="67" s="1"/>
  <c r="H160" i="67"/>
  <c r="H165" i="67"/>
  <c r="H175" i="67"/>
  <c r="H179" i="67"/>
  <c r="H192" i="67"/>
  <c r="D196" i="67"/>
  <c r="D195" i="67" s="1"/>
  <c r="I196" i="67"/>
  <c r="I195" i="67" s="1"/>
  <c r="E204" i="67"/>
  <c r="G204" i="67"/>
  <c r="G195" i="67" s="1"/>
  <c r="G194" i="67" s="1"/>
  <c r="K204" i="67"/>
  <c r="K195" i="67" s="1"/>
  <c r="D231" i="67"/>
  <c r="D230" i="67" s="1"/>
  <c r="F231" i="67"/>
  <c r="F230" i="67" s="1"/>
  <c r="F194" i="67" s="1"/>
  <c r="I231" i="67"/>
  <c r="K231" i="67"/>
  <c r="K230" i="67" s="1"/>
  <c r="C251" i="67"/>
  <c r="C252" i="67"/>
  <c r="C259" i="67"/>
  <c r="C263" i="67"/>
  <c r="D269" i="67"/>
  <c r="K269" i="67"/>
  <c r="L21" i="68"/>
  <c r="D288" i="68"/>
  <c r="D287" i="68" s="1"/>
  <c r="F288" i="68"/>
  <c r="F287" i="68" s="1"/>
  <c r="K288" i="68"/>
  <c r="K287" i="68" s="1"/>
  <c r="J21" i="68"/>
  <c r="E54" i="68"/>
  <c r="E53" i="68" s="1"/>
  <c r="G54" i="68"/>
  <c r="G53" i="68" s="1"/>
  <c r="K54" i="68"/>
  <c r="K53" i="68" s="1"/>
  <c r="D67" i="68"/>
  <c r="C67" i="68" s="1"/>
  <c r="C77" i="68"/>
  <c r="L76" i="68"/>
  <c r="C80" i="68"/>
  <c r="K76" i="68"/>
  <c r="H112" i="68"/>
  <c r="L130" i="68"/>
  <c r="C160" i="68"/>
  <c r="H166" i="68"/>
  <c r="F174" i="68"/>
  <c r="F173" i="68" s="1"/>
  <c r="K174" i="68"/>
  <c r="K173" i="68" s="1"/>
  <c r="H173" i="68" s="1"/>
  <c r="G174" i="68"/>
  <c r="G173" i="68" s="1"/>
  <c r="C188" i="68"/>
  <c r="D191" i="68"/>
  <c r="C191" i="68" s="1"/>
  <c r="H204" i="68"/>
  <c r="H227" i="68"/>
  <c r="H246" i="68"/>
  <c r="F230" i="68"/>
  <c r="F194" i="68" s="1"/>
  <c r="C259" i="68"/>
  <c r="L258" i="68"/>
  <c r="L230" i="68" s="1"/>
  <c r="H263" i="68"/>
  <c r="H271" i="68"/>
  <c r="J21" i="69"/>
  <c r="C22" i="69"/>
  <c r="F288" i="69"/>
  <c r="F287" i="69" s="1"/>
  <c r="K287" i="69"/>
  <c r="G53" i="69"/>
  <c r="C84" i="69"/>
  <c r="C89" i="69"/>
  <c r="L83" i="69"/>
  <c r="G83" i="69"/>
  <c r="C112" i="69"/>
  <c r="C141" i="69"/>
  <c r="H160" i="69"/>
  <c r="H166" i="69"/>
  <c r="L173" i="69"/>
  <c r="E187" i="69"/>
  <c r="I187" i="69"/>
  <c r="F187" i="69"/>
  <c r="H192" i="69"/>
  <c r="I196" i="69"/>
  <c r="C198" i="69"/>
  <c r="J204" i="69"/>
  <c r="J195" i="69" s="1"/>
  <c r="C227" i="69"/>
  <c r="E231" i="69"/>
  <c r="G231" i="69"/>
  <c r="G230" i="69" s="1"/>
  <c r="J231" i="69"/>
  <c r="L231" i="69"/>
  <c r="H246" i="69"/>
  <c r="C263" i="69"/>
  <c r="F269" i="69"/>
  <c r="F268" i="69" s="1"/>
  <c r="K269" i="69"/>
  <c r="E21" i="70"/>
  <c r="D288" i="70"/>
  <c r="D287" i="70" s="1"/>
  <c r="I288" i="70"/>
  <c r="H43" i="70"/>
  <c r="G53" i="70"/>
  <c r="J58" i="70"/>
  <c r="J54" i="70" s="1"/>
  <c r="C76" i="70"/>
  <c r="H80" i="70"/>
  <c r="H89" i="70"/>
  <c r="H112" i="70"/>
  <c r="H116" i="70"/>
  <c r="H122" i="70"/>
  <c r="C136" i="70"/>
  <c r="H144" i="70"/>
  <c r="C166" i="70"/>
  <c r="C184" i="70"/>
  <c r="D187" i="70"/>
  <c r="K187" i="70"/>
  <c r="C198" i="70"/>
  <c r="H198" i="70"/>
  <c r="C216" i="70"/>
  <c r="C235" i="70"/>
  <c r="G231" i="70"/>
  <c r="H259" i="70"/>
  <c r="H133" i="69"/>
  <c r="I131" i="69"/>
  <c r="H131" i="69" s="1"/>
  <c r="H130" i="67"/>
  <c r="K130" i="68"/>
  <c r="F27" i="67"/>
  <c r="F21" i="67" s="1"/>
  <c r="I151" i="68"/>
  <c r="H151" i="68" s="1"/>
  <c r="I103" i="69"/>
  <c r="H103" i="69" s="1"/>
  <c r="I136" i="69"/>
  <c r="H136" i="69" s="1"/>
  <c r="H159" i="69"/>
  <c r="I54" i="69"/>
  <c r="I95" i="68"/>
  <c r="H95" i="68" s="1"/>
  <c r="I216" i="69"/>
  <c r="H216" i="69" s="1"/>
  <c r="I116" i="69"/>
  <c r="I80" i="68"/>
  <c r="H80" i="68" s="1"/>
  <c r="H78" i="69"/>
  <c r="I95" i="69"/>
  <c r="H95" i="69" s="1"/>
  <c r="I141" i="69"/>
  <c r="H141" i="69" s="1"/>
  <c r="H122" i="69"/>
  <c r="K116" i="69"/>
  <c r="H76" i="66"/>
  <c r="J75" i="63"/>
  <c r="J52" i="63" s="1"/>
  <c r="I53" i="63"/>
  <c r="H54" i="63"/>
  <c r="F194" i="63"/>
  <c r="D173" i="63"/>
  <c r="C191" i="63"/>
  <c r="D195" i="63"/>
  <c r="C205" i="63"/>
  <c r="H196" i="64"/>
  <c r="H280" i="64"/>
  <c r="C227" i="65"/>
  <c r="D204" i="65"/>
  <c r="F251" i="65"/>
  <c r="C251" i="65" s="1"/>
  <c r="C252" i="65"/>
  <c r="H54" i="66"/>
  <c r="D288" i="67"/>
  <c r="D287" i="67" s="1"/>
  <c r="C22" i="67"/>
  <c r="D21" i="67"/>
  <c r="C290" i="70"/>
  <c r="C22" i="63"/>
  <c r="C131" i="63"/>
  <c r="H175" i="63"/>
  <c r="H205" i="63"/>
  <c r="C252" i="63"/>
  <c r="C259" i="63"/>
  <c r="D258" i="63"/>
  <c r="D230" i="63" s="1"/>
  <c r="L258" i="63"/>
  <c r="L230" i="63" s="1"/>
  <c r="H22" i="64"/>
  <c r="J288" i="64"/>
  <c r="J287" i="64" s="1"/>
  <c r="C55" i="64"/>
  <c r="D54" i="64"/>
  <c r="H55" i="64"/>
  <c r="H69" i="64"/>
  <c r="I67" i="64"/>
  <c r="J83" i="64"/>
  <c r="I173" i="64"/>
  <c r="C188" i="64"/>
  <c r="H192" i="64"/>
  <c r="I191" i="64"/>
  <c r="H191" i="64" s="1"/>
  <c r="C196" i="64"/>
  <c r="E195" i="64"/>
  <c r="C204" i="64"/>
  <c r="F230" i="64"/>
  <c r="H238" i="64"/>
  <c r="K251" i="64"/>
  <c r="H251" i="64" s="1"/>
  <c r="H252" i="64"/>
  <c r="C280" i="64"/>
  <c r="I288" i="64"/>
  <c r="I287" i="64" s="1"/>
  <c r="C76" i="65"/>
  <c r="D75" i="65"/>
  <c r="G130" i="65"/>
  <c r="G75" i="65" s="1"/>
  <c r="K173" i="65"/>
  <c r="H188" i="65"/>
  <c r="H223" i="65"/>
  <c r="I216" i="65"/>
  <c r="H216" i="65" s="1"/>
  <c r="C238" i="65"/>
  <c r="F288" i="66"/>
  <c r="F287" i="66" s="1"/>
  <c r="C22" i="66"/>
  <c r="C288" i="66" s="1"/>
  <c r="C287" i="66" s="1"/>
  <c r="C32" i="66"/>
  <c r="F27" i="66"/>
  <c r="F76" i="66"/>
  <c r="C77" i="66"/>
  <c r="E130" i="66"/>
  <c r="E83" i="67"/>
  <c r="E75" i="67" s="1"/>
  <c r="C84" i="67"/>
  <c r="I173" i="67"/>
  <c r="H173" i="67" s="1"/>
  <c r="C196" i="68"/>
  <c r="C280" i="63"/>
  <c r="D288" i="63"/>
  <c r="D287" i="63" s="1"/>
  <c r="H188" i="64"/>
  <c r="C259" i="65"/>
  <c r="D258" i="65"/>
  <c r="F269" i="65"/>
  <c r="F268" i="65" s="1"/>
  <c r="C276" i="65"/>
  <c r="J288" i="66"/>
  <c r="J287" i="66" s="1"/>
  <c r="H45" i="66"/>
  <c r="C179" i="66"/>
  <c r="E174" i="66"/>
  <c r="C198" i="66"/>
  <c r="E196" i="66"/>
  <c r="H235" i="66"/>
  <c r="I230" i="66"/>
  <c r="H259" i="66"/>
  <c r="J258" i="66"/>
  <c r="H258" i="66" s="1"/>
  <c r="I130" i="63"/>
  <c r="H130" i="63" s="1"/>
  <c r="H22" i="63"/>
  <c r="H288" i="63" s="1"/>
  <c r="F27" i="63"/>
  <c r="F21" i="63" s="1"/>
  <c r="D54" i="63"/>
  <c r="F76" i="63"/>
  <c r="F75" i="63" s="1"/>
  <c r="F283" i="63" s="1"/>
  <c r="D83" i="63"/>
  <c r="C83" i="63" s="1"/>
  <c r="I165" i="63"/>
  <c r="H165" i="63" s="1"/>
  <c r="G174" i="63"/>
  <c r="G173" i="63" s="1"/>
  <c r="G283" i="63" s="1"/>
  <c r="I191" i="63"/>
  <c r="H191" i="63" s="1"/>
  <c r="E258" i="63"/>
  <c r="E230" i="63" s="1"/>
  <c r="I258" i="63"/>
  <c r="D269" i="63"/>
  <c r="C276" i="63"/>
  <c r="D21" i="64"/>
  <c r="F288" i="64"/>
  <c r="F287" i="64" s="1"/>
  <c r="K288" i="64"/>
  <c r="K287" i="64" s="1"/>
  <c r="K27" i="64"/>
  <c r="E54" i="64"/>
  <c r="E67" i="64"/>
  <c r="C67" i="64" s="1"/>
  <c r="C69" i="64"/>
  <c r="H77" i="64"/>
  <c r="J76" i="64"/>
  <c r="H89" i="64"/>
  <c r="C103" i="64"/>
  <c r="C116" i="64"/>
  <c r="I130" i="64"/>
  <c r="H131" i="64"/>
  <c r="J130" i="64"/>
  <c r="H144" i="64"/>
  <c r="H166" i="64"/>
  <c r="I165" i="64"/>
  <c r="H165" i="64" s="1"/>
  <c r="K174" i="64"/>
  <c r="K173" i="64" s="1"/>
  <c r="H175" i="64"/>
  <c r="F187" i="64"/>
  <c r="C192" i="64"/>
  <c r="E191" i="64"/>
  <c r="C191" i="64" s="1"/>
  <c r="I204" i="64"/>
  <c r="I195" i="64" s="1"/>
  <c r="H259" i="64"/>
  <c r="I258" i="64"/>
  <c r="D268" i="64"/>
  <c r="K288" i="65"/>
  <c r="K287" i="65" s="1"/>
  <c r="H22" i="65"/>
  <c r="H288" i="65" s="1"/>
  <c r="H287" i="65" s="1"/>
  <c r="H55" i="65"/>
  <c r="I54" i="65"/>
  <c r="I76" i="65"/>
  <c r="H84" i="65"/>
  <c r="I83" i="65"/>
  <c r="K165" i="65"/>
  <c r="H165" i="65" s="1"/>
  <c r="H166" i="65"/>
  <c r="G187" i="65"/>
  <c r="L187" i="65"/>
  <c r="K191" i="65"/>
  <c r="H191" i="65" s="1"/>
  <c r="H192" i="65"/>
  <c r="K196" i="65"/>
  <c r="K195" i="65" s="1"/>
  <c r="G230" i="65"/>
  <c r="H252" i="65"/>
  <c r="D269" i="65"/>
  <c r="H276" i="65"/>
  <c r="L21" i="66"/>
  <c r="D76" i="66"/>
  <c r="H102" i="66"/>
  <c r="K95" i="66"/>
  <c r="K83" i="66" s="1"/>
  <c r="H136" i="66"/>
  <c r="I130" i="66"/>
  <c r="C160" i="66"/>
  <c r="F130" i="66"/>
  <c r="I196" i="63"/>
  <c r="I195" i="63" s="1"/>
  <c r="H276" i="63"/>
  <c r="J269" i="63"/>
  <c r="C32" i="64"/>
  <c r="F27" i="64"/>
  <c r="C131" i="64"/>
  <c r="K269" i="64"/>
  <c r="H276" i="64"/>
  <c r="K130" i="65"/>
  <c r="H131" i="65"/>
  <c r="H205" i="65"/>
  <c r="I204" i="65"/>
  <c r="I195" i="65" s="1"/>
  <c r="H259" i="65"/>
  <c r="L288" i="67"/>
  <c r="L287" i="67" s="1"/>
  <c r="L21" i="67"/>
  <c r="G21" i="63"/>
  <c r="H27" i="63"/>
  <c r="H252" i="63"/>
  <c r="J251" i="63"/>
  <c r="J230" i="63" s="1"/>
  <c r="G21" i="64"/>
  <c r="G288" i="64"/>
  <c r="G287" i="64" s="1"/>
  <c r="H45" i="64"/>
  <c r="C58" i="64"/>
  <c r="D76" i="64"/>
  <c r="C84" i="64"/>
  <c r="D83" i="64"/>
  <c r="H84" i="64"/>
  <c r="L83" i="64"/>
  <c r="C112" i="64"/>
  <c r="F130" i="64"/>
  <c r="K130" i="64"/>
  <c r="C144" i="64"/>
  <c r="C166" i="64"/>
  <c r="E165" i="64"/>
  <c r="C165" i="64" s="1"/>
  <c r="D173" i="64"/>
  <c r="E173" i="64"/>
  <c r="K204" i="64"/>
  <c r="K195" i="64" s="1"/>
  <c r="H205" i="64"/>
  <c r="C259" i="64"/>
  <c r="E258" i="64"/>
  <c r="C258" i="64" s="1"/>
  <c r="E268" i="64"/>
  <c r="G288" i="65"/>
  <c r="G287" i="65" s="1"/>
  <c r="G21" i="65"/>
  <c r="C55" i="65"/>
  <c r="E54" i="65"/>
  <c r="I67" i="65"/>
  <c r="H67" i="65" s="1"/>
  <c r="K76" i="65"/>
  <c r="H77" i="65"/>
  <c r="C84" i="65"/>
  <c r="E83" i="65"/>
  <c r="C116" i="65"/>
  <c r="I130" i="65"/>
  <c r="C175" i="65"/>
  <c r="H175" i="65"/>
  <c r="I174" i="65"/>
  <c r="D187" i="65"/>
  <c r="G195" i="65"/>
  <c r="H238" i="65"/>
  <c r="E268" i="65"/>
  <c r="C280" i="65"/>
  <c r="D288" i="65"/>
  <c r="D287" i="65" s="1"/>
  <c r="K27" i="66"/>
  <c r="C55" i="66"/>
  <c r="D54" i="66"/>
  <c r="H77" i="66"/>
  <c r="C84" i="66"/>
  <c r="D83" i="66"/>
  <c r="H165" i="66"/>
  <c r="I174" i="66"/>
  <c r="D195" i="66"/>
  <c r="H216" i="66"/>
  <c r="I204" i="66"/>
  <c r="I195" i="66" s="1"/>
  <c r="C280" i="67"/>
  <c r="G288" i="68"/>
  <c r="G287" i="68" s="1"/>
  <c r="G21" i="68"/>
  <c r="C84" i="68"/>
  <c r="E83" i="68"/>
  <c r="E75" i="68" s="1"/>
  <c r="H117" i="68"/>
  <c r="I116" i="68"/>
  <c r="H136" i="68"/>
  <c r="E288" i="65"/>
  <c r="E287" i="65" s="1"/>
  <c r="I288" i="65"/>
  <c r="I287" i="65" s="1"/>
  <c r="H196" i="66"/>
  <c r="H227" i="66"/>
  <c r="J204" i="66"/>
  <c r="J195" i="66" s="1"/>
  <c r="E288" i="67"/>
  <c r="E287" i="67" s="1"/>
  <c r="C27" i="67"/>
  <c r="E53" i="67"/>
  <c r="C54" i="67"/>
  <c r="H55" i="67"/>
  <c r="I54" i="67"/>
  <c r="C76" i="67"/>
  <c r="H77" i="67"/>
  <c r="I76" i="67"/>
  <c r="C196" i="67"/>
  <c r="C76" i="68"/>
  <c r="G130" i="68"/>
  <c r="G75" i="68" s="1"/>
  <c r="H28" i="69"/>
  <c r="H22" i="66"/>
  <c r="C116" i="66"/>
  <c r="G130" i="66"/>
  <c r="G75" i="66" s="1"/>
  <c r="K130" i="66"/>
  <c r="H160" i="66"/>
  <c r="F187" i="66"/>
  <c r="E191" i="66"/>
  <c r="C191" i="66" s="1"/>
  <c r="H192" i="66"/>
  <c r="I191" i="66"/>
  <c r="H191" i="66" s="1"/>
  <c r="J269" i="66"/>
  <c r="C271" i="66"/>
  <c r="C276" i="66"/>
  <c r="D269" i="66"/>
  <c r="H280" i="66"/>
  <c r="G83" i="67"/>
  <c r="G75" i="67" s="1"/>
  <c r="C130" i="67"/>
  <c r="C174" i="67"/>
  <c r="H252" i="67"/>
  <c r="I251" i="67"/>
  <c r="H251" i="67" s="1"/>
  <c r="H259" i="67"/>
  <c r="I258" i="67"/>
  <c r="H258" i="67" s="1"/>
  <c r="H271" i="67"/>
  <c r="I269" i="67"/>
  <c r="H28" i="68"/>
  <c r="H188" i="68"/>
  <c r="I187" i="68"/>
  <c r="H191" i="68"/>
  <c r="G195" i="68"/>
  <c r="C216" i="68"/>
  <c r="E204" i="68"/>
  <c r="C204" i="68" s="1"/>
  <c r="C231" i="68"/>
  <c r="G21" i="66"/>
  <c r="K21" i="66"/>
  <c r="C112" i="66"/>
  <c r="H144" i="66"/>
  <c r="H166" i="66"/>
  <c r="H179" i="66"/>
  <c r="C235" i="66"/>
  <c r="C238" i="66"/>
  <c r="C252" i="66"/>
  <c r="D251" i="66"/>
  <c r="C251" i="66" s="1"/>
  <c r="C259" i="66"/>
  <c r="H89" i="67"/>
  <c r="I83" i="67"/>
  <c r="E268" i="67"/>
  <c r="H87" i="68"/>
  <c r="I84" i="68"/>
  <c r="H118" i="68"/>
  <c r="K116" i="68"/>
  <c r="K83" i="68" s="1"/>
  <c r="H187" i="67"/>
  <c r="H191" i="67"/>
  <c r="I288" i="67"/>
  <c r="I287" i="67" s="1"/>
  <c r="H22" i="68"/>
  <c r="I288" i="68"/>
  <c r="I287" i="68" s="1"/>
  <c r="C27" i="68"/>
  <c r="F83" i="68"/>
  <c r="J83" i="68"/>
  <c r="H127" i="68"/>
  <c r="I122" i="68"/>
  <c r="H122" i="68" s="1"/>
  <c r="I141" i="68"/>
  <c r="H141" i="68" s="1"/>
  <c r="D130" i="68"/>
  <c r="C144" i="68"/>
  <c r="H252" i="68"/>
  <c r="I251" i="68"/>
  <c r="H251" i="68" s="1"/>
  <c r="C276" i="68"/>
  <c r="H276" i="68"/>
  <c r="I269" i="68"/>
  <c r="F76" i="69"/>
  <c r="C76" i="69" s="1"/>
  <c r="C77" i="69"/>
  <c r="C166" i="69"/>
  <c r="D165" i="69"/>
  <c r="C165" i="69" s="1"/>
  <c r="C192" i="69"/>
  <c r="D191" i="69"/>
  <c r="C191" i="69" s="1"/>
  <c r="C196" i="69"/>
  <c r="G195" i="69"/>
  <c r="C68" i="70"/>
  <c r="D67" i="70"/>
  <c r="C67" i="70" s="1"/>
  <c r="H67" i="67"/>
  <c r="H103" i="67"/>
  <c r="H116" i="67"/>
  <c r="H144" i="67"/>
  <c r="H166" i="67"/>
  <c r="H216" i="67"/>
  <c r="H235" i="67"/>
  <c r="H246" i="67"/>
  <c r="H58" i="68"/>
  <c r="H69" i="68"/>
  <c r="C95" i="68"/>
  <c r="C151" i="68"/>
  <c r="H175" i="68"/>
  <c r="H184" i="68"/>
  <c r="H192" i="68"/>
  <c r="H198" i="68"/>
  <c r="H205" i="68"/>
  <c r="H235" i="68"/>
  <c r="H238" i="68"/>
  <c r="C252" i="68"/>
  <c r="E251" i="68"/>
  <c r="C251" i="68" s="1"/>
  <c r="K258" i="68"/>
  <c r="H259" i="68"/>
  <c r="I288" i="69"/>
  <c r="I287" i="69" s="1"/>
  <c r="H22" i="69"/>
  <c r="E21" i="67"/>
  <c r="H84" i="67"/>
  <c r="H95" i="67"/>
  <c r="H112" i="67"/>
  <c r="H151" i="67"/>
  <c r="H227" i="67"/>
  <c r="H238" i="67"/>
  <c r="H263" i="67"/>
  <c r="H280" i="67"/>
  <c r="E21" i="68"/>
  <c r="I67" i="68"/>
  <c r="H67" i="68" s="1"/>
  <c r="H77" i="68"/>
  <c r="C89" i="68"/>
  <c r="D83" i="68"/>
  <c r="H89" i="68"/>
  <c r="L83" i="68"/>
  <c r="H103" i="68"/>
  <c r="C122" i="68"/>
  <c r="F130" i="68"/>
  <c r="J130" i="68"/>
  <c r="H152" i="68"/>
  <c r="I196" i="68"/>
  <c r="I195" i="68" s="1"/>
  <c r="H216" i="68"/>
  <c r="G258" i="68"/>
  <c r="G230" i="68" s="1"/>
  <c r="E268" i="68"/>
  <c r="E288" i="69"/>
  <c r="E287" i="69" s="1"/>
  <c r="E21" i="69"/>
  <c r="C32" i="69"/>
  <c r="F27" i="69"/>
  <c r="C54" i="69"/>
  <c r="H84" i="69"/>
  <c r="J83" i="69"/>
  <c r="H280" i="68"/>
  <c r="C55" i="69"/>
  <c r="F83" i="69"/>
  <c r="K130" i="69"/>
  <c r="H165" i="69"/>
  <c r="J174" i="69"/>
  <c r="H191" i="69"/>
  <c r="F204" i="69"/>
  <c r="F195" i="69" s="1"/>
  <c r="C205" i="69"/>
  <c r="H227" i="69"/>
  <c r="H235" i="69"/>
  <c r="C280" i="69"/>
  <c r="D288" i="69"/>
  <c r="D287" i="69" s="1"/>
  <c r="H196" i="70"/>
  <c r="H216" i="70"/>
  <c r="J204" i="70"/>
  <c r="J195" i="70" s="1"/>
  <c r="C45" i="69"/>
  <c r="H55" i="69"/>
  <c r="J54" i="69"/>
  <c r="D83" i="69"/>
  <c r="H118" i="69"/>
  <c r="C131" i="69"/>
  <c r="D130" i="69"/>
  <c r="L130" i="69"/>
  <c r="G130" i="69"/>
  <c r="H152" i="69"/>
  <c r="I151" i="69"/>
  <c r="H151" i="69" s="1"/>
  <c r="F174" i="69"/>
  <c r="F173" i="69" s="1"/>
  <c r="C175" i="69"/>
  <c r="H179" i="69"/>
  <c r="D204" i="69"/>
  <c r="H276" i="69"/>
  <c r="J269" i="69"/>
  <c r="L54" i="70"/>
  <c r="L53" i="70" s="1"/>
  <c r="H55" i="70"/>
  <c r="F53" i="70"/>
  <c r="C69" i="69"/>
  <c r="D67" i="69"/>
  <c r="C67" i="69" s="1"/>
  <c r="K76" i="69"/>
  <c r="H77" i="69"/>
  <c r="H81" i="69"/>
  <c r="I80" i="69"/>
  <c r="H80" i="69" s="1"/>
  <c r="H117" i="69"/>
  <c r="H127" i="69"/>
  <c r="E130" i="69"/>
  <c r="E75" i="69" s="1"/>
  <c r="C160" i="69"/>
  <c r="D173" i="69"/>
  <c r="C188" i="69"/>
  <c r="L187" i="69"/>
  <c r="H205" i="69"/>
  <c r="F251" i="69"/>
  <c r="F230" i="69" s="1"/>
  <c r="C252" i="69"/>
  <c r="I287" i="70"/>
  <c r="C32" i="70"/>
  <c r="F27" i="70"/>
  <c r="F21" i="70" s="1"/>
  <c r="C21" i="70" s="1"/>
  <c r="I67" i="70"/>
  <c r="C188" i="70"/>
  <c r="H192" i="70"/>
  <c r="J191" i="70"/>
  <c r="H191" i="70" s="1"/>
  <c r="C259" i="69"/>
  <c r="D258" i="69"/>
  <c r="L258" i="69"/>
  <c r="L230" i="69" s="1"/>
  <c r="E287" i="70"/>
  <c r="J288" i="70"/>
  <c r="J287" i="70" s="1"/>
  <c r="C43" i="70"/>
  <c r="C55" i="70"/>
  <c r="D54" i="70"/>
  <c r="H70" i="70"/>
  <c r="J69" i="70"/>
  <c r="J67" i="70" s="1"/>
  <c r="K83" i="70"/>
  <c r="F195" i="70"/>
  <c r="F194" i="70" s="1"/>
  <c r="C196" i="70"/>
  <c r="C276" i="70"/>
  <c r="E269" i="70"/>
  <c r="H238" i="69"/>
  <c r="E258" i="69"/>
  <c r="E230" i="69" s="1"/>
  <c r="E194" i="69" s="1"/>
  <c r="I258" i="69"/>
  <c r="D269" i="69"/>
  <c r="C276" i="69"/>
  <c r="F288" i="70"/>
  <c r="F287" i="70" s="1"/>
  <c r="K288" i="70"/>
  <c r="K287" i="70" s="1"/>
  <c r="K27" i="70"/>
  <c r="K21" i="70" s="1"/>
  <c r="E54" i="70"/>
  <c r="E53" i="70" s="1"/>
  <c r="C58" i="70"/>
  <c r="H84" i="70"/>
  <c r="I83" i="70"/>
  <c r="C141" i="70"/>
  <c r="D130" i="70"/>
  <c r="F173" i="70"/>
  <c r="G288" i="70"/>
  <c r="G287" i="70" s="1"/>
  <c r="C235" i="69"/>
  <c r="H252" i="69"/>
  <c r="J251" i="69"/>
  <c r="H251" i="69" s="1"/>
  <c r="H45" i="70"/>
  <c r="C69" i="70"/>
  <c r="C84" i="70"/>
  <c r="E83" i="70"/>
  <c r="H136" i="70"/>
  <c r="J130" i="70"/>
  <c r="H188" i="70"/>
  <c r="H227" i="70"/>
  <c r="K204" i="70"/>
  <c r="K195" i="70" s="1"/>
  <c r="C246" i="70"/>
  <c r="C252" i="70"/>
  <c r="E251" i="70"/>
  <c r="C251" i="70" s="1"/>
  <c r="H22" i="70"/>
  <c r="H288" i="70" s="1"/>
  <c r="F130" i="70"/>
  <c r="F75" i="70" s="1"/>
  <c r="C160" i="70"/>
  <c r="H160" i="70"/>
  <c r="C165" i="70"/>
  <c r="H166" i="70"/>
  <c r="J165" i="70"/>
  <c r="H165" i="70" s="1"/>
  <c r="C175" i="70"/>
  <c r="D174" i="70"/>
  <c r="L174" i="70"/>
  <c r="L173" i="70" s="1"/>
  <c r="F191" i="70"/>
  <c r="F187" i="70" s="1"/>
  <c r="C192" i="70"/>
  <c r="H238" i="70"/>
  <c r="K258" i="70"/>
  <c r="K76" i="70"/>
  <c r="H77" i="70"/>
  <c r="H103" i="70"/>
  <c r="C205" i="70"/>
  <c r="D204" i="70"/>
  <c r="C238" i="70"/>
  <c r="H252" i="70"/>
  <c r="I251" i="70"/>
  <c r="H251" i="70" s="1"/>
  <c r="H263" i="70"/>
  <c r="H271" i="70"/>
  <c r="H276" i="70"/>
  <c r="I269" i="70"/>
  <c r="H300" i="62"/>
  <c r="C300" i="62"/>
  <c r="H298" i="62"/>
  <c r="C298" i="62"/>
  <c r="H296" i="62"/>
  <c r="C296" i="62"/>
  <c r="H295" i="62"/>
  <c r="C295" i="62"/>
  <c r="H294" i="62"/>
  <c r="C294" i="62"/>
  <c r="H293" i="62"/>
  <c r="C293" i="62"/>
  <c r="H292" i="62"/>
  <c r="C292" i="62"/>
  <c r="H291" i="62"/>
  <c r="C291" i="62"/>
  <c r="L290" i="62"/>
  <c r="K290" i="62"/>
  <c r="J290" i="62"/>
  <c r="I290" i="62"/>
  <c r="G290" i="62"/>
  <c r="F290" i="62"/>
  <c r="E290" i="62"/>
  <c r="D290" i="62"/>
  <c r="H282" i="62"/>
  <c r="C282" i="62"/>
  <c r="H281" i="62"/>
  <c r="C281" i="62"/>
  <c r="L280" i="62"/>
  <c r="K280" i="62"/>
  <c r="J280" i="62"/>
  <c r="I280" i="62"/>
  <c r="G280" i="62"/>
  <c r="F280" i="62"/>
  <c r="E280" i="62"/>
  <c r="D280" i="62"/>
  <c r="H279" i="62"/>
  <c r="C279" i="62"/>
  <c r="H278" i="62"/>
  <c r="C278" i="62"/>
  <c r="H277" i="62"/>
  <c r="C277" i="62"/>
  <c r="L276" i="62"/>
  <c r="K276" i="62"/>
  <c r="J276" i="62"/>
  <c r="I276" i="62"/>
  <c r="G276" i="62"/>
  <c r="F276" i="62"/>
  <c r="E276" i="62"/>
  <c r="D276" i="62"/>
  <c r="H275" i="62"/>
  <c r="C275" i="62"/>
  <c r="H274" i="62"/>
  <c r="C274" i="62"/>
  <c r="H273" i="62"/>
  <c r="C273" i="62"/>
  <c r="H272" i="62"/>
  <c r="C272" i="62"/>
  <c r="L271" i="62"/>
  <c r="K271" i="62"/>
  <c r="J271" i="62"/>
  <c r="I271" i="62"/>
  <c r="I269" i="62" s="1"/>
  <c r="G271" i="62"/>
  <c r="F271" i="62"/>
  <c r="E271" i="62"/>
  <c r="D271" i="62"/>
  <c r="D269" i="62" s="1"/>
  <c r="D268" i="62" s="1"/>
  <c r="H270" i="62"/>
  <c r="C270" i="62"/>
  <c r="H267" i="62"/>
  <c r="C267" i="62"/>
  <c r="H266" i="62"/>
  <c r="C266" i="62"/>
  <c r="H265" i="62"/>
  <c r="C265" i="62"/>
  <c r="H264" i="62"/>
  <c r="C264" i="62"/>
  <c r="L263" i="62"/>
  <c r="K263" i="62"/>
  <c r="J263" i="62"/>
  <c r="I263" i="62"/>
  <c r="G263" i="62"/>
  <c r="F263" i="62"/>
  <c r="E263" i="62"/>
  <c r="D263" i="62"/>
  <c r="H262" i="62"/>
  <c r="C262" i="62"/>
  <c r="H261" i="62"/>
  <c r="C261" i="62"/>
  <c r="H260" i="62"/>
  <c r="C260" i="62"/>
  <c r="L259" i="62"/>
  <c r="K259" i="62"/>
  <c r="J259" i="62"/>
  <c r="J258" i="62" s="1"/>
  <c r="I259" i="62"/>
  <c r="G259" i="62"/>
  <c r="F259" i="62"/>
  <c r="E259" i="62"/>
  <c r="E258" i="62" s="1"/>
  <c r="D259" i="62"/>
  <c r="H257" i="62"/>
  <c r="C257" i="62"/>
  <c r="H256" i="62"/>
  <c r="C256" i="62"/>
  <c r="H255" i="62"/>
  <c r="C255" i="62"/>
  <c r="H254" i="62"/>
  <c r="C254" i="62"/>
  <c r="H253" i="62"/>
  <c r="C253" i="62"/>
  <c r="L252" i="62"/>
  <c r="K252" i="62"/>
  <c r="K251" i="62" s="1"/>
  <c r="J252" i="62"/>
  <c r="I252" i="62"/>
  <c r="I251" i="62" s="1"/>
  <c r="G252" i="62"/>
  <c r="G251" i="62" s="1"/>
  <c r="F252" i="62"/>
  <c r="F251" i="62" s="1"/>
  <c r="E252" i="62"/>
  <c r="D252" i="62"/>
  <c r="L251" i="62"/>
  <c r="E251" i="62"/>
  <c r="H250" i="62"/>
  <c r="C250" i="62"/>
  <c r="H249" i="62"/>
  <c r="C249" i="62"/>
  <c r="H248" i="62"/>
  <c r="C248" i="62"/>
  <c r="H247" i="62"/>
  <c r="C247" i="62"/>
  <c r="L246" i="62"/>
  <c r="K246" i="62"/>
  <c r="J246" i="62"/>
  <c r="I246" i="62"/>
  <c r="G246" i="62"/>
  <c r="F246" i="62"/>
  <c r="E246" i="62"/>
  <c r="D246" i="62"/>
  <c r="H245" i="62"/>
  <c r="C245" i="62"/>
  <c r="H244" i="62"/>
  <c r="C244" i="62"/>
  <c r="H243" i="62"/>
  <c r="C243" i="62"/>
  <c r="H242" i="62"/>
  <c r="C242" i="62"/>
  <c r="H241" i="62"/>
  <c r="C241" i="62"/>
  <c r="H240" i="62"/>
  <c r="C240" i="62"/>
  <c r="H239" i="62"/>
  <c r="C239" i="62"/>
  <c r="L238" i="62"/>
  <c r="K238" i="62"/>
  <c r="J238" i="62"/>
  <c r="I238" i="62"/>
  <c r="G238" i="62"/>
  <c r="F238" i="62"/>
  <c r="E238" i="62"/>
  <c r="D238" i="62"/>
  <c r="H237" i="62"/>
  <c r="C237" i="62"/>
  <c r="H236" i="62"/>
  <c r="C236" i="62"/>
  <c r="L235" i="62"/>
  <c r="L231" i="62" s="1"/>
  <c r="K235" i="62"/>
  <c r="J235" i="62"/>
  <c r="I235" i="62"/>
  <c r="G235" i="62"/>
  <c r="G231" i="62" s="1"/>
  <c r="F235" i="62"/>
  <c r="E235" i="62"/>
  <c r="D235" i="62"/>
  <c r="H232" i="62"/>
  <c r="C232" i="62"/>
  <c r="H229" i="62"/>
  <c r="C229" i="62"/>
  <c r="H228" i="62"/>
  <c r="C228" i="62"/>
  <c r="L227" i="62"/>
  <c r="K227" i="62"/>
  <c r="J227" i="62"/>
  <c r="I227" i="62"/>
  <c r="G227" i="62"/>
  <c r="F227" i="62"/>
  <c r="E227" i="62"/>
  <c r="D227" i="62"/>
  <c r="H226" i="62"/>
  <c r="C226" i="62"/>
  <c r="H225" i="62"/>
  <c r="C225" i="62"/>
  <c r="H224" i="62"/>
  <c r="C224" i="62"/>
  <c r="H223" i="62"/>
  <c r="C223" i="62"/>
  <c r="H222" i="62"/>
  <c r="C222" i="62"/>
  <c r="H221" i="62"/>
  <c r="C221" i="62"/>
  <c r="H220" i="62"/>
  <c r="C220" i="62"/>
  <c r="H219" i="62"/>
  <c r="C219" i="62"/>
  <c r="H218" i="62"/>
  <c r="C218" i="62"/>
  <c r="H217" i="62"/>
  <c r="C217" i="62"/>
  <c r="L216" i="62"/>
  <c r="K216" i="62"/>
  <c r="J216" i="62"/>
  <c r="I216" i="62"/>
  <c r="G216" i="62"/>
  <c r="F216" i="62"/>
  <c r="E216" i="62"/>
  <c r="D216" i="62"/>
  <c r="H215" i="62"/>
  <c r="C215" i="62"/>
  <c r="H214" i="62"/>
  <c r="C214" i="62"/>
  <c r="H213" i="62"/>
  <c r="C213" i="62"/>
  <c r="H212" i="62"/>
  <c r="C212" i="62"/>
  <c r="H211" i="62"/>
  <c r="C211" i="62"/>
  <c r="H210" i="62"/>
  <c r="C210" i="62"/>
  <c r="H209" i="62"/>
  <c r="C209" i="62"/>
  <c r="H208" i="62"/>
  <c r="C208" i="62"/>
  <c r="H207" i="62"/>
  <c r="C207" i="62"/>
  <c r="H206" i="62"/>
  <c r="C206" i="62"/>
  <c r="L205" i="62"/>
  <c r="K205" i="62"/>
  <c r="J205" i="62"/>
  <c r="J204" i="62" s="1"/>
  <c r="I205" i="62"/>
  <c r="G205" i="62"/>
  <c r="F205" i="62"/>
  <c r="E205" i="62"/>
  <c r="D205" i="62"/>
  <c r="H203" i="62"/>
  <c r="C203" i="62"/>
  <c r="H202" i="62"/>
  <c r="C202" i="62"/>
  <c r="H201" i="62"/>
  <c r="C201" i="62"/>
  <c r="H200" i="62"/>
  <c r="C200" i="62"/>
  <c r="H199" i="62"/>
  <c r="C199" i="62"/>
  <c r="L198" i="62"/>
  <c r="L196" i="62" s="1"/>
  <c r="K198" i="62"/>
  <c r="K196" i="62" s="1"/>
  <c r="J198" i="62"/>
  <c r="I198" i="62"/>
  <c r="I196" i="62" s="1"/>
  <c r="G198" i="62"/>
  <c r="G196" i="62" s="1"/>
  <c r="F198" i="62"/>
  <c r="F196" i="62" s="1"/>
  <c r="E198" i="62"/>
  <c r="E196" i="62" s="1"/>
  <c r="D198" i="62"/>
  <c r="H197" i="62"/>
  <c r="C197" i="62"/>
  <c r="J196" i="62"/>
  <c r="J195" i="62" s="1"/>
  <c r="H193" i="62"/>
  <c r="C193" i="62"/>
  <c r="L192" i="62"/>
  <c r="K192" i="62"/>
  <c r="K191" i="62" s="1"/>
  <c r="J192" i="62"/>
  <c r="I192" i="62"/>
  <c r="I191" i="62" s="1"/>
  <c r="G192" i="62"/>
  <c r="G191" i="62" s="1"/>
  <c r="F192" i="62"/>
  <c r="F191" i="62" s="1"/>
  <c r="E192" i="62"/>
  <c r="E191" i="62" s="1"/>
  <c r="D192" i="62"/>
  <c r="L191" i="62"/>
  <c r="H190" i="62"/>
  <c r="C190" i="62"/>
  <c r="H189" i="62"/>
  <c r="C189" i="62"/>
  <c r="L188" i="62"/>
  <c r="K188" i="62"/>
  <c r="J188" i="62"/>
  <c r="I188" i="62"/>
  <c r="G188" i="62"/>
  <c r="F188" i="62"/>
  <c r="E188" i="62"/>
  <c r="D188" i="62"/>
  <c r="H186" i="62"/>
  <c r="C186" i="62"/>
  <c r="H185" i="62"/>
  <c r="C185" i="62"/>
  <c r="L184" i="62"/>
  <c r="K184" i="62"/>
  <c r="J184" i="62"/>
  <c r="I184" i="62"/>
  <c r="G184" i="62"/>
  <c r="F184" i="62"/>
  <c r="E184" i="62"/>
  <c r="D184" i="62"/>
  <c r="H183" i="62"/>
  <c r="C183" i="62"/>
  <c r="H182" i="62"/>
  <c r="C182" i="62"/>
  <c r="H181" i="62"/>
  <c r="C181" i="62"/>
  <c r="H180" i="62"/>
  <c r="C180" i="62"/>
  <c r="L179" i="62"/>
  <c r="K179" i="62"/>
  <c r="J179" i="62"/>
  <c r="I179" i="62"/>
  <c r="G179" i="62"/>
  <c r="F179" i="62"/>
  <c r="E179" i="62"/>
  <c r="D179" i="62"/>
  <c r="H178" i="62"/>
  <c r="C178" i="62"/>
  <c r="H177" i="62"/>
  <c r="C177" i="62"/>
  <c r="H176" i="62"/>
  <c r="C176" i="62"/>
  <c r="L175" i="62"/>
  <c r="K175" i="62"/>
  <c r="J175" i="62"/>
  <c r="I175" i="62"/>
  <c r="G175" i="62"/>
  <c r="F175" i="62"/>
  <c r="E175" i="62"/>
  <c r="D175" i="62"/>
  <c r="H172" i="62"/>
  <c r="C172" i="62"/>
  <c r="H171" i="62"/>
  <c r="C171" i="62"/>
  <c r="H170" i="62"/>
  <c r="C170" i="62"/>
  <c r="H169" i="62"/>
  <c r="C169" i="62"/>
  <c r="H168" i="62"/>
  <c r="C168" i="62"/>
  <c r="H167" i="62"/>
  <c r="C167" i="62"/>
  <c r="L166" i="62"/>
  <c r="L165" i="62" s="1"/>
  <c r="K166" i="62"/>
  <c r="K165" i="62" s="1"/>
  <c r="J166" i="62"/>
  <c r="I166" i="62"/>
  <c r="I165" i="62" s="1"/>
  <c r="G166" i="62"/>
  <c r="G165" i="62" s="1"/>
  <c r="F166" i="62"/>
  <c r="F165" i="62" s="1"/>
  <c r="E166" i="62"/>
  <c r="E165" i="62" s="1"/>
  <c r="D166" i="62"/>
  <c r="D165" i="62" s="1"/>
  <c r="H164" i="62"/>
  <c r="C164" i="62"/>
  <c r="H163" i="62"/>
  <c r="C163" i="62"/>
  <c r="H162" i="62"/>
  <c r="C162" i="62"/>
  <c r="H161" i="62"/>
  <c r="C161" i="62"/>
  <c r="L160" i="62"/>
  <c r="K160" i="62"/>
  <c r="J160" i="62"/>
  <c r="I160" i="62"/>
  <c r="G160" i="62"/>
  <c r="F160" i="62"/>
  <c r="E160" i="62"/>
  <c r="D160" i="62"/>
  <c r="H159" i="62"/>
  <c r="C159" i="62"/>
  <c r="H158" i="62"/>
  <c r="C158" i="62"/>
  <c r="H157" i="62"/>
  <c r="C157" i="62"/>
  <c r="H156" i="62"/>
  <c r="C156" i="62"/>
  <c r="H155" i="62"/>
  <c r="C155" i="62"/>
  <c r="H154" i="62"/>
  <c r="C154" i="62"/>
  <c r="H153" i="62"/>
  <c r="C153" i="62"/>
  <c r="H152" i="62"/>
  <c r="C152" i="62"/>
  <c r="L151" i="62"/>
  <c r="K151" i="62"/>
  <c r="J151" i="62"/>
  <c r="I151" i="62"/>
  <c r="G151" i="62"/>
  <c r="F151" i="62"/>
  <c r="E151" i="62"/>
  <c r="D151" i="62"/>
  <c r="H150" i="62"/>
  <c r="C150" i="62"/>
  <c r="H149" i="62"/>
  <c r="C149" i="62"/>
  <c r="H148" i="62"/>
  <c r="C148" i="62"/>
  <c r="H147" i="62"/>
  <c r="C147" i="62"/>
  <c r="H146" i="62"/>
  <c r="C146" i="62"/>
  <c r="H145" i="62"/>
  <c r="C145" i="62"/>
  <c r="L144" i="62"/>
  <c r="K144" i="62"/>
  <c r="J144" i="62"/>
  <c r="I144" i="62"/>
  <c r="G144" i="62"/>
  <c r="F144" i="62"/>
  <c r="E144" i="62"/>
  <c r="D144" i="62"/>
  <c r="H143" i="62"/>
  <c r="C143" i="62"/>
  <c r="H142" i="62"/>
  <c r="C142" i="62"/>
  <c r="L141" i="62"/>
  <c r="K141" i="62"/>
  <c r="J141" i="62"/>
  <c r="I141" i="62"/>
  <c r="G141" i="62"/>
  <c r="F141" i="62"/>
  <c r="E141" i="62"/>
  <c r="D141" i="62"/>
  <c r="H140" i="62"/>
  <c r="C140" i="62"/>
  <c r="H139" i="62"/>
  <c r="C139" i="62"/>
  <c r="H138" i="62"/>
  <c r="C138" i="62"/>
  <c r="H137" i="62"/>
  <c r="C137" i="62"/>
  <c r="L136" i="62"/>
  <c r="K136" i="62"/>
  <c r="K130" i="62" s="1"/>
  <c r="J136" i="62"/>
  <c r="J130" i="62" s="1"/>
  <c r="I136" i="62"/>
  <c r="G136" i="62"/>
  <c r="F136" i="62"/>
  <c r="F130" i="62" s="1"/>
  <c r="E136" i="62"/>
  <c r="D136" i="62"/>
  <c r="H134" i="62"/>
  <c r="C134" i="62"/>
  <c r="I131" i="62"/>
  <c r="H131" i="62" s="1"/>
  <c r="C133" i="62"/>
  <c r="H132" i="62"/>
  <c r="C132" i="62"/>
  <c r="G130" i="62"/>
  <c r="C131" i="62"/>
  <c r="H129" i="62"/>
  <c r="H128" i="62" s="1"/>
  <c r="C129" i="62"/>
  <c r="C128" i="62" s="1"/>
  <c r="L128" i="62"/>
  <c r="K128" i="62"/>
  <c r="J128" i="62"/>
  <c r="I128" i="62"/>
  <c r="G128" i="62"/>
  <c r="F128" i="62"/>
  <c r="E128" i="62"/>
  <c r="D128" i="62"/>
  <c r="H127" i="62"/>
  <c r="C127" i="62"/>
  <c r="H126" i="62"/>
  <c r="C126" i="62"/>
  <c r="H125" i="62"/>
  <c r="C125" i="62"/>
  <c r="H124" i="62"/>
  <c r="C124" i="62"/>
  <c r="H123" i="62"/>
  <c r="C123" i="62"/>
  <c r="L122" i="62"/>
  <c r="K122" i="62"/>
  <c r="J122" i="62"/>
  <c r="I122" i="62"/>
  <c r="G122" i="62"/>
  <c r="F122" i="62"/>
  <c r="E122" i="62"/>
  <c r="D122" i="62"/>
  <c r="H121" i="62"/>
  <c r="C121" i="62"/>
  <c r="H120" i="62"/>
  <c r="C120" i="62"/>
  <c r="H119" i="62"/>
  <c r="C119" i="62"/>
  <c r="H118" i="62"/>
  <c r="C118" i="62"/>
  <c r="H117" i="62"/>
  <c r="C117" i="62"/>
  <c r="L116" i="62"/>
  <c r="K116" i="62"/>
  <c r="J116" i="62"/>
  <c r="I116" i="62"/>
  <c r="G116" i="62"/>
  <c r="F116" i="62"/>
  <c r="E116" i="62"/>
  <c r="D116" i="62"/>
  <c r="H115" i="62"/>
  <c r="C115" i="62"/>
  <c r="H114" i="62"/>
  <c r="C114" i="62"/>
  <c r="H113" i="62"/>
  <c r="C113" i="62"/>
  <c r="L112" i="62"/>
  <c r="K112" i="62"/>
  <c r="J112" i="62"/>
  <c r="I112" i="62"/>
  <c r="G112" i="62"/>
  <c r="F112" i="62"/>
  <c r="E112" i="62"/>
  <c r="D112" i="62"/>
  <c r="H111" i="62"/>
  <c r="C111" i="62"/>
  <c r="H110" i="62"/>
  <c r="C110" i="62"/>
  <c r="H109" i="62"/>
  <c r="C109" i="62"/>
  <c r="H108" i="62"/>
  <c r="C108" i="62"/>
  <c r="H107" i="62"/>
  <c r="C107" i="62"/>
  <c r="H106" i="62"/>
  <c r="C106" i="62"/>
  <c r="H105" i="62"/>
  <c r="C105" i="62"/>
  <c r="H104" i="62"/>
  <c r="C104" i="62"/>
  <c r="L103" i="62"/>
  <c r="K103" i="62"/>
  <c r="J103" i="62"/>
  <c r="I103" i="62"/>
  <c r="H103" i="62" s="1"/>
  <c r="G103" i="62"/>
  <c r="F103" i="62"/>
  <c r="E103" i="62"/>
  <c r="D103" i="62"/>
  <c r="H102" i="62"/>
  <c r="C102" i="62"/>
  <c r="H101" i="62"/>
  <c r="C101" i="62"/>
  <c r="H100" i="62"/>
  <c r="C100" i="62"/>
  <c r="H99" i="62"/>
  <c r="C99" i="62"/>
  <c r="H98" i="62"/>
  <c r="C98" i="62"/>
  <c r="H97" i="62"/>
  <c r="C97" i="62"/>
  <c r="H96" i="62"/>
  <c r="C96" i="62"/>
  <c r="L95" i="62"/>
  <c r="K95" i="62"/>
  <c r="J95" i="62"/>
  <c r="I95" i="62"/>
  <c r="G95" i="62"/>
  <c r="F95" i="62"/>
  <c r="E95" i="62"/>
  <c r="D95" i="62"/>
  <c r="H94" i="62"/>
  <c r="C94" i="62"/>
  <c r="H93" i="62"/>
  <c r="C93" i="62"/>
  <c r="H92" i="62"/>
  <c r="C92" i="62"/>
  <c r="H91" i="62"/>
  <c r="C91" i="62"/>
  <c r="H90" i="62"/>
  <c r="C90" i="62"/>
  <c r="L89" i="62"/>
  <c r="K89" i="62"/>
  <c r="J89" i="62"/>
  <c r="I89" i="62"/>
  <c r="G89" i="62"/>
  <c r="F89" i="62"/>
  <c r="E89" i="62"/>
  <c r="D89" i="62"/>
  <c r="H88" i="62"/>
  <c r="C88" i="62"/>
  <c r="H87" i="62"/>
  <c r="C87" i="62"/>
  <c r="H86" i="62"/>
  <c r="C86" i="62"/>
  <c r="H85" i="62"/>
  <c r="C85" i="62"/>
  <c r="L84" i="62"/>
  <c r="K84" i="62"/>
  <c r="J84" i="62"/>
  <c r="I84" i="62"/>
  <c r="G84" i="62"/>
  <c r="F84" i="62"/>
  <c r="E84" i="62"/>
  <c r="D84" i="62"/>
  <c r="H82" i="62"/>
  <c r="C82" i="62"/>
  <c r="H81" i="62"/>
  <c r="C81" i="62"/>
  <c r="L80" i="62"/>
  <c r="K80" i="62"/>
  <c r="J80" i="62"/>
  <c r="I80" i="62"/>
  <c r="G80" i="62"/>
  <c r="F80" i="62"/>
  <c r="E80" i="62"/>
  <c r="D80" i="62"/>
  <c r="H79" i="62"/>
  <c r="C79" i="62"/>
  <c r="H78" i="62"/>
  <c r="C78" i="62"/>
  <c r="L77" i="62"/>
  <c r="L76" i="62" s="1"/>
  <c r="K77" i="62"/>
  <c r="K76" i="62" s="1"/>
  <c r="J77" i="62"/>
  <c r="J76" i="62" s="1"/>
  <c r="I77" i="62"/>
  <c r="I76" i="62" s="1"/>
  <c r="G77" i="62"/>
  <c r="F77" i="62"/>
  <c r="F76" i="62" s="1"/>
  <c r="E77" i="62"/>
  <c r="D77" i="62"/>
  <c r="D76" i="62" s="1"/>
  <c r="H74" i="62"/>
  <c r="C74" i="62"/>
  <c r="H73" i="62"/>
  <c r="C73" i="62"/>
  <c r="H71" i="62"/>
  <c r="C71" i="62"/>
  <c r="H70" i="62"/>
  <c r="D70" i="62"/>
  <c r="D69" i="62" s="1"/>
  <c r="L69" i="62"/>
  <c r="L67" i="62" s="1"/>
  <c r="K69" i="62"/>
  <c r="K67" i="62" s="1"/>
  <c r="J69" i="62"/>
  <c r="I69" i="62"/>
  <c r="G69" i="62"/>
  <c r="G67" i="62" s="1"/>
  <c r="F69" i="62"/>
  <c r="F67" i="62" s="1"/>
  <c r="E69" i="62"/>
  <c r="E67" i="62" s="1"/>
  <c r="H68" i="62"/>
  <c r="C68" i="62"/>
  <c r="J67" i="62"/>
  <c r="H66" i="62"/>
  <c r="C66" i="62"/>
  <c r="H65" i="62"/>
  <c r="C65" i="62"/>
  <c r="H64" i="62"/>
  <c r="C64" i="62"/>
  <c r="H63" i="62"/>
  <c r="C63" i="62"/>
  <c r="H62" i="62"/>
  <c r="C62" i="62"/>
  <c r="H61" i="62"/>
  <c r="C61" i="62"/>
  <c r="H60" i="62"/>
  <c r="C60" i="62"/>
  <c r="H59" i="62"/>
  <c r="C59" i="62"/>
  <c r="L58" i="62"/>
  <c r="K58" i="62"/>
  <c r="J58" i="62"/>
  <c r="I58" i="62"/>
  <c r="G58" i="62"/>
  <c r="F58" i="62"/>
  <c r="E58" i="62"/>
  <c r="D58" i="62"/>
  <c r="H57" i="62"/>
  <c r="E57" i="62"/>
  <c r="E55" i="62" s="1"/>
  <c r="H56" i="62"/>
  <c r="C56" i="62"/>
  <c r="L55" i="62"/>
  <c r="L54" i="62" s="1"/>
  <c r="K55" i="62"/>
  <c r="J55" i="62"/>
  <c r="I55" i="62"/>
  <c r="G55" i="62"/>
  <c r="G54" i="62" s="1"/>
  <c r="F55" i="62"/>
  <c r="D55" i="62"/>
  <c r="H47" i="62"/>
  <c r="C47" i="62"/>
  <c r="H46" i="62"/>
  <c r="C46" i="62"/>
  <c r="L45" i="62"/>
  <c r="H45" i="62" s="1"/>
  <c r="G45" i="62"/>
  <c r="C45" i="62" s="1"/>
  <c r="H44" i="62"/>
  <c r="C44" i="62"/>
  <c r="K43" i="62"/>
  <c r="J43" i="62"/>
  <c r="I43" i="62"/>
  <c r="F43" i="62"/>
  <c r="E43" i="62"/>
  <c r="E21" i="62" s="1"/>
  <c r="D43" i="62"/>
  <c r="H42" i="62"/>
  <c r="C42" i="62"/>
  <c r="H41" i="62"/>
  <c r="F41" i="62"/>
  <c r="C41" i="62" s="1"/>
  <c r="H40" i="62"/>
  <c r="C40" i="62"/>
  <c r="H39" i="62"/>
  <c r="C39" i="62"/>
  <c r="H38" i="62"/>
  <c r="C38" i="62"/>
  <c r="K37" i="62"/>
  <c r="H37" i="62" s="1"/>
  <c r="F37" i="62"/>
  <c r="C37" i="62" s="1"/>
  <c r="H36" i="62"/>
  <c r="C36" i="62"/>
  <c r="H35" i="62"/>
  <c r="C35" i="62"/>
  <c r="K34" i="62"/>
  <c r="H34" i="62" s="1"/>
  <c r="F34" i="62"/>
  <c r="C34" i="62" s="1"/>
  <c r="H33" i="62"/>
  <c r="C33" i="62"/>
  <c r="K32" i="62"/>
  <c r="H32" i="62" s="1"/>
  <c r="F32" i="62"/>
  <c r="C32" i="62" s="1"/>
  <c r="H31" i="62"/>
  <c r="C31" i="62"/>
  <c r="H30" i="62"/>
  <c r="C30" i="62"/>
  <c r="H29" i="62"/>
  <c r="C29" i="62"/>
  <c r="K28" i="62"/>
  <c r="H28" i="62" s="1"/>
  <c r="F28" i="62"/>
  <c r="C28" i="62" s="1"/>
  <c r="H26" i="62"/>
  <c r="C26" i="62"/>
  <c r="C25" i="62"/>
  <c r="H24" i="62"/>
  <c r="C24" i="62"/>
  <c r="H23" i="62"/>
  <c r="C23" i="62"/>
  <c r="L22" i="62"/>
  <c r="L288" i="62" s="1"/>
  <c r="L287" i="62" s="1"/>
  <c r="K22" i="62"/>
  <c r="K288" i="62" s="1"/>
  <c r="J22" i="62"/>
  <c r="J288" i="62" s="1"/>
  <c r="J287" i="62" s="1"/>
  <c r="I22" i="62"/>
  <c r="G22" i="62"/>
  <c r="F22" i="62"/>
  <c r="F288" i="62" s="1"/>
  <c r="F287" i="62" s="1"/>
  <c r="E22" i="62"/>
  <c r="D22" i="62"/>
  <c r="H300" i="61"/>
  <c r="C300" i="61"/>
  <c r="H298" i="61"/>
  <c r="C298" i="61"/>
  <c r="H296" i="61"/>
  <c r="C296" i="61"/>
  <c r="H295" i="61"/>
  <c r="C295" i="61"/>
  <c r="H294" i="61"/>
  <c r="C294" i="61"/>
  <c r="H293" i="61"/>
  <c r="C293" i="61"/>
  <c r="H292" i="61"/>
  <c r="C292" i="61"/>
  <c r="H291" i="61"/>
  <c r="C291" i="61"/>
  <c r="C290" i="61" s="1"/>
  <c r="L290" i="61"/>
  <c r="K290" i="61"/>
  <c r="J290" i="61"/>
  <c r="I290" i="61"/>
  <c r="H290" i="61"/>
  <c r="G290" i="61"/>
  <c r="F290" i="61"/>
  <c r="E290" i="61"/>
  <c r="D290" i="61"/>
  <c r="H282" i="61"/>
  <c r="C282" i="61"/>
  <c r="H281" i="61"/>
  <c r="C281" i="61"/>
  <c r="L280" i="61"/>
  <c r="K280" i="61"/>
  <c r="J280" i="61"/>
  <c r="I280" i="61"/>
  <c r="G280" i="61"/>
  <c r="F280" i="61"/>
  <c r="E280" i="61"/>
  <c r="D280" i="61"/>
  <c r="H279" i="61"/>
  <c r="C279" i="61"/>
  <c r="H278" i="61"/>
  <c r="C278" i="61"/>
  <c r="H277" i="61"/>
  <c r="C277" i="61"/>
  <c r="L276" i="61"/>
  <c r="K276" i="61"/>
  <c r="J276" i="61"/>
  <c r="I276" i="61"/>
  <c r="G276" i="61"/>
  <c r="F276" i="61"/>
  <c r="E276" i="61"/>
  <c r="D276" i="61"/>
  <c r="H275" i="61"/>
  <c r="C275" i="61"/>
  <c r="H274" i="61"/>
  <c r="C274" i="61"/>
  <c r="H273" i="61"/>
  <c r="C273" i="61"/>
  <c r="H272" i="61"/>
  <c r="C272" i="61"/>
  <c r="L271" i="61"/>
  <c r="K271" i="61"/>
  <c r="J271" i="61"/>
  <c r="I271" i="61"/>
  <c r="I269" i="61" s="1"/>
  <c r="G271" i="61"/>
  <c r="F271" i="61"/>
  <c r="F269" i="61" s="1"/>
  <c r="E271" i="61"/>
  <c r="E269" i="61" s="1"/>
  <c r="D271" i="61"/>
  <c r="H270" i="61"/>
  <c r="C270" i="61"/>
  <c r="H267" i="61"/>
  <c r="C267" i="61"/>
  <c r="H266" i="61"/>
  <c r="C266" i="61"/>
  <c r="H265" i="61"/>
  <c r="C265" i="61"/>
  <c r="H264" i="61"/>
  <c r="C264" i="61"/>
  <c r="L263" i="61"/>
  <c r="K263" i="61"/>
  <c r="J263" i="61"/>
  <c r="I263" i="61"/>
  <c r="G263" i="61"/>
  <c r="F263" i="61"/>
  <c r="E263" i="61"/>
  <c r="D263" i="61"/>
  <c r="H262" i="61"/>
  <c r="C262" i="61"/>
  <c r="H261" i="61"/>
  <c r="C261" i="61"/>
  <c r="H260" i="61"/>
  <c r="C260" i="61"/>
  <c r="L259" i="61"/>
  <c r="K259" i="61"/>
  <c r="J259" i="61"/>
  <c r="I259" i="61"/>
  <c r="I258" i="61" s="1"/>
  <c r="G259" i="61"/>
  <c r="G258" i="61" s="1"/>
  <c r="F259" i="61"/>
  <c r="E259" i="61"/>
  <c r="D259" i="61"/>
  <c r="D258" i="61" s="1"/>
  <c r="L258" i="61"/>
  <c r="H257" i="61"/>
  <c r="C257" i="61"/>
  <c r="H256" i="61"/>
  <c r="C256" i="61"/>
  <c r="H255" i="61"/>
  <c r="C255" i="61"/>
  <c r="H254" i="61"/>
  <c r="C254" i="61"/>
  <c r="H253" i="61"/>
  <c r="C253" i="61"/>
  <c r="L252" i="61"/>
  <c r="L251" i="61" s="1"/>
  <c r="K252" i="61"/>
  <c r="K251" i="61" s="1"/>
  <c r="J252" i="61"/>
  <c r="I252" i="61"/>
  <c r="G252" i="61"/>
  <c r="G251" i="61" s="1"/>
  <c r="F252" i="61"/>
  <c r="E252" i="61"/>
  <c r="E251" i="61" s="1"/>
  <c r="D252" i="61"/>
  <c r="J251" i="61"/>
  <c r="F251" i="61"/>
  <c r="H250" i="61"/>
  <c r="C250" i="61"/>
  <c r="H249" i="61"/>
  <c r="C249" i="61"/>
  <c r="H248" i="61"/>
  <c r="C248" i="61"/>
  <c r="H247" i="61"/>
  <c r="C247" i="61"/>
  <c r="L246" i="61"/>
  <c r="K246" i="61"/>
  <c r="J246" i="61"/>
  <c r="I246" i="61"/>
  <c r="G246" i="61"/>
  <c r="F246" i="61"/>
  <c r="E246" i="61"/>
  <c r="D246" i="61"/>
  <c r="H245" i="61"/>
  <c r="C245" i="61"/>
  <c r="H244" i="61"/>
  <c r="C244" i="61"/>
  <c r="H243" i="61"/>
  <c r="C243" i="61"/>
  <c r="H242" i="61"/>
  <c r="C242" i="61"/>
  <c r="H241" i="61"/>
  <c r="C241" i="61"/>
  <c r="H240" i="61"/>
  <c r="C240" i="61"/>
  <c r="H239" i="61"/>
  <c r="C239" i="61"/>
  <c r="L238" i="61"/>
  <c r="K238" i="61"/>
  <c r="J238" i="61"/>
  <c r="I238" i="61"/>
  <c r="G238" i="61"/>
  <c r="F238" i="61"/>
  <c r="E238" i="61"/>
  <c r="D238" i="61"/>
  <c r="H237" i="61"/>
  <c r="C237" i="61"/>
  <c r="H236" i="61"/>
  <c r="C236" i="61"/>
  <c r="L235" i="61"/>
  <c r="L231" i="61" s="1"/>
  <c r="K235" i="61"/>
  <c r="J235" i="61"/>
  <c r="I235" i="61"/>
  <c r="G235" i="61"/>
  <c r="G231" i="61" s="1"/>
  <c r="F235" i="61"/>
  <c r="E235" i="61"/>
  <c r="D235" i="61"/>
  <c r="H232" i="61"/>
  <c r="C232" i="61"/>
  <c r="H229" i="61"/>
  <c r="C229" i="61"/>
  <c r="H228" i="61"/>
  <c r="C228" i="61"/>
  <c r="L227" i="61"/>
  <c r="K227" i="61"/>
  <c r="J227" i="61"/>
  <c r="I227" i="61"/>
  <c r="G227" i="61"/>
  <c r="F227" i="61"/>
  <c r="E227" i="61"/>
  <c r="D227" i="61"/>
  <c r="H226" i="61"/>
  <c r="C226" i="61"/>
  <c r="H225" i="61"/>
  <c r="C225" i="61"/>
  <c r="H224" i="61"/>
  <c r="C224" i="61"/>
  <c r="H223" i="61"/>
  <c r="C223" i="61"/>
  <c r="H222" i="61"/>
  <c r="C222" i="61"/>
  <c r="H221" i="61"/>
  <c r="C221" i="61"/>
  <c r="H220" i="61"/>
  <c r="C220" i="61"/>
  <c r="H219" i="61"/>
  <c r="C219" i="61"/>
  <c r="H218" i="61"/>
  <c r="C218" i="61"/>
  <c r="H217" i="61"/>
  <c r="C217" i="61"/>
  <c r="L216" i="61"/>
  <c r="K216" i="61"/>
  <c r="J216" i="61"/>
  <c r="I216" i="61"/>
  <c r="G216" i="61"/>
  <c r="F216" i="61"/>
  <c r="E216" i="61"/>
  <c r="D216" i="61"/>
  <c r="H215" i="61"/>
  <c r="C215" i="61"/>
  <c r="H214" i="61"/>
  <c r="C214" i="61"/>
  <c r="H213" i="61"/>
  <c r="C213" i="61"/>
  <c r="H212" i="61"/>
  <c r="C212" i="61"/>
  <c r="H211" i="61"/>
  <c r="C211" i="61"/>
  <c r="H210" i="61"/>
  <c r="C210" i="61"/>
  <c r="H209" i="61"/>
  <c r="C209" i="61"/>
  <c r="H208" i="61"/>
  <c r="C208" i="61"/>
  <c r="H207" i="61"/>
  <c r="C207" i="61"/>
  <c r="H206" i="61"/>
  <c r="C206" i="61"/>
  <c r="L205" i="61"/>
  <c r="K205" i="61"/>
  <c r="J205" i="61"/>
  <c r="J204" i="61" s="1"/>
  <c r="I205" i="61"/>
  <c r="G205" i="61"/>
  <c r="G204" i="61" s="1"/>
  <c r="F205" i="61"/>
  <c r="E205" i="61"/>
  <c r="E204" i="61" s="1"/>
  <c r="D205" i="61"/>
  <c r="L204" i="61"/>
  <c r="H203" i="61"/>
  <c r="C203" i="61"/>
  <c r="H202" i="61"/>
  <c r="C202" i="61"/>
  <c r="H201" i="61"/>
  <c r="C201" i="61"/>
  <c r="H200" i="61"/>
  <c r="C200" i="61"/>
  <c r="I199" i="61"/>
  <c r="H199" i="61" s="1"/>
  <c r="C199" i="61"/>
  <c r="L198" i="61"/>
  <c r="L196" i="61" s="1"/>
  <c r="L195" i="61" s="1"/>
  <c r="K198" i="61"/>
  <c r="J198" i="61"/>
  <c r="J196" i="61" s="1"/>
  <c r="J195" i="61" s="1"/>
  <c r="G198" i="61"/>
  <c r="G196" i="61" s="1"/>
  <c r="F198" i="61"/>
  <c r="E198" i="61"/>
  <c r="E196" i="61" s="1"/>
  <c r="D198" i="61"/>
  <c r="D196" i="61" s="1"/>
  <c r="H197" i="61"/>
  <c r="C197" i="61"/>
  <c r="K196" i="61"/>
  <c r="F196" i="61"/>
  <c r="H193" i="61"/>
  <c r="C193" i="61"/>
  <c r="L192" i="61"/>
  <c r="L191" i="61" s="1"/>
  <c r="K192" i="61"/>
  <c r="K191" i="61" s="1"/>
  <c r="J192" i="61"/>
  <c r="J191" i="61" s="1"/>
  <c r="I192" i="61"/>
  <c r="G192" i="61"/>
  <c r="F192" i="61"/>
  <c r="E192" i="61"/>
  <c r="E191" i="61" s="1"/>
  <c r="D192" i="61"/>
  <c r="D191" i="61" s="1"/>
  <c r="G191" i="61"/>
  <c r="F191" i="61"/>
  <c r="H190" i="61"/>
  <c r="C190" i="61"/>
  <c r="H189" i="61"/>
  <c r="C189" i="61"/>
  <c r="L188" i="61"/>
  <c r="L187" i="61" s="1"/>
  <c r="K188" i="61"/>
  <c r="J188" i="61"/>
  <c r="I188" i="61"/>
  <c r="G188" i="61"/>
  <c r="G187" i="61" s="1"/>
  <c r="F188" i="61"/>
  <c r="E188" i="61"/>
  <c r="D188" i="61"/>
  <c r="D187" i="61" s="1"/>
  <c r="H186" i="61"/>
  <c r="C186" i="61"/>
  <c r="H185" i="61"/>
  <c r="C185" i="61"/>
  <c r="L184" i="61"/>
  <c r="K184" i="61"/>
  <c r="J184" i="61"/>
  <c r="I184" i="61"/>
  <c r="G184" i="61"/>
  <c r="F184" i="61"/>
  <c r="E184" i="61"/>
  <c r="D184" i="61"/>
  <c r="H183" i="61"/>
  <c r="C183" i="61"/>
  <c r="H182" i="61"/>
  <c r="C182" i="61"/>
  <c r="H181" i="61"/>
  <c r="C181" i="61"/>
  <c r="H180" i="61"/>
  <c r="C180" i="61"/>
  <c r="L179" i="61"/>
  <c r="K179" i="61"/>
  <c r="J179" i="61"/>
  <c r="I179" i="61"/>
  <c r="G179" i="61"/>
  <c r="F179" i="61"/>
  <c r="E179" i="61"/>
  <c r="D179" i="61"/>
  <c r="H178" i="61"/>
  <c r="C178" i="61"/>
  <c r="H177" i="61"/>
  <c r="C177" i="61"/>
  <c r="H176" i="61"/>
  <c r="C176" i="61"/>
  <c r="L175" i="61"/>
  <c r="K175" i="61"/>
  <c r="J175" i="61"/>
  <c r="I175" i="61"/>
  <c r="G175" i="61"/>
  <c r="F175" i="61"/>
  <c r="E175" i="61"/>
  <c r="D175" i="61"/>
  <c r="H172" i="61"/>
  <c r="C172" i="61"/>
  <c r="H171" i="61"/>
  <c r="C171" i="61"/>
  <c r="H170" i="61"/>
  <c r="C170" i="61"/>
  <c r="H169" i="61"/>
  <c r="C169" i="61"/>
  <c r="H168" i="61"/>
  <c r="C168" i="61"/>
  <c r="H167" i="61"/>
  <c r="C167" i="61"/>
  <c r="L166" i="61"/>
  <c r="L165" i="61" s="1"/>
  <c r="K166" i="61"/>
  <c r="K165" i="61" s="1"/>
  <c r="J166" i="61"/>
  <c r="J165" i="61" s="1"/>
  <c r="I166" i="61"/>
  <c r="I165" i="61" s="1"/>
  <c r="G166" i="61"/>
  <c r="G165" i="61" s="1"/>
  <c r="F166" i="61"/>
  <c r="F165" i="61" s="1"/>
  <c r="E166" i="61"/>
  <c r="D166" i="61"/>
  <c r="D165" i="61" s="1"/>
  <c r="E165" i="61"/>
  <c r="H164" i="61"/>
  <c r="C164" i="61"/>
  <c r="H163" i="61"/>
  <c r="C163" i="61"/>
  <c r="H162" i="61"/>
  <c r="C162" i="61"/>
  <c r="H161" i="61"/>
  <c r="C161" i="61"/>
  <c r="L160" i="61"/>
  <c r="K160" i="61"/>
  <c r="J160" i="61"/>
  <c r="I160" i="61"/>
  <c r="G160" i="61"/>
  <c r="F160" i="61"/>
  <c r="E160" i="61"/>
  <c r="D160" i="61"/>
  <c r="H159" i="61"/>
  <c r="C159" i="61"/>
  <c r="H158" i="61"/>
  <c r="C158" i="61"/>
  <c r="H157" i="61"/>
  <c r="C157" i="61"/>
  <c r="H156" i="61"/>
  <c r="C156" i="61"/>
  <c r="H155" i="61"/>
  <c r="C155" i="61"/>
  <c r="H154" i="61"/>
  <c r="C154" i="61"/>
  <c r="H153" i="61"/>
  <c r="C153" i="61"/>
  <c r="H152" i="61"/>
  <c r="C152" i="61"/>
  <c r="L151" i="61"/>
  <c r="K151" i="61"/>
  <c r="J151" i="61"/>
  <c r="I151" i="61"/>
  <c r="G151" i="61"/>
  <c r="F151" i="61"/>
  <c r="E151" i="61"/>
  <c r="D151" i="61"/>
  <c r="H150" i="61"/>
  <c r="C150" i="61"/>
  <c r="H149" i="61"/>
  <c r="C149" i="61"/>
  <c r="H148" i="61"/>
  <c r="C148" i="61"/>
  <c r="H147" i="61"/>
  <c r="C147" i="61"/>
  <c r="H146" i="61"/>
  <c r="C146" i="61"/>
  <c r="H145" i="61"/>
  <c r="C145" i="61"/>
  <c r="L144" i="61"/>
  <c r="K144" i="61"/>
  <c r="J144" i="61"/>
  <c r="I144" i="61"/>
  <c r="G144" i="61"/>
  <c r="F144" i="61"/>
  <c r="E144" i="61"/>
  <c r="D144" i="61"/>
  <c r="H143" i="61"/>
  <c r="C143" i="61"/>
  <c r="H142" i="61"/>
  <c r="C142" i="61"/>
  <c r="L141" i="61"/>
  <c r="K141" i="61"/>
  <c r="J141" i="61"/>
  <c r="I141" i="61"/>
  <c r="G141" i="61"/>
  <c r="F141" i="61"/>
  <c r="E141" i="61"/>
  <c r="D141" i="61"/>
  <c r="H140" i="61"/>
  <c r="C140" i="61"/>
  <c r="H139" i="61"/>
  <c r="C139" i="61"/>
  <c r="H138" i="61"/>
  <c r="C138" i="61"/>
  <c r="H137" i="61"/>
  <c r="C137" i="61"/>
  <c r="L136" i="61"/>
  <c r="K136" i="61"/>
  <c r="J136" i="61"/>
  <c r="J130" i="61" s="1"/>
  <c r="I136" i="61"/>
  <c r="G136" i="61"/>
  <c r="G130" i="61" s="1"/>
  <c r="F136" i="61"/>
  <c r="F130" i="61" s="1"/>
  <c r="E136" i="61"/>
  <c r="E130" i="61" s="1"/>
  <c r="D136" i="61"/>
  <c r="H134" i="61"/>
  <c r="C134" i="61"/>
  <c r="I131" i="61"/>
  <c r="H131" i="61" s="1"/>
  <c r="C133" i="61"/>
  <c r="H132" i="61"/>
  <c r="C132" i="61"/>
  <c r="L130" i="61"/>
  <c r="D130" i="61"/>
  <c r="H129" i="61"/>
  <c r="H128" i="61" s="1"/>
  <c r="C129" i="61"/>
  <c r="C128" i="61" s="1"/>
  <c r="L128" i="61"/>
  <c r="K128" i="61"/>
  <c r="J128" i="61"/>
  <c r="I128" i="61"/>
  <c r="G128" i="61"/>
  <c r="F128" i="61"/>
  <c r="E128" i="61"/>
  <c r="D128" i="61"/>
  <c r="H127" i="61"/>
  <c r="C127" i="61"/>
  <c r="H126" i="61"/>
  <c r="C126" i="61"/>
  <c r="H125" i="61"/>
  <c r="C125" i="61"/>
  <c r="H124" i="61"/>
  <c r="C124" i="61"/>
  <c r="H123" i="61"/>
  <c r="C123" i="61"/>
  <c r="L122" i="61"/>
  <c r="K122" i="61"/>
  <c r="J122" i="61"/>
  <c r="I122" i="61"/>
  <c r="G122" i="61"/>
  <c r="F122" i="61"/>
  <c r="E122" i="61"/>
  <c r="D122" i="61"/>
  <c r="H121" i="61"/>
  <c r="C121" i="61"/>
  <c r="H120" i="61"/>
  <c r="C120" i="61"/>
  <c r="H119" i="61"/>
  <c r="C119" i="61"/>
  <c r="H118" i="61"/>
  <c r="C118" i="61"/>
  <c r="H117" i="61"/>
  <c r="C117" i="61"/>
  <c r="L116" i="61"/>
  <c r="K116" i="61"/>
  <c r="J116" i="61"/>
  <c r="I116" i="61"/>
  <c r="G116" i="61"/>
  <c r="F116" i="61"/>
  <c r="E116" i="61"/>
  <c r="D116" i="61"/>
  <c r="H115" i="61"/>
  <c r="C115" i="61"/>
  <c r="H114" i="61"/>
  <c r="C114" i="61"/>
  <c r="H113" i="61"/>
  <c r="C113" i="61"/>
  <c r="L112" i="61"/>
  <c r="K112" i="61"/>
  <c r="J112" i="61"/>
  <c r="I112" i="61"/>
  <c r="G112" i="61"/>
  <c r="F112" i="61"/>
  <c r="E112" i="61"/>
  <c r="D112" i="61"/>
  <c r="H111" i="61"/>
  <c r="C111" i="61"/>
  <c r="H110" i="61"/>
  <c r="C110" i="61"/>
  <c r="H109" i="61"/>
  <c r="C109" i="61"/>
  <c r="H108" i="61"/>
  <c r="C108" i="61"/>
  <c r="H107" i="61"/>
  <c r="C107" i="61"/>
  <c r="H106" i="61"/>
  <c r="C106" i="61"/>
  <c r="H105" i="61"/>
  <c r="C105" i="61"/>
  <c r="H104" i="61"/>
  <c r="C104" i="61"/>
  <c r="L103" i="61"/>
  <c r="K103" i="61"/>
  <c r="J103" i="61"/>
  <c r="I103" i="61"/>
  <c r="G103" i="61"/>
  <c r="F103" i="61"/>
  <c r="E103" i="61"/>
  <c r="D103" i="61"/>
  <c r="H102" i="61"/>
  <c r="C102" i="61"/>
  <c r="H101" i="61"/>
  <c r="C101" i="61"/>
  <c r="H100" i="61"/>
  <c r="C100" i="61"/>
  <c r="H99" i="61"/>
  <c r="C99" i="61"/>
  <c r="H98" i="61"/>
  <c r="C98" i="61"/>
  <c r="H97" i="61"/>
  <c r="C97" i="61"/>
  <c r="H96" i="61"/>
  <c r="C96" i="61"/>
  <c r="L95" i="61"/>
  <c r="K95" i="61"/>
  <c r="J95" i="61"/>
  <c r="I95" i="61"/>
  <c r="G95" i="61"/>
  <c r="F95" i="61"/>
  <c r="E95" i="61"/>
  <c r="D95" i="61"/>
  <c r="H94" i="61"/>
  <c r="C94" i="61"/>
  <c r="H93" i="61"/>
  <c r="C93" i="61"/>
  <c r="H92" i="61"/>
  <c r="C92" i="61"/>
  <c r="H91" i="61"/>
  <c r="C91" i="61"/>
  <c r="H90" i="61"/>
  <c r="C90" i="61"/>
  <c r="L89" i="61"/>
  <c r="K89" i="61"/>
  <c r="J89" i="61"/>
  <c r="I89" i="61"/>
  <c r="G89" i="61"/>
  <c r="F89" i="61"/>
  <c r="E89" i="61"/>
  <c r="D89" i="61"/>
  <c r="H88" i="61"/>
  <c r="C88" i="61"/>
  <c r="H87" i="61"/>
  <c r="C87" i="61"/>
  <c r="H86" i="61"/>
  <c r="C86" i="61"/>
  <c r="H85" i="61"/>
  <c r="C85" i="61"/>
  <c r="L84" i="61"/>
  <c r="K84" i="61"/>
  <c r="K83" i="61" s="1"/>
  <c r="J84" i="61"/>
  <c r="I84" i="61"/>
  <c r="G84" i="61"/>
  <c r="F84" i="61"/>
  <c r="F83" i="61" s="1"/>
  <c r="E84" i="61"/>
  <c r="D84" i="61"/>
  <c r="H82" i="61"/>
  <c r="C82" i="61"/>
  <c r="H81" i="61"/>
  <c r="C81" i="61"/>
  <c r="L80" i="61"/>
  <c r="K80" i="61"/>
  <c r="J80" i="61"/>
  <c r="I80" i="61"/>
  <c r="G80" i="61"/>
  <c r="F80" i="61"/>
  <c r="E80" i="61"/>
  <c r="D80" i="61"/>
  <c r="H79" i="61"/>
  <c r="C79" i="61"/>
  <c r="H78" i="61"/>
  <c r="C78" i="61"/>
  <c r="L77" i="61"/>
  <c r="L76" i="61" s="1"/>
  <c r="K77" i="61"/>
  <c r="K76" i="61" s="1"/>
  <c r="J77" i="61"/>
  <c r="I77" i="61"/>
  <c r="I76" i="61" s="1"/>
  <c r="G77" i="61"/>
  <c r="G76" i="61" s="1"/>
  <c r="F77" i="61"/>
  <c r="E77" i="61"/>
  <c r="E76" i="61" s="1"/>
  <c r="D77" i="61"/>
  <c r="J76" i="61"/>
  <c r="H74" i="61"/>
  <c r="C74" i="61"/>
  <c r="H73" i="61"/>
  <c r="C73" i="61"/>
  <c r="H71" i="61"/>
  <c r="C71" i="61"/>
  <c r="H70" i="61"/>
  <c r="D70" i="61"/>
  <c r="C70" i="61" s="1"/>
  <c r="L69" i="61"/>
  <c r="L67" i="61" s="1"/>
  <c r="K69" i="61"/>
  <c r="J69" i="61"/>
  <c r="J67" i="61" s="1"/>
  <c r="I69" i="61"/>
  <c r="I67" i="61" s="1"/>
  <c r="G69" i="61"/>
  <c r="G67" i="61" s="1"/>
  <c r="F69" i="61"/>
  <c r="E69" i="61"/>
  <c r="E67" i="61" s="1"/>
  <c r="D69" i="61"/>
  <c r="H68" i="61"/>
  <c r="C68" i="61"/>
  <c r="K67" i="61"/>
  <c r="F67" i="61"/>
  <c r="H66" i="61"/>
  <c r="C66" i="61"/>
  <c r="H65" i="61"/>
  <c r="C65" i="61"/>
  <c r="H64" i="61"/>
  <c r="C64" i="61"/>
  <c r="H63" i="61"/>
  <c r="C63" i="61"/>
  <c r="H62" i="61"/>
  <c r="C62" i="61"/>
  <c r="H61" i="61"/>
  <c r="C61" i="61"/>
  <c r="H60" i="61"/>
  <c r="C60" i="61"/>
  <c r="H59" i="61"/>
  <c r="C59" i="61"/>
  <c r="L58" i="61"/>
  <c r="K58" i="61"/>
  <c r="J58" i="61"/>
  <c r="I58" i="61"/>
  <c r="G58" i="61"/>
  <c r="F58" i="61"/>
  <c r="E58" i="61"/>
  <c r="D58" i="61"/>
  <c r="H57" i="61"/>
  <c r="E57" i="61"/>
  <c r="C57" i="61" s="1"/>
  <c r="H56" i="61"/>
  <c r="C56" i="61"/>
  <c r="L55" i="61"/>
  <c r="K55" i="61"/>
  <c r="J55" i="61"/>
  <c r="J54" i="61" s="1"/>
  <c r="I55" i="61"/>
  <c r="I54" i="61" s="1"/>
  <c r="G55" i="61"/>
  <c r="G54" i="61" s="1"/>
  <c r="F55" i="61"/>
  <c r="F54" i="61" s="1"/>
  <c r="E55" i="61"/>
  <c r="E54" i="61" s="1"/>
  <c r="D55" i="61"/>
  <c r="L54" i="61"/>
  <c r="K54" i="61"/>
  <c r="D54" i="61"/>
  <c r="H47" i="61"/>
  <c r="C47" i="61"/>
  <c r="H46" i="61"/>
  <c r="C46" i="61"/>
  <c r="L45" i="61"/>
  <c r="H45" i="61" s="1"/>
  <c r="G45" i="61"/>
  <c r="C45" i="61" s="1"/>
  <c r="H44" i="61"/>
  <c r="C44" i="61"/>
  <c r="K43" i="61"/>
  <c r="J43" i="61"/>
  <c r="I43" i="61"/>
  <c r="F43" i="61"/>
  <c r="E43" i="61"/>
  <c r="D43" i="61"/>
  <c r="H42" i="61"/>
  <c r="C42" i="61"/>
  <c r="H41" i="61"/>
  <c r="C41" i="61"/>
  <c r="H40" i="61"/>
  <c r="C40" i="61"/>
  <c r="H39" i="61"/>
  <c r="C39" i="61"/>
  <c r="H38" i="61"/>
  <c r="C38" i="61"/>
  <c r="K37" i="61"/>
  <c r="H37" i="61" s="1"/>
  <c r="F37" i="61"/>
  <c r="C37" i="61" s="1"/>
  <c r="H36" i="61"/>
  <c r="C36" i="61"/>
  <c r="H35" i="61"/>
  <c r="C35" i="61"/>
  <c r="K34" i="61"/>
  <c r="H34" i="61" s="1"/>
  <c r="F34" i="61"/>
  <c r="C34" i="61" s="1"/>
  <c r="H33" i="61"/>
  <c r="C33" i="61"/>
  <c r="K32" i="61"/>
  <c r="F32" i="61"/>
  <c r="C32" i="61" s="1"/>
  <c r="H31" i="61"/>
  <c r="C31" i="61"/>
  <c r="H30" i="61"/>
  <c r="C30" i="61"/>
  <c r="H29" i="61"/>
  <c r="C29" i="61"/>
  <c r="K28" i="61"/>
  <c r="H28" i="61" s="1"/>
  <c r="F28" i="61"/>
  <c r="C28" i="61" s="1"/>
  <c r="H26" i="61"/>
  <c r="C26" i="61"/>
  <c r="H24" i="61"/>
  <c r="C24" i="61"/>
  <c r="H23" i="61"/>
  <c r="C23" i="61"/>
  <c r="L22" i="61"/>
  <c r="L288" i="61" s="1"/>
  <c r="K22" i="61"/>
  <c r="J22" i="61"/>
  <c r="I22" i="61"/>
  <c r="G22" i="61"/>
  <c r="G288" i="61" s="1"/>
  <c r="G287" i="61" s="1"/>
  <c r="F22" i="61"/>
  <c r="E22" i="61"/>
  <c r="D22" i="61"/>
  <c r="H300" i="60"/>
  <c r="C300" i="60"/>
  <c r="H298" i="60"/>
  <c r="C298" i="60"/>
  <c r="H296" i="60"/>
  <c r="C296" i="60"/>
  <c r="H295" i="60"/>
  <c r="C295" i="60"/>
  <c r="H294" i="60"/>
  <c r="C294" i="60"/>
  <c r="H293" i="60"/>
  <c r="C293" i="60"/>
  <c r="H292" i="60"/>
  <c r="C292" i="60"/>
  <c r="H291" i="60"/>
  <c r="H290" i="60" s="1"/>
  <c r="C291" i="60"/>
  <c r="L290" i="60"/>
  <c r="K290" i="60"/>
  <c r="J290" i="60"/>
  <c r="I290" i="60"/>
  <c r="G290" i="60"/>
  <c r="F290" i="60"/>
  <c r="E290" i="60"/>
  <c r="D290" i="60"/>
  <c r="H282" i="60"/>
  <c r="C282" i="60"/>
  <c r="H281" i="60"/>
  <c r="C281" i="60"/>
  <c r="L280" i="60"/>
  <c r="K280" i="60"/>
  <c r="J280" i="60"/>
  <c r="I280" i="60"/>
  <c r="G280" i="60"/>
  <c r="F280" i="60"/>
  <c r="E280" i="60"/>
  <c r="D280" i="60"/>
  <c r="H279" i="60"/>
  <c r="C279" i="60"/>
  <c r="H278" i="60"/>
  <c r="C278" i="60"/>
  <c r="H277" i="60"/>
  <c r="C277" i="60"/>
  <c r="L276" i="60"/>
  <c r="K276" i="60"/>
  <c r="J276" i="60"/>
  <c r="I276" i="60"/>
  <c r="G276" i="60"/>
  <c r="F276" i="60"/>
  <c r="E276" i="60"/>
  <c r="D276" i="60"/>
  <c r="H275" i="60"/>
  <c r="C275" i="60"/>
  <c r="H274" i="60"/>
  <c r="C274" i="60"/>
  <c r="H273" i="60"/>
  <c r="C273" i="60"/>
  <c r="H272" i="60"/>
  <c r="C272" i="60"/>
  <c r="L271" i="60"/>
  <c r="K271" i="60"/>
  <c r="J271" i="60"/>
  <c r="I271" i="60"/>
  <c r="G271" i="60"/>
  <c r="F271" i="60"/>
  <c r="E271" i="60"/>
  <c r="D271" i="60"/>
  <c r="H270" i="60"/>
  <c r="C270" i="60"/>
  <c r="J269" i="60"/>
  <c r="F269" i="60"/>
  <c r="H267" i="60"/>
  <c r="C267" i="60"/>
  <c r="H266" i="60"/>
  <c r="C266" i="60"/>
  <c r="H265" i="60"/>
  <c r="C265" i="60"/>
  <c r="H264" i="60"/>
  <c r="C264" i="60"/>
  <c r="L263" i="60"/>
  <c r="K263" i="60"/>
  <c r="J263" i="60"/>
  <c r="I263" i="60"/>
  <c r="G263" i="60"/>
  <c r="F263" i="60"/>
  <c r="E263" i="60"/>
  <c r="D263" i="60"/>
  <c r="H262" i="60"/>
  <c r="C262" i="60"/>
  <c r="H261" i="60"/>
  <c r="C261" i="60"/>
  <c r="H260" i="60"/>
  <c r="C260" i="60"/>
  <c r="L259" i="60"/>
  <c r="K259" i="60"/>
  <c r="K258" i="60" s="1"/>
  <c r="J259" i="60"/>
  <c r="J258" i="60" s="1"/>
  <c r="I259" i="60"/>
  <c r="G259" i="60"/>
  <c r="F259" i="60"/>
  <c r="F258" i="60" s="1"/>
  <c r="E259" i="60"/>
  <c r="E258" i="60" s="1"/>
  <c r="D259" i="60"/>
  <c r="H257" i="60"/>
  <c r="C257" i="60"/>
  <c r="H256" i="60"/>
  <c r="C256" i="60"/>
  <c r="H255" i="60"/>
  <c r="C255" i="60"/>
  <c r="H254" i="60"/>
  <c r="C254" i="60"/>
  <c r="H253" i="60"/>
  <c r="C253" i="60"/>
  <c r="L252" i="60"/>
  <c r="L251" i="60" s="1"/>
  <c r="K252" i="60"/>
  <c r="K251" i="60" s="1"/>
  <c r="J252" i="60"/>
  <c r="J251" i="60" s="1"/>
  <c r="I252" i="60"/>
  <c r="I251" i="60" s="1"/>
  <c r="G252" i="60"/>
  <c r="G251" i="60" s="1"/>
  <c r="F252" i="60"/>
  <c r="F251" i="60" s="1"/>
  <c r="E252" i="60"/>
  <c r="E251" i="60" s="1"/>
  <c r="D252" i="60"/>
  <c r="D251" i="60" s="1"/>
  <c r="H250" i="60"/>
  <c r="C250" i="60"/>
  <c r="H249" i="60"/>
  <c r="C249" i="60"/>
  <c r="H248" i="60"/>
  <c r="C248" i="60"/>
  <c r="H247" i="60"/>
  <c r="C247" i="60"/>
  <c r="L246" i="60"/>
  <c r="K246" i="60"/>
  <c r="J246" i="60"/>
  <c r="I246" i="60"/>
  <c r="G246" i="60"/>
  <c r="F246" i="60"/>
  <c r="E246" i="60"/>
  <c r="D246" i="60"/>
  <c r="H245" i="60"/>
  <c r="C245" i="60"/>
  <c r="H244" i="60"/>
  <c r="C244" i="60"/>
  <c r="H243" i="60"/>
  <c r="C243" i="60"/>
  <c r="H242" i="60"/>
  <c r="C242" i="60"/>
  <c r="H241" i="60"/>
  <c r="C241" i="60"/>
  <c r="H240" i="60"/>
  <c r="C240" i="60"/>
  <c r="H239" i="60"/>
  <c r="C239" i="60"/>
  <c r="L238" i="60"/>
  <c r="K238" i="60"/>
  <c r="J238" i="60"/>
  <c r="I238" i="60"/>
  <c r="G238" i="60"/>
  <c r="F238" i="60"/>
  <c r="E238" i="60"/>
  <c r="D238" i="60"/>
  <c r="H237" i="60"/>
  <c r="C237" i="60"/>
  <c r="H236" i="60"/>
  <c r="C236" i="60"/>
  <c r="L235" i="60"/>
  <c r="K235" i="60"/>
  <c r="K231" i="60" s="1"/>
  <c r="J235" i="60"/>
  <c r="I235" i="60"/>
  <c r="G235" i="60"/>
  <c r="F235" i="60"/>
  <c r="F231" i="60" s="1"/>
  <c r="E235" i="60"/>
  <c r="D235" i="60"/>
  <c r="H232" i="60"/>
  <c r="C232" i="60"/>
  <c r="H229" i="60"/>
  <c r="C229" i="60"/>
  <c r="H228" i="60"/>
  <c r="C228" i="60"/>
  <c r="L227" i="60"/>
  <c r="K227" i="60"/>
  <c r="J227" i="60"/>
  <c r="I227" i="60"/>
  <c r="G227" i="60"/>
  <c r="F227" i="60"/>
  <c r="E227" i="60"/>
  <c r="D227" i="60"/>
  <c r="H226" i="60"/>
  <c r="C226" i="60"/>
  <c r="H225" i="60"/>
  <c r="C225" i="60"/>
  <c r="J224" i="60"/>
  <c r="H224" i="60" s="1"/>
  <c r="C224" i="60"/>
  <c r="H223" i="60"/>
  <c r="C223" i="60"/>
  <c r="H222" i="60"/>
  <c r="C222" i="60"/>
  <c r="H221" i="60"/>
  <c r="C221" i="60"/>
  <c r="H220" i="60"/>
  <c r="C220" i="60"/>
  <c r="H219" i="60"/>
  <c r="C219" i="60"/>
  <c r="H218" i="60"/>
  <c r="C218" i="60"/>
  <c r="H217" i="60"/>
  <c r="C217" i="60"/>
  <c r="L216" i="60"/>
  <c r="K216" i="60"/>
  <c r="I216" i="60"/>
  <c r="G216" i="60"/>
  <c r="F216" i="60"/>
  <c r="E216" i="60"/>
  <c r="D216" i="60"/>
  <c r="H215" i="60"/>
  <c r="C215" i="60"/>
  <c r="H214" i="60"/>
  <c r="C214" i="60"/>
  <c r="H213" i="60"/>
  <c r="C213" i="60"/>
  <c r="H212" i="60"/>
  <c r="C212" i="60"/>
  <c r="H211" i="60"/>
  <c r="C211" i="60"/>
  <c r="H210" i="60"/>
  <c r="C210" i="60"/>
  <c r="H209" i="60"/>
  <c r="C209" i="60"/>
  <c r="H208" i="60"/>
  <c r="C208" i="60"/>
  <c r="H207" i="60"/>
  <c r="C207" i="60"/>
  <c r="H206" i="60"/>
  <c r="C206" i="60"/>
  <c r="L205" i="60"/>
  <c r="K205" i="60"/>
  <c r="J205" i="60"/>
  <c r="I205" i="60"/>
  <c r="G205" i="60"/>
  <c r="F205" i="60"/>
  <c r="F204" i="60" s="1"/>
  <c r="E205" i="60"/>
  <c r="D205" i="60"/>
  <c r="D204" i="60" s="1"/>
  <c r="H203" i="60"/>
  <c r="C203" i="60"/>
  <c r="H202" i="60"/>
  <c r="C202" i="60"/>
  <c r="H201" i="60"/>
  <c r="C201" i="60"/>
  <c r="H200" i="60"/>
  <c r="C200" i="60"/>
  <c r="H199" i="60"/>
  <c r="C199" i="60"/>
  <c r="L198" i="60"/>
  <c r="L196" i="60" s="1"/>
  <c r="K198" i="60"/>
  <c r="K196" i="60" s="1"/>
  <c r="J198" i="60"/>
  <c r="J196" i="60" s="1"/>
  <c r="I198" i="60"/>
  <c r="I196" i="60" s="1"/>
  <c r="G198" i="60"/>
  <c r="G196" i="60" s="1"/>
  <c r="F198" i="60"/>
  <c r="F196" i="60" s="1"/>
  <c r="E198" i="60"/>
  <c r="E196" i="60" s="1"/>
  <c r="D198" i="60"/>
  <c r="H197" i="60"/>
  <c r="C197" i="60"/>
  <c r="H193" i="60"/>
  <c r="C193" i="60"/>
  <c r="L192" i="60"/>
  <c r="L191" i="60" s="1"/>
  <c r="K192" i="60"/>
  <c r="J192" i="60"/>
  <c r="J191" i="60" s="1"/>
  <c r="I192" i="60"/>
  <c r="G192" i="60"/>
  <c r="G191" i="60" s="1"/>
  <c r="F192" i="60"/>
  <c r="F191" i="60" s="1"/>
  <c r="E192" i="60"/>
  <c r="D192" i="60"/>
  <c r="D191" i="60" s="1"/>
  <c r="K191" i="60"/>
  <c r="E191" i="60"/>
  <c r="H190" i="60"/>
  <c r="C190" i="60"/>
  <c r="H189" i="60"/>
  <c r="C189" i="60"/>
  <c r="L188" i="60"/>
  <c r="K188" i="60"/>
  <c r="K187" i="60" s="1"/>
  <c r="J188" i="60"/>
  <c r="I188" i="60"/>
  <c r="G188" i="60"/>
  <c r="F188" i="60"/>
  <c r="E188" i="60"/>
  <c r="D188" i="60"/>
  <c r="H186" i="60"/>
  <c r="C186" i="60"/>
  <c r="H185" i="60"/>
  <c r="C185" i="60"/>
  <c r="L184" i="60"/>
  <c r="K184" i="60"/>
  <c r="J184" i="60"/>
  <c r="I184" i="60"/>
  <c r="G184" i="60"/>
  <c r="F184" i="60"/>
  <c r="E184" i="60"/>
  <c r="D184" i="60"/>
  <c r="H183" i="60"/>
  <c r="C183" i="60"/>
  <c r="H182" i="60"/>
  <c r="C182" i="60"/>
  <c r="H181" i="60"/>
  <c r="C181" i="60"/>
  <c r="H180" i="60"/>
  <c r="C180" i="60"/>
  <c r="L179" i="60"/>
  <c r="K179" i="60"/>
  <c r="J179" i="60"/>
  <c r="I179" i="60"/>
  <c r="G179" i="60"/>
  <c r="F179" i="60"/>
  <c r="E179" i="60"/>
  <c r="D179" i="60"/>
  <c r="H178" i="60"/>
  <c r="C178" i="60"/>
  <c r="H177" i="60"/>
  <c r="C177" i="60"/>
  <c r="H176" i="60"/>
  <c r="C176" i="60"/>
  <c r="L175" i="60"/>
  <c r="K175" i="60"/>
  <c r="K174" i="60" s="1"/>
  <c r="K173" i="60" s="1"/>
  <c r="J175" i="60"/>
  <c r="J174" i="60" s="1"/>
  <c r="I175" i="60"/>
  <c r="G175" i="60"/>
  <c r="F175" i="60"/>
  <c r="F174" i="60" s="1"/>
  <c r="F173" i="60" s="1"/>
  <c r="E175" i="60"/>
  <c r="E174" i="60" s="1"/>
  <c r="E173" i="60" s="1"/>
  <c r="D175" i="60"/>
  <c r="G174" i="60"/>
  <c r="G173" i="60" s="1"/>
  <c r="H172" i="60"/>
  <c r="C172" i="60"/>
  <c r="H171" i="60"/>
  <c r="C171" i="60"/>
  <c r="H170" i="60"/>
  <c r="C170" i="60"/>
  <c r="H169" i="60"/>
  <c r="C169" i="60"/>
  <c r="H168" i="60"/>
  <c r="C168" i="60"/>
  <c r="H167" i="60"/>
  <c r="C167" i="60"/>
  <c r="L166" i="60"/>
  <c r="L165" i="60" s="1"/>
  <c r="K166" i="60"/>
  <c r="K165" i="60" s="1"/>
  <c r="J166" i="60"/>
  <c r="J165" i="60" s="1"/>
  <c r="I166" i="60"/>
  <c r="I165" i="60" s="1"/>
  <c r="G166" i="60"/>
  <c r="G165" i="60" s="1"/>
  <c r="F166" i="60"/>
  <c r="E166" i="60"/>
  <c r="E165" i="60" s="1"/>
  <c r="D166" i="60"/>
  <c r="D165" i="60" s="1"/>
  <c r="F165" i="60"/>
  <c r="H164" i="60"/>
  <c r="C164" i="60"/>
  <c r="H163" i="60"/>
  <c r="C163" i="60"/>
  <c r="H162" i="60"/>
  <c r="C162" i="60"/>
  <c r="H161" i="60"/>
  <c r="C161" i="60"/>
  <c r="L160" i="60"/>
  <c r="K160" i="60"/>
  <c r="J160" i="60"/>
  <c r="I160" i="60"/>
  <c r="G160" i="60"/>
  <c r="F160" i="60"/>
  <c r="E160" i="60"/>
  <c r="D160" i="60"/>
  <c r="H159" i="60"/>
  <c r="C159" i="60"/>
  <c r="H158" i="60"/>
  <c r="C158" i="60"/>
  <c r="H157" i="60"/>
  <c r="C157" i="60"/>
  <c r="H156" i="60"/>
  <c r="C156" i="60"/>
  <c r="H155" i="60"/>
  <c r="C155" i="60"/>
  <c r="K154" i="60"/>
  <c r="H154" i="60" s="1"/>
  <c r="F154" i="60"/>
  <c r="C154" i="60" s="1"/>
  <c r="H153" i="60"/>
  <c r="C153" i="60"/>
  <c r="H152" i="60"/>
  <c r="C152" i="60"/>
  <c r="L151" i="60"/>
  <c r="J151" i="60"/>
  <c r="I151" i="60"/>
  <c r="G151" i="60"/>
  <c r="E151" i="60"/>
  <c r="D151" i="60"/>
  <c r="H150" i="60"/>
  <c r="C150" i="60"/>
  <c r="H149" i="60"/>
  <c r="C149" i="60"/>
  <c r="H148" i="60"/>
  <c r="C148" i="60"/>
  <c r="H147" i="60"/>
  <c r="C147" i="60"/>
  <c r="H146" i="60"/>
  <c r="C146" i="60"/>
  <c r="H145" i="60"/>
  <c r="C145" i="60"/>
  <c r="L144" i="60"/>
  <c r="K144" i="60"/>
  <c r="J144" i="60"/>
  <c r="I144" i="60"/>
  <c r="G144" i="60"/>
  <c r="F144" i="60"/>
  <c r="E144" i="60"/>
  <c r="D144" i="60"/>
  <c r="H143" i="60"/>
  <c r="C143" i="60"/>
  <c r="H142" i="60"/>
  <c r="C142" i="60"/>
  <c r="L141" i="60"/>
  <c r="K141" i="60"/>
  <c r="J141" i="60"/>
  <c r="I141" i="60"/>
  <c r="G141" i="60"/>
  <c r="F141" i="60"/>
  <c r="E141" i="60"/>
  <c r="D141" i="60"/>
  <c r="H140" i="60"/>
  <c r="C140" i="60"/>
  <c r="H139" i="60"/>
  <c r="C139" i="60"/>
  <c r="H138" i="60"/>
  <c r="C138" i="60"/>
  <c r="H137" i="60"/>
  <c r="C137" i="60"/>
  <c r="L136" i="60"/>
  <c r="K136" i="60"/>
  <c r="J136" i="60"/>
  <c r="I136" i="60"/>
  <c r="G136" i="60"/>
  <c r="F136" i="60"/>
  <c r="E136" i="60"/>
  <c r="D136" i="60"/>
  <c r="D130" i="60" s="1"/>
  <c r="H134" i="60"/>
  <c r="C134" i="60"/>
  <c r="H133" i="60"/>
  <c r="C133" i="60"/>
  <c r="H132" i="60"/>
  <c r="C132" i="60"/>
  <c r="H131" i="60"/>
  <c r="C131" i="60"/>
  <c r="H129" i="60"/>
  <c r="H128" i="60" s="1"/>
  <c r="C129" i="60"/>
  <c r="C128" i="60" s="1"/>
  <c r="L128" i="60"/>
  <c r="K128" i="60"/>
  <c r="J128" i="60"/>
  <c r="I128" i="60"/>
  <c r="G128" i="60"/>
  <c r="F128" i="60"/>
  <c r="E128" i="60"/>
  <c r="D128" i="60"/>
  <c r="H127" i="60"/>
  <c r="C127" i="60"/>
  <c r="H126" i="60"/>
  <c r="C126" i="60"/>
  <c r="H125" i="60"/>
  <c r="C125" i="60"/>
  <c r="H124" i="60"/>
  <c r="C124" i="60"/>
  <c r="H123" i="60"/>
  <c r="C123" i="60"/>
  <c r="L122" i="60"/>
  <c r="K122" i="60"/>
  <c r="J122" i="60"/>
  <c r="I122" i="60"/>
  <c r="G122" i="60"/>
  <c r="F122" i="60"/>
  <c r="E122" i="60"/>
  <c r="D122" i="60"/>
  <c r="H121" i="60"/>
  <c r="C121" i="60"/>
  <c r="H120" i="60"/>
  <c r="C120" i="60"/>
  <c r="H119" i="60"/>
  <c r="C119" i="60"/>
  <c r="H118" i="60"/>
  <c r="C118" i="60"/>
  <c r="H117" i="60"/>
  <c r="C117" i="60"/>
  <c r="L116" i="60"/>
  <c r="K116" i="60"/>
  <c r="J116" i="60"/>
  <c r="I116" i="60"/>
  <c r="G116" i="60"/>
  <c r="F116" i="60"/>
  <c r="E116" i="60"/>
  <c r="D116" i="60"/>
  <c r="H115" i="60"/>
  <c r="C115" i="60"/>
  <c r="H114" i="60"/>
  <c r="C114" i="60"/>
  <c r="H113" i="60"/>
  <c r="C113" i="60"/>
  <c r="L112" i="60"/>
  <c r="K112" i="60"/>
  <c r="J112" i="60"/>
  <c r="I112" i="60"/>
  <c r="G112" i="60"/>
  <c r="F112" i="60"/>
  <c r="E112" i="60"/>
  <c r="D112" i="60"/>
  <c r="H111" i="60"/>
  <c r="C111" i="60"/>
  <c r="H110" i="60"/>
  <c r="C110" i="60"/>
  <c r="H109" i="60"/>
  <c r="C109" i="60"/>
  <c r="H108" i="60"/>
  <c r="C108" i="60"/>
  <c r="H107" i="60"/>
  <c r="C107" i="60"/>
  <c r="H106" i="60"/>
  <c r="C106" i="60"/>
  <c r="H105" i="60"/>
  <c r="C105" i="60"/>
  <c r="H104" i="60"/>
  <c r="C104" i="60"/>
  <c r="L103" i="60"/>
  <c r="K103" i="60"/>
  <c r="J103" i="60"/>
  <c r="I103" i="60"/>
  <c r="G103" i="60"/>
  <c r="F103" i="60"/>
  <c r="E103" i="60"/>
  <c r="D103" i="60"/>
  <c r="H102" i="60"/>
  <c r="C102" i="60"/>
  <c r="H101" i="60"/>
  <c r="C101" i="60"/>
  <c r="H100" i="60"/>
  <c r="C100" i="60"/>
  <c r="H99" i="60"/>
  <c r="C99" i="60"/>
  <c r="H98" i="60"/>
  <c r="C98" i="60"/>
  <c r="H97" i="60"/>
  <c r="C97" i="60"/>
  <c r="H96" i="60"/>
  <c r="C96" i="60"/>
  <c r="L95" i="60"/>
  <c r="K95" i="60"/>
  <c r="J95" i="60"/>
  <c r="I95" i="60"/>
  <c r="G95" i="60"/>
  <c r="F95" i="60"/>
  <c r="E95" i="60"/>
  <c r="D95" i="60"/>
  <c r="C95" i="60" s="1"/>
  <c r="H94" i="60"/>
  <c r="C94" i="60"/>
  <c r="H93" i="60"/>
  <c r="C93" i="60"/>
  <c r="H92" i="60"/>
  <c r="C92" i="60"/>
  <c r="H91" i="60"/>
  <c r="C91" i="60"/>
  <c r="H90" i="60"/>
  <c r="C90" i="60"/>
  <c r="L89" i="60"/>
  <c r="K89" i="60"/>
  <c r="J89" i="60"/>
  <c r="I89" i="60"/>
  <c r="G89" i="60"/>
  <c r="F89" i="60"/>
  <c r="E89" i="60"/>
  <c r="D89" i="60"/>
  <c r="H88" i="60"/>
  <c r="C88" i="60"/>
  <c r="H87" i="60"/>
  <c r="C87" i="60"/>
  <c r="H86" i="60"/>
  <c r="C86" i="60"/>
  <c r="H85" i="60"/>
  <c r="C85" i="60"/>
  <c r="L84" i="60"/>
  <c r="K84" i="60"/>
  <c r="K83" i="60" s="1"/>
  <c r="J84" i="60"/>
  <c r="I84" i="60"/>
  <c r="G84" i="60"/>
  <c r="F84" i="60"/>
  <c r="F83" i="60" s="1"/>
  <c r="E84" i="60"/>
  <c r="D84" i="60"/>
  <c r="H82" i="60"/>
  <c r="C82" i="60"/>
  <c r="H81" i="60"/>
  <c r="C81" i="60"/>
  <c r="L80" i="60"/>
  <c r="K80" i="60"/>
  <c r="J80" i="60"/>
  <c r="I80" i="60"/>
  <c r="G80" i="60"/>
  <c r="F80" i="60"/>
  <c r="E80" i="60"/>
  <c r="D80" i="60"/>
  <c r="H79" i="60"/>
  <c r="C79" i="60"/>
  <c r="H78" i="60"/>
  <c r="C78" i="60"/>
  <c r="L77" i="60"/>
  <c r="L76" i="60" s="1"/>
  <c r="K77" i="60"/>
  <c r="K76" i="60" s="1"/>
  <c r="J77" i="60"/>
  <c r="J76" i="60" s="1"/>
  <c r="I77" i="60"/>
  <c r="G77" i="60"/>
  <c r="F77" i="60"/>
  <c r="F76" i="60" s="1"/>
  <c r="E77" i="60"/>
  <c r="E76" i="60" s="1"/>
  <c r="D77" i="60"/>
  <c r="H74" i="60"/>
  <c r="C74" i="60"/>
  <c r="H73" i="60"/>
  <c r="C73" i="60"/>
  <c r="H71" i="60"/>
  <c r="C71" i="60"/>
  <c r="H70" i="60"/>
  <c r="D70" i="60"/>
  <c r="L69" i="60"/>
  <c r="L67" i="60" s="1"/>
  <c r="K69" i="60"/>
  <c r="K67" i="60" s="1"/>
  <c r="J69" i="60"/>
  <c r="I69" i="60"/>
  <c r="I67" i="60" s="1"/>
  <c r="G69" i="60"/>
  <c r="G67" i="60" s="1"/>
  <c r="F69" i="60"/>
  <c r="F67" i="60" s="1"/>
  <c r="E69" i="60"/>
  <c r="J68" i="60"/>
  <c r="H68" i="60" s="1"/>
  <c r="E68" i="60"/>
  <c r="C68" i="60" s="1"/>
  <c r="H66" i="60"/>
  <c r="C66" i="60"/>
  <c r="H65" i="60"/>
  <c r="C65" i="60"/>
  <c r="H64" i="60"/>
  <c r="C64" i="60"/>
  <c r="J63" i="60"/>
  <c r="H63" i="60" s="1"/>
  <c r="E63" i="60"/>
  <c r="C63" i="60" s="1"/>
  <c r="H62" i="60"/>
  <c r="C62" i="60"/>
  <c r="H61" i="60"/>
  <c r="C61" i="60"/>
  <c r="J60" i="60"/>
  <c r="H60" i="60" s="1"/>
  <c r="E60" i="60"/>
  <c r="C60" i="60" s="1"/>
  <c r="J59" i="60"/>
  <c r="E59" i="60"/>
  <c r="C59" i="60" s="1"/>
  <c r="L58" i="60"/>
  <c r="K58" i="60"/>
  <c r="I58" i="60"/>
  <c r="G58" i="60"/>
  <c r="F58" i="60"/>
  <c r="E58" i="60"/>
  <c r="D58" i="60"/>
  <c r="J57" i="60"/>
  <c r="H57" i="60" s="1"/>
  <c r="E57" i="60"/>
  <c r="E55" i="60" s="1"/>
  <c r="H56" i="60"/>
  <c r="C56" i="60"/>
  <c r="L55" i="60"/>
  <c r="K55" i="60"/>
  <c r="J55" i="60"/>
  <c r="I55" i="60"/>
  <c r="G55" i="60"/>
  <c r="F55" i="60"/>
  <c r="F54" i="60" s="1"/>
  <c r="F53" i="60" s="1"/>
  <c r="D55" i="60"/>
  <c r="I54" i="60"/>
  <c r="H47" i="60"/>
  <c r="C47" i="60"/>
  <c r="H46" i="60"/>
  <c r="C46" i="60"/>
  <c r="L45" i="60"/>
  <c r="H45" i="60" s="1"/>
  <c r="G45" i="60"/>
  <c r="C45" i="60" s="1"/>
  <c r="H44" i="60"/>
  <c r="C44" i="60"/>
  <c r="K43" i="60"/>
  <c r="J43" i="60"/>
  <c r="I43" i="60"/>
  <c r="F43" i="60"/>
  <c r="E43" i="60"/>
  <c r="D43" i="60"/>
  <c r="H42" i="60"/>
  <c r="C42" i="60"/>
  <c r="H41" i="60"/>
  <c r="C41" i="60"/>
  <c r="H40" i="60"/>
  <c r="C40" i="60"/>
  <c r="H39" i="60"/>
  <c r="C39" i="60"/>
  <c r="H38" i="60"/>
  <c r="C38" i="60"/>
  <c r="K37" i="60"/>
  <c r="H37" i="60" s="1"/>
  <c r="F37" i="60"/>
  <c r="C37" i="60" s="1"/>
  <c r="H36" i="60"/>
  <c r="C36" i="60"/>
  <c r="H35" i="60"/>
  <c r="C35" i="60"/>
  <c r="K34" i="60"/>
  <c r="H34" i="60" s="1"/>
  <c r="F34" i="60"/>
  <c r="C34" i="60" s="1"/>
  <c r="H33" i="60"/>
  <c r="C33" i="60"/>
  <c r="K32" i="60"/>
  <c r="H32" i="60" s="1"/>
  <c r="F32" i="60"/>
  <c r="C32" i="60" s="1"/>
  <c r="H31" i="60"/>
  <c r="C31" i="60"/>
  <c r="H30" i="60"/>
  <c r="C30" i="60"/>
  <c r="H29" i="60"/>
  <c r="C29" i="60"/>
  <c r="K28" i="60"/>
  <c r="H28" i="60" s="1"/>
  <c r="F28" i="60"/>
  <c r="C28" i="60" s="1"/>
  <c r="H26" i="60"/>
  <c r="C26" i="60"/>
  <c r="C25" i="60"/>
  <c r="H24" i="60"/>
  <c r="C24" i="60"/>
  <c r="H23" i="60"/>
  <c r="C23" i="60"/>
  <c r="L22" i="60"/>
  <c r="K22" i="60"/>
  <c r="J22" i="60"/>
  <c r="J288" i="60" s="1"/>
  <c r="J287" i="60" s="1"/>
  <c r="I22" i="60"/>
  <c r="G22" i="60"/>
  <c r="F22" i="60"/>
  <c r="E22" i="60"/>
  <c r="E288" i="60" s="1"/>
  <c r="E287" i="60" s="1"/>
  <c r="D22" i="60"/>
  <c r="N8" i="60"/>
  <c r="H300" i="59"/>
  <c r="C300" i="59"/>
  <c r="H298" i="59"/>
  <c r="C298" i="59"/>
  <c r="H296" i="59"/>
  <c r="C296" i="59"/>
  <c r="H295" i="59"/>
  <c r="C295" i="59"/>
  <c r="H294" i="59"/>
  <c r="C294" i="59"/>
  <c r="H293" i="59"/>
  <c r="C293" i="59"/>
  <c r="H292" i="59"/>
  <c r="C292" i="59"/>
  <c r="H291" i="59"/>
  <c r="C291" i="59"/>
  <c r="L290" i="59"/>
  <c r="K290" i="59"/>
  <c r="J290" i="59"/>
  <c r="I290" i="59"/>
  <c r="G290" i="59"/>
  <c r="F290" i="59"/>
  <c r="E290" i="59"/>
  <c r="D290" i="59"/>
  <c r="H282" i="59"/>
  <c r="C282" i="59"/>
  <c r="H281" i="59"/>
  <c r="C281" i="59"/>
  <c r="L280" i="59"/>
  <c r="K280" i="59"/>
  <c r="J280" i="59"/>
  <c r="I280" i="59"/>
  <c r="G280" i="59"/>
  <c r="F280" i="59"/>
  <c r="E280" i="59"/>
  <c r="D280" i="59"/>
  <c r="H279" i="59"/>
  <c r="C279" i="59"/>
  <c r="H278" i="59"/>
  <c r="C278" i="59"/>
  <c r="H277" i="59"/>
  <c r="C277" i="59"/>
  <c r="L276" i="59"/>
  <c r="K276" i="59"/>
  <c r="J276" i="59"/>
  <c r="I276" i="59"/>
  <c r="G276" i="59"/>
  <c r="F276" i="59"/>
  <c r="E276" i="59"/>
  <c r="D276" i="59"/>
  <c r="H275" i="59"/>
  <c r="C275" i="59"/>
  <c r="H274" i="59"/>
  <c r="C274" i="59"/>
  <c r="H273" i="59"/>
  <c r="C273" i="59"/>
  <c r="H272" i="59"/>
  <c r="C272" i="59"/>
  <c r="L271" i="59"/>
  <c r="L269" i="59" s="1"/>
  <c r="K271" i="59"/>
  <c r="K269" i="59" s="1"/>
  <c r="J271" i="59"/>
  <c r="I271" i="59"/>
  <c r="G271" i="59"/>
  <c r="F271" i="59"/>
  <c r="E271" i="59"/>
  <c r="D271" i="59"/>
  <c r="H270" i="59"/>
  <c r="C270" i="59"/>
  <c r="H267" i="59"/>
  <c r="C267" i="59"/>
  <c r="H266" i="59"/>
  <c r="C266" i="59"/>
  <c r="H265" i="59"/>
  <c r="C265" i="59"/>
  <c r="H264" i="59"/>
  <c r="C264" i="59"/>
  <c r="L263" i="59"/>
  <c r="K263" i="59"/>
  <c r="J263" i="59"/>
  <c r="I263" i="59"/>
  <c r="G263" i="59"/>
  <c r="F263" i="59"/>
  <c r="E263" i="59"/>
  <c r="D263" i="59"/>
  <c r="H262" i="59"/>
  <c r="C262" i="59"/>
  <c r="H261" i="59"/>
  <c r="C261" i="59"/>
  <c r="H260" i="59"/>
  <c r="C260" i="59"/>
  <c r="L259" i="59"/>
  <c r="L258" i="59" s="1"/>
  <c r="K259" i="59"/>
  <c r="J259" i="59"/>
  <c r="I259" i="59"/>
  <c r="G259" i="59"/>
  <c r="F259" i="59"/>
  <c r="F258" i="59" s="1"/>
  <c r="E259" i="59"/>
  <c r="D259" i="59"/>
  <c r="I258" i="59"/>
  <c r="H257" i="59"/>
  <c r="C257" i="59"/>
  <c r="H256" i="59"/>
  <c r="C256" i="59"/>
  <c r="H255" i="59"/>
  <c r="C255" i="59"/>
  <c r="H254" i="59"/>
  <c r="C254" i="59"/>
  <c r="H253" i="59"/>
  <c r="C253" i="59"/>
  <c r="L252" i="59"/>
  <c r="K252" i="59"/>
  <c r="J252" i="59"/>
  <c r="J251" i="59" s="1"/>
  <c r="I252" i="59"/>
  <c r="I251" i="59" s="1"/>
  <c r="G252" i="59"/>
  <c r="G251" i="59" s="1"/>
  <c r="F252" i="59"/>
  <c r="F251" i="59" s="1"/>
  <c r="E252" i="59"/>
  <c r="D252" i="59"/>
  <c r="D251" i="59" s="1"/>
  <c r="L251" i="59"/>
  <c r="K251" i="59"/>
  <c r="H250" i="59"/>
  <c r="C250" i="59"/>
  <c r="H249" i="59"/>
  <c r="C249" i="59"/>
  <c r="H248" i="59"/>
  <c r="C248" i="59"/>
  <c r="H247" i="59"/>
  <c r="C247" i="59"/>
  <c r="L246" i="59"/>
  <c r="K246" i="59"/>
  <c r="J246" i="59"/>
  <c r="I246" i="59"/>
  <c r="G246" i="59"/>
  <c r="F246" i="59"/>
  <c r="E246" i="59"/>
  <c r="D246" i="59"/>
  <c r="H245" i="59"/>
  <c r="C245" i="59"/>
  <c r="H244" i="59"/>
  <c r="C244" i="59"/>
  <c r="H243" i="59"/>
  <c r="C243" i="59"/>
  <c r="H242" i="59"/>
  <c r="C242" i="59"/>
  <c r="H241" i="59"/>
  <c r="C241" i="59"/>
  <c r="H240" i="59"/>
  <c r="C240" i="59"/>
  <c r="H239" i="59"/>
  <c r="C239" i="59"/>
  <c r="L238" i="59"/>
  <c r="K238" i="59"/>
  <c r="J238" i="59"/>
  <c r="I238" i="59"/>
  <c r="G238" i="59"/>
  <c r="F238" i="59"/>
  <c r="E238" i="59"/>
  <c r="D238" i="59"/>
  <c r="H237" i="59"/>
  <c r="C237" i="59"/>
  <c r="H236" i="59"/>
  <c r="C236" i="59"/>
  <c r="L235" i="59"/>
  <c r="K235" i="59"/>
  <c r="J235" i="59"/>
  <c r="J231" i="59" s="1"/>
  <c r="I235" i="59"/>
  <c r="G235" i="59"/>
  <c r="F235" i="59"/>
  <c r="E235" i="59"/>
  <c r="E231" i="59" s="1"/>
  <c r="D235" i="59"/>
  <c r="H232" i="59"/>
  <c r="C232" i="59"/>
  <c r="H229" i="59"/>
  <c r="C229" i="59"/>
  <c r="H228" i="59"/>
  <c r="C228" i="59"/>
  <c r="L227" i="59"/>
  <c r="K227" i="59"/>
  <c r="J227" i="59"/>
  <c r="I227" i="59"/>
  <c r="G227" i="59"/>
  <c r="F227" i="59"/>
  <c r="E227" i="59"/>
  <c r="D227" i="59"/>
  <c r="H226" i="59"/>
  <c r="C226" i="59"/>
  <c r="H225" i="59"/>
  <c r="C225" i="59"/>
  <c r="H224" i="59"/>
  <c r="C224" i="59"/>
  <c r="H223" i="59"/>
  <c r="C223" i="59"/>
  <c r="H222" i="59"/>
  <c r="C222" i="59"/>
  <c r="H221" i="59"/>
  <c r="C221" i="59"/>
  <c r="H220" i="59"/>
  <c r="C220" i="59"/>
  <c r="H219" i="59"/>
  <c r="C219" i="59"/>
  <c r="H218" i="59"/>
  <c r="C218" i="59"/>
  <c r="H217" i="59"/>
  <c r="C217" i="59"/>
  <c r="L216" i="59"/>
  <c r="K216" i="59"/>
  <c r="J216" i="59"/>
  <c r="I216" i="59"/>
  <c r="G216" i="59"/>
  <c r="F216" i="59"/>
  <c r="E216" i="59"/>
  <c r="D216" i="59"/>
  <c r="H215" i="59"/>
  <c r="C215" i="59"/>
  <c r="H214" i="59"/>
  <c r="C214" i="59"/>
  <c r="H213" i="59"/>
  <c r="C213" i="59"/>
  <c r="H212" i="59"/>
  <c r="C212" i="59"/>
  <c r="H211" i="59"/>
  <c r="C211" i="59"/>
  <c r="H210" i="59"/>
  <c r="C210" i="59"/>
  <c r="H209" i="59"/>
  <c r="C209" i="59"/>
  <c r="H208" i="59"/>
  <c r="C208" i="59"/>
  <c r="H207" i="59"/>
  <c r="C207" i="59"/>
  <c r="H206" i="59"/>
  <c r="C206" i="59"/>
  <c r="L205" i="59"/>
  <c r="K205" i="59"/>
  <c r="K204" i="59" s="1"/>
  <c r="J205" i="59"/>
  <c r="J204" i="59" s="1"/>
  <c r="I205" i="59"/>
  <c r="G205" i="59"/>
  <c r="G204" i="59" s="1"/>
  <c r="F205" i="59"/>
  <c r="F204" i="59" s="1"/>
  <c r="E205" i="59"/>
  <c r="E204" i="59" s="1"/>
  <c r="D205" i="59"/>
  <c r="H203" i="59"/>
  <c r="C203" i="59"/>
  <c r="H202" i="59"/>
  <c r="C202" i="59"/>
  <c r="H201" i="59"/>
  <c r="C201" i="59"/>
  <c r="H200" i="59"/>
  <c r="C200" i="59"/>
  <c r="I199" i="59"/>
  <c r="H199" i="59" s="1"/>
  <c r="C199" i="59"/>
  <c r="L198" i="59"/>
  <c r="L196" i="59" s="1"/>
  <c r="K198" i="59"/>
  <c r="K196" i="59" s="1"/>
  <c r="K195" i="59" s="1"/>
  <c r="J198" i="59"/>
  <c r="J196" i="59" s="1"/>
  <c r="J195" i="59" s="1"/>
  <c r="G198" i="59"/>
  <c r="F198" i="59"/>
  <c r="F196" i="59" s="1"/>
  <c r="E198" i="59"/>
  <c r="E196" i="59" s="1"/>
  <c r="D198" i="59"/>
  <c r="H197" i="59"/>
  <c r="C197" i="59"/>
  <c r="G196" i="59"/>
  <c r="H193" i="59"/>
  <c r="C193" i="59"/>
  <c r="L192" i="59"/>
  <c r="K192" i="59"/>
  <c r="K191" i="59" s="1"/>
  <c r="J192" i="59"/>
  <c r="I192" i="59"/>
  <c r="I191" i="59" s="1"/>
  <c r="G192" i="59"/>
  <c r="G191" i="59" s="1"/>
  <c r="F192" i="59"/>
  <c r="F191" i="59" s="1"/>
  <c r="E192" i="59"/>
  <c r="E191" i="59" s="1"/>
  <c r="D192" i="59"/>
  <c r="L191" i="59"/>
  <c r="H190" i="59"/>
  <c r="C190" i="59"/>
  <c r="H189" i="59"/>
  <c r="C189" i="59"/>
  <c r="L188" i="59"/>
  <c r="K188" i="59"/>
  <c r="J188" i="59"/>
  <c r="I188" i="59"/>
  <c r="G188" i="59"/>
  <c r="F188" i="59"/>
  <c r="E188" i="59"/>
  <c r="D188" i="59"/>
  <c r="H186" i="59"/>
  <c r="C186" i="59"/>
  <c r="H185" i="59"/>
  <c r="C185" i="59"/>
  <c r="L184" i="59"/>
  <c r="K184" i="59"/>
  <c r="J184" i="59"/>
  <c r="I184" i="59"/>
  <c r="G184" i="59"/>
  <c r="F184" i="59"/>
  <c r="E184" i="59"/>
  <c r="D184" i="59"/>
  <c r="H183" i="59"/>
  <c r="C183" i="59"/>
  <c r="H182" i="59"/>
  <c r="C182" i="59"/>
  <c r="H181" i="59"/>
  <c r="C181" i="59"/>
  <c r="H180" i="59"/>
  <c r="C180" i="59"/>
  <c r="L179" i="59"/>
  <c r="K179" i="59"/>
  <c r="J179" i="59"/>
  <c r="I179" i="59"/>
  <c r="G179" i="59"/>
  <c r="F179" i="59"/>
  <c r="E179" i="59"/>
  <c r="D179" i="59"/>
  <c r="H178" i="59"/>
  <c r="C178" i="59"/>
  <c r="H177" i="59"/>
  <c r="C177" i="59"/>
  <c r="H176" i="59"/>
  <c r="C176" i="59"/>
  <c r="L175" i="59"/>
  <c r="K175" i="59"/>
  <c r="J175" i="59"/>
  <c r="J174" i="59" s="1"/>
  <c r="J173" i="59" s="1"/>
  <c r="I175" i="59"/>
  <c r="G175" i="59"/>
  <c r="F175" i="59"/>
  <c r="E175" i="59"/>
  <c r="E174" i="59" s="1"/>
  <c r="E173" i="59" s="1"/>
  <c r="D175" i="59"/>
  <c r="D174" i="59" s="1"/>
  <c r="H172" i="59"/>
  <c r="C172" i="59"/>
  <c r="H171" i="59"/>
  <c r="C171" i="59"/>
  <c r="H170" i="59"/>
  <c r="C170" i="59"/>
  <c r="H169" i="59"/>
  <c r="C169" i="59"/>
  <c r="H168" i="59"/>
  <c r="C168" i="59"/>
  <c r="H167" i="59"/>
  <c r="C167" i="59"/>
  <c r="L166" i="59"/>
  <c r="L165" i="59" s="1"/>
  <c r="K166" i="59"/>
  <c r="K165" i="59" s="1"/>
  <c r="J166" i="59"/>
  <c r="I166" i="59"/>
  <c r="I165" i="59" s="1"/>
  <c r="G166" i="59"/>
  <c r="G165" i="59" s="1"/>
  <c r="F166" i="59"/>
  <c r="F165" i="59" s="1"/>
  <c r="E166" i="59"/>
  <c r="E165" i="59" s="1"/>
  <c r="D166" i="59"/>
  <c r="H164" i="59"/>
  <c r="C164" i="59"/>
  <c r="H163" i="59"/>
  <c r="C163" i="59"/>
  <c r="H162" i="59"/>
  <c r="C162" i="59"/>
  <c r="H161" i="59"/>
  <c r="C161" i="59"/>
  <c r="L160" i="59"/>
  <c r="K160" i="59"/>
  <c r="J160" i="59"/>
  <c r="I160" i="59"/>
  <c r="G160" i="59"/>
  <c r="F160" i="59"/>
  <c r="E160" i="59"/>
  <c r="D160" i="59"/>
  <c r="H159" i="59"/>
  <c r="C159" i="59"/>
  <c r="H158" i="59"/>
  <c r="C158" i="59"/>
  <c r="H157" i="59"/>
  <c r="C157" i="59"/>
  <c r="H156" i="59"/>
  <c r="C156" i="59"/>
  <c r="H155" i="59"/>
  <c r="C155" i="59"/>
  <c r="H154" i="59"/>
  <c r="C154" i="59"/>
  <c r="H153" i="59"/>
  <c r="C153" i="59"/>
  <c r="H152" i="59"/>
  <c r="C152" i="59"/>
  <c r="L151" i="59"/>
  <c r="K151" i="59"/>
  <c r="J151" i="59"/>
  <c r="I151" i="59"/>
  <c r="G151" i="59"/>
  <c r="F151" i="59"/>
  <c r="E151" i="59"/>
  <c r="D151" i="59"/>
  <c r="H150" i="59"/>
  <c r="C150" i="59"/>
  <c r="H149" i="59"/>
  <c r="C149" i="59"/>
  <c r="H148" i="59"/>
  <c r="C148" i="59"/>
  <c r="H147" i="59"/>
  <c r="C147" i="59"/>
  <c r="H146" i="59"/>
  <c r="C146" i="59"/>
  <c r="H145" i="59"/>
  <c r="C145" i="59"/>
  <c r="L144" i="59"/>
  <c r="K144" i="59"/>
  <c r="J144" i="59"/>
  <c r="I144" i="59"/>
  <c r="G144" i="59"/>
  <c r="F144" i="59"/>
  <c r="E144" i="59"/>
  <c r="D144" i="59"/>
  <c r="H143" i="59"/>
  <c r="C143" i="59"/>
  <c r="H142" i="59"/>
  <c r="C142" i="59"/>
  <c r="L141" i="59"/>
  <c r="K141" i="59"/>
  <c r="J141" i="59"/>
  <c r="I141" i="59"/>
  <c r="G141" i="59"/>
  <c r="F141" i="59"/>
  <c r="E141" i="59"/>
  <c r="D141" i="59"/>
  <c r="H140" i="59"/>
  <c r="C140" i="59"/>
  <c r="H139" i="59"/>
  <c r="C139" i="59"/>
  <c r="H138" i="59"/>
  <c r="C138" i="59"/>
  <c r="H137" i="59"/>
  <c r="C137" i="59"/>
  <c r="L136" i="59"/>
  <c r="K136" i="59"/>
  <c r="K130" i="59" s="1"/>
  <c r="J136" i="59"/>
  <c r="I136" i="59"/>
  <c r="G136" i="59"/>
  <c r="G130" i="59" s="1"/>
  <c r="F136" i="59"/>
  <c r="F130" i="59" s="1"/>
  <c r="E136" i="59"/>
  <c r="D136" i="59"/>
  <c r="H134" i="59"/>
  <c r="C134" i="59"/>
  <c r="I131" i="59"/>
  <c r="H131" i="59" s="1"/>
  <c r="C133" i="59"/>
  <c r="H132" i="59"/>
  <c r="C132" i="59"/>
  <c r="C131" i="59"/>
  <c r="J130" i="59"/>
  <c r="H129" i="59"/>
  <c r="H128" i="59" s="1"/>
  <c r="C129" i="59"/>
  <c r="C128" i="59" s="1"/>
  <c r="L128" i="59"/>
  <c r="K128" i="59"/>
  <c r="J128" i="59"/>
  <c r="I128" i="59"/>
  <c r="G128" i="59"/>
  <c r="F128" i="59"/>
  <c r="E128" i="59"/>
  <c r="D128" i="59"/>
  <c r="H127" i="59"/>
  <c r="C127" i="59"/>
  <c r="H126" i="59"/>
  <c r="C126" i="59"/>
  <c r="H125" i="59"/>
  <c r="C125" i="59"/>
  <c r="H124" i="59"/>
  <c r="C124" i="59"/>
  <c r="H123" i="59"/>
  <c r="C123" i="59"/>
  <c r="L122" i="59"/>
  <c r="K122" i="59"/>
  <c r="J122" i="59"/>
  <c r="I122" i="59"/>
  <c r="G122" i="59"/>
  <c r="F122" i="59"/>
  <c r="E122" i="59"/>
  <c r="D122" i="59"/>
  <c r="H121" i="59"/>
  <c r="C121" i="59"/>
  <c r="H120" i="59"/>
  <c r="C120" i="59"/>
  <c r="H119" i="59"/>
  <c r="C119" i="59"/>
  <c r="H118" i="59"/>
  <c r="C118" i="59"/>
  <c r="H117" i="59"/>
  <c r="C117" i="59"/>
  <c r="L116" i="59"/>
  <c r="K116" i="59"/>
  <c r="J116" i="59"/>
  <c r="I116" i="59"/>
  <c r="G116" i="59"/>
  <c r="F116" i="59"/>
  <c r="E116" i="59"/>
  <c r="D116" i="59"/>
  <c r="H115" i="59"/>
  <c r="C115" i="59"/>
  <c r="H114" i="59"/>
  <c r="C114" i="59"/>
  <c r="H113" i="59"/>
  <c r="C113" i="59"/>
  <c r="L112" i="59"/>
  <c r="K112" i="59"/>
  <c r="J112" i="59"/>
  <c r="I112" i="59"/>
  <c r="G112" i="59"/>
  <c r="F112" i="59"/>
  <c r="E112" i="59"/>
  <c r="D112" i="59"/>
  <c r="H111" i="59"/>
  <c r="C111" i="59"/>
  <c r="H110" i="59"/>
  <c r="C110" i="59"/>
  <c r="H109" i="59"/>
  <c r="C109" i="59"/>
  <c r="H108" i="59"/>
  <c r="C108" i="59"/>
  <c r="H107" i="59"/>
  <c r="C107" i="59"/>
  <c r="H106" i="59"/>
  <c r="C106" i="59"/>
  <c r="H105" i="59"/>
  <c r="C105" i="59"/>
  <c r="H104" i="59"/>
  <c r="C104" i="59"/>
  <c r="L103" i="59"/>
  <c r="K103" i="59"/>
  <c r="J103" i="59"/>
  <c r="I103" i="59"/>
  <c r="G103" i="59"/>
  <c r="F103" i="59"/>
  <c r="E103" i="59"/>
  <c r="D103" i="59"/>
  <c r="H102" i="59"/>
  <c r="C102" i="59"/>
  <c r="H101" i="59"/>
  <c r="C101" i="59"/>
  <c r="H100" i="59"/>
  <c r="C100" i="59"/>
  <c r="H99" i="59"/>
  <c r="C99" i="59"/>
  <c r="H98" i="59"/>
  <c r="C98" i="59"/>
  <c r="H97" i="59"/>
  <c r="C97" i="59"/>
  <c r="H96" i="59"/>
  <c r="C96" i="59"/>
  <c r="L95" i="59"/>
  <c r="K95" i="59"/>
  <c r="J95" i="59"/>
  <c r="I95" i="59"/>
  <c r="G95" i="59"/>
  <c r="F95" i="59"/>
  <c r="E95" i="59"/>
  <c r="D95" i="59"/>
  <c r="H94" i="59"/>
  <c r="C94" i="59"/>
  <c r="H93" i="59"/>
  <c r="C93" i="59"/>
  <c r="H92" i="59"/>
  <c r="C92" i="59"/>
  <c r="H91" i="59"/>
  <c r="C91" i="59"/>
  <c r="H90" i="59"/>
  <c r="C90" i="59"/>
  <c r="L89" i="59"/>
  <c r="K89" i="59"/>
  <c r="J89" i="59"/>
  <c r="I89" i="59"/>
  <c r="G89" i="59"/>
  <c r="F89" i="59"/>
  <c r="E89" i="59"/>
  <c r="D89" i="59"/>
  <c r="H88" i="59"/>
  <c r="C88" i="59"/>
  <c r="H87" i="59"/>
  <c r="C87" i="59"/>
  <c r="H86" i="59"/>
  <c r="C86" i="59"/>
  <c r="H85" i="59"/>
  <c r="C85" i="59"/>
  <c r="L84" i="59"/>
  <c r="K84" i="59"/>
  <c r="J84" i="59"/>
  <c r="I84" i="59"/>
  <c r="G84" i="59"/>
  <c r="F84" i="59"/>
  <c r="E84" i="59"/>
  <c r="D84" i="59"/>
  <c r="H82" i="59"/>
  <c r="C82" i="59"/>
  <c r="H81" i="59"/>
  <c r="C81" i="59"/>
  <c r="L80" i="59"/>
  <c r="K80" i="59"/>
  <c r="J80" i="59"/>
  <c r="I80" i="59"/>
  <c r="G80" i="59"/>
  <c r="F80" i="59"/>
  <c r="E80" i="59"/>
  <c r="D80" i="59"/>
  <c r="H79" i="59"/>
  <c r="C79" i="59"/>
  <c r="H78" i="59"/>
  <c r="C78" i="59"/>
  <c r="L77" i="59"/>
  <c r="L76" i="59" s="1"/>
  <c r="K77" i="59"/>
  <c r="K76" i="59" s="1"/>
  <c r="J77" i="59"/>
  <c r="J76" i="59" s="1"/>
  <c r="I77" i="59"/>
  <c r="G77" i="59"/>
  <c r="G76" i="59" s="1"/>
  <c r="F77" i="59"/>
  <c r="F76" i="59" s="1"/>
  <c r="E77" i="59"/>
  <c r="E76" i="59" s="1"/>
  <c r="D77" i="59"/>
  <c r="H74" i="59"/>
  <c r="C74" i="59"/>
  <c r="H73" i="59"/>
  <c r="C73" i="59"/>
  <c r="H71" i="59"/>
  <c r="C71" i="59"/>
  <c r="H70" i="59"/>
  <c r="D70" i="59"/>
  <c r="D69" i="59" s="1"/>
  <c r="L69" i="59"/>
  <c r="L67" i="59" s="1"/>
  <c r="K69" i="59"/>
  <c r="J69" i="59"/>
  <c r="I69" i="59"/>
  <c r="I67" i="59" s="1"/>
  <c r="G69" i="59"/>
  <c r="G67" i="59" s="1"/>
  <c r="F69" i="59"/>
  <c r="F67" i="59" s="1"/>
  <c r="E69" i="59"/>
  <c r="E67" i="59" s="1"/>
  <c r="H68" i="59"/>
  <c r="C68" i="59"/>
  <c r="K67" i="59"/>
  <c r="H66" i="59"/>
  <c r="C66" i="59"/>
  <c r="H65" i="59"/>
  <c r="C65" i="59"/>
  <c r="H64" i="59"/>
  <c r="C64" i="59"/>
  <c r="H63" i="59"/>
  <c r="C63" i="59"/>
  <c r="H62" i="59"/>
  <c r="C62" i="59"/>
  <c r="H61" i="59"/>
  <c r="C61" i="59"/>
  <c r="H60" i="59"/>
  <c r="C60" i="59"/>
  <c r="H59" i="59"/>
  <c r="C59" i="59"/>
  <c r="L58" i="59"/>
  <c r="K58" i="59"/>
  <c r="J58" i="59"/>
  <c r="I58" i="59"/>
  <c r="G58" i="59"/>
  <c r="F58" i="59"/>
  <c r="E58" i="59"/>
  <c r="D58" i="59"/>
  <c r="H57" i="59"/>
  <c r="E57" i="59"/>
  <c r="E55" i="59" s="1"/>
  <c r="H56" i="59"/>
  <c r="C56" i="59"/>
  <c r="L55" i="59"/>
  <c r="L54" i="59" s="1"/>
  <c r="K55" i="59"/>
  <c r="K54" i="59" s="1"/>
  <c r="J55" i="59"/>
  <c r="J54" i="59" s="1"/>
  <c r="I55" i="59"/>
  <c r="G55" i="59"/>
  <c r="F55" i="59"/>
  <c r="F54" i="59" s="1"/>
  <c r="F53" i="59" s="1"/>
  <c r="D55" i="59"/>
  <c r="H47" i="59"/>
  <c r="C47" i="59"/>
  <c r="H46" i="59"/>
  <c r="C46" i="59"/>
  <c r="L45" i="59"/>
  <c r="H45" i="59" s="1"/>
  <c r="G45" i="59"/>
  <c r="C45" i="59" s="1"/>
  <c r="H44" i="59"/>
  <c r="C44" i="59"/>
  <c r="K43" i="59"/>
  <c r="J43" i="59"/>
  <c r="I43" i="59"/>
  <c r="F43" i="59"/>
  <c r="E43" i="59"/>
  <c r="D43" i="59"/>
  <c r="H42" i="59"/>
  <c r="C42" i="59"/>
  <c r="H41" i="59"/>
  <c r="C41" i="59"/>
  <c r="H40" i="59"/>
  <c r="C40" i="59"/>
  <c r="H39" i="59"/>
  <c r="C39" i="59"/>
  <c r="H38" i="59"/>
  <c r="C38" i="59"/>
  <c r="K37" i="59"/>
  <c r="H37" i="59" s="1"/>
  <c r="F37" i="59"/>
  <c r="C37" i="59" s="1"/>
  <c r="H36" i="59"/>
  <c r="C36" i="59"/>
  <c r="H35" i="59"/>
  <c r="C35" i="59"/>
  <c r="K34" i="59"/>
  <c r="H34" i="59" s="1"/>
  <c r="F34" i="59"/>
  <c r="C34" i="59" s="1"/>
  <c r="H33" i="59"/>
  <c r="C33" i="59"/>
  <c r="K32" i="59"/>
  <c r="H32" i="59" s="1"/>
  <c r="F32" i="59"/>
  <c r="H31" i="59"/>
  <c r="C31" i="59"/>
  <c r="H30" i="59"/>
  <c r="C30" i="59"/>
  <c r="H29" i="59"/>
  <c r="C29" i="59"/>
  <c r="K28" i="59"/>
  <c r="H28" i="59" s="1"/>
  <c r="F28" i="59"/>
  <c r="C28" i="59" s="1"/>
  <c r="H26" i="59"/>
  <c r="C26" i="59"/>
  <c r="C25" i="59"/>
  <c r="H24" i="59"/>
  <c r="C24" i="59"/>
  <c r="H23" i="59"/>
  <c r="C23" i="59"/>
  <c r="L22" i="59"/>
  <c r="L288" i="59" s="1"/>
  <c r="L287" i="59" s="1"/>
  <c r="K22" i="59"/>
  <c r="J22" i="59"/>
  <c r="I22" i="59"/>
  <c r="G22" i="59"/>
  <c r="G288" i="59" s="1"/>
  <c r="G287" i="59" s="1"/>
  <c r="F22" i="59"/>
  <c r="E22" i="59"/>
  <c r="D22" i="59"/>
  <c r="H300" i="58"/>
  <c r="C300" i="58"/>
  <c r="H298" i="58"/>
  <c r="C298" i="58"/>
  <c r="H296" i="58"/>
  <c r="C296" i="58"/>
  <c r="H295" i="58"/>
  <c r="C295" i="58"/>
  <c r="H294" i="58"/>
  <c r="C294" i="58"/>
  <c r="H293" i="58"/>
  <c r="C293" i="58"/>
  <c r="H292" i="58"/>
  <c r="C292" i="58"/>
  <c r="H291" i="58"/>
  <c r="C291" i="58"/>
  <c r="C290" i="58" s="1"/>
  <c r="L290" i="58"/>
  <c r="K290" i="58"/>
  <c r="J290" i="58"/>
  <c r="I290" i="58"/>
  <c r="H290" i="58"/>
  <c r="G290" i="58"/>
  <c r="F290" i="58"/>
  <c r="E290" i="58"/>
  <c r="D290" i="58"/>
  <c r="H282" i="58"/>
  <c r="C282" i="58"/>
  <c r="H281" i="58"/>
  <c r="C281" i="58"/>
  <c r="L280" i="58"/>
  <c r="K280" i="58"/>
  <c r="J280" i="58"/>
  <c r="I280" i="58"/>
  <c r="G280" i="58"/>
  <c r="F280" i="58"/>
  <c r="E280" i="58"/>
  <c r="D280" i="58"/>
  <c r="H279" i="58"/>
  <c r="C279" i="58"/>
  <c r="H278" i="58"/>
  <c r="C278" i="58"/>
  <c r="H277" i="58"/>
  <c r="C277" i="58"/>
  <c r="L276" i="58"/>
  <c r="K276" i="58"/>
  <c r="J276" i="58"/>
  <c r="I276" i="58"/>
  <c r="G276" i="58"/>
  <c r="F276" i="58"/>
  <c r="E276" i="58"/>
  <c r="D276" i="58"/>
  <c r="H275" i="58"/>
  <c r="C275" i="58"/>
  <c r="H274" i="58"/>
  <c r="C274" i="58"/>
  <c r="H273" i="58"/>
  <c r="C273" i="58"/>
  <c r="H272" i="58"/>
  <c r="C272" i="58"/>
  <c r="L271" i="58"/>
  <c r="K271" i="58"/>
  <c r="J271" i="58"/>
  <c r="I271" i="58"/>
  <c r="I269" i="58" s="1"/>
  <c r="G271" i="58"/>
  <c r="F271" i="58"/>
  <c r="F269" i="58" s="1"/>
  <c r="E271" i="58"/>
  <c r="D271" i="58"/>
  <c r="H270" i="58"/>
  <c r="C270" i="58"/>
  <c r="E269" i="58"/>
  <c r="H267" i="58"/>
  <c r="C267" i="58"/>
  <c r="H266" i="58"/>
  <c r="C266" i="58"/>
  <c r="H265" i="58"/>
  <c r="C265" i="58"/>
  <c r="H264" i="58"/>
  <c r="C264" i="58"/>
  <c r="L263" i="58"/>
  <c r="K263" i="58"/>
  <c r="J263" i="58"/>
  <c r="I263" i="58"/>
  <c r="G263" i="58"/>
  <c r="F263" i="58"/>
  <c r="E263" i="58"/>
  <c r="D263" i="58"/>
  <c r="H262" i="58"/>
  <c r="C262" i="58"/>
  <c r="H261" i="58"/>
  <c r="C261" i="58"/>
  <c r="H260" i="58"/>
  <c r="C260" i="58"/>
  <c r="L259" i="58"/>
  <c r="K259" i="58"/>
  <c r="K258" i="58" s="1"/>
  <c r="J259" i="58"/>
  <c r="I259" i="58"/>
  <c r="G259" i="58"/>
  <c r="F259" i="58"/>
  <c r="F258" i="58" s="1"/>
  <c r="E259" i="58"/>
  <c r="D259" i="58"/>
  <c r="H257" i="58"/>
  <c r="C257" i="58"/>
  <c r="H256" i="58"/>
  <c r="C256" i="58"/>
  <c r="H255" i="58"/>
  <c r="C255" i="58"/>
  <c r="H254" i="58"/>
  <c r="C254" i="58"/>
  <c r="H253" i="58"/>
  <c r="C253" i="58"/>
  <c r="L252" i="58"/>
  <c r="L251" i="58" s="1"/>
  <c r="K252" i="58"/>
  <c r="K251" i="58" s="1"/>
  <c r="J252" i="58"/>
  <c r="J251" i="58" s="1"/>
  <c r="I252" i="58"/>
  <c r="G252" i="58"/>
  <c r="G251" i="58" s="1"/>
  <c r="F252" i="58"/>
  <c r="E252" i="58"/>
  <c r="E251" i="58" s="1"/>
  <c r="D252" i="58"/>
  <c r="F251" i="58"/>
  <c r="H250" i="58"/>
  <c r="C250" i="58"/>
  <c r="H249" i="58"/>
  <c r="C249" i="58"/>
  <c r="H248" i="58"/>
  <c r="C248" i="58"/>
  <c r="H247" i="58"/>
  <c r="C247" i="58"/>
  <c r="L246" i="58"/>
  <c r="K246" i="58"/>
  <c r="J246" i="58"/>
  <c r="I246" i="58"/>
  <c r="G246" i="58"/>
  <c r="F246" i="58"/>
  <c r="E246" i="58"/>
  <c r="D246" i="58"/>
  <c r="H245" i="58"/>
  <c r="C245" i="58"/>
  <c r="H244" i="58"/>
  <c r="C244" i="58"/>
  <c r="H243" i="58"/>
  <c r="C243" i="58"/>
  <c r="H242" i="58"/>
  <c r="C242" i="58"/>
  <c r="H241" i="58"/>
  <c r="C241" i="58"/>
  <c r="H240" i="58"/>
  <c r="C240" i="58"/>
  <c r="H239" i="58"/>
  <c r="C239" i="58"/>
  <c r="L238" i="58"/>
  <c r="K238" i="58"/>
  <c r="J238" i="58"/>
  <c r="I238" i="58"/>
  <c r="G238" i="58"/>
  <c r="F238" i="58"/>
  <c r="E238" i="58"/>
  <c r="D238" i="58"/>
  <c r="H237" i="58"/>
  <c r="C237" i="58"/>
  <c r="H236" i="58"/>
  <c r="C236" i="58"/>
  <c r="L235" i="58"/>
  <c r="K235" i="58"/>
  <c r="J235" i="58"/>
  <c r="I235" i="58"/>
  <c r="G235" i="58"/>
  <c r="F235" i="58"/>
  <c r="E235" i="58"/>
  <c r="D235" i="58"/>
  <c r="H232" i="58"/>
  <c r="C232" i="58"/>
  <c r="H229" i="58"/>
  <c r="C229" i="58"/>
  <c r="H228" i="58"/>
  <c r="C228" i="58"/>
  <c r="L227" i="58"/>
  <c r="K227" i="58"/>
  <c r="J227" i="58"/>
  <c r="I227" i="58"/>
  <c r="G227" i="58"/>
  <c r="F227" i="58"/>
  <c r="E227" i="58"/>
  <c r="D227" i="58"/>
  <c r="H226" i="58"/>
  <c r="C226" i="58"/>
  <c r="H225" i="58"/>
  <c r="C225" i="58"/>
  <c r="H224" i="58"/>
  <c r="C224" i="58"/>
  <c r="H223" i="58"/>
  <c r="C223" i="58"/>
  <c r="H222" i="58"/>
  <c r="C222" i="58"/>
  <c r="H221" i="58"/>
  <c r="C221" i="58"/>
  <c r="H220" i="58"/>
  <c r="C220" i="58"/>
  <c r="H219" i="58"/>
  <c r="C219" i="58"/>
  <c r="H218" i="58"/>
  <c r="C218" i="58"/>
  <c r="H217" i="58"/>
  <c r="C217" i="58"/>
  <c r="L216" i="58"/>
  <c r="K216" i="58"/>
  <c r="J216" i="58"/>
  <c r="I216" i="58"/>
  <c r="G216" i="58"/>
  <c r="F216" i="58"/>
  <c r="E216" i="58"/>
  <c r="D216" i="58"/>
  <c r="H215" i="58"/>
  <c r="C215" i="58"/>
  <c r="H214" i="58"/>
  <c r="C214" i="58"/>
  <c r="H213" i="58"/>
  <c r="C213" i="58"/>
  <c r="H212" i="58"/>
  <c r="C212" i="58"/>
  <c r="H211" i="58"/>
  <c r="C211" i="58"/>
  <c r="H210" i="58"/>
  <c r="C210" i="58"/>
  <c r="H209" i="58"/>
  <c r="C209" i="58"/>
  <c r="H208" i="58"/>
  <c r="C208" i="58"/>
  <c r="H207" i="58"/>
  <c r="C207" i="58"/>
  <c r="H206" i="58"/>
  <c r="C206" i="58"/>
  <c r="L205" i="58"/>
  <c r="K205" i="58"/>
  <c r="K204" i="58" s="1"/>
  <c r="J205" i="58"/>
  <c r="I205" i="58"/>
  <c r="I204" i="58" s="1"/>
  <c r="G205" i="58"/>
  <c r="F205" i="58"/>
  <c r="F204" i="58" s="1"/>
  <c r="E205" i="58"/>
  <c r="D205" i="58"/>
  <c r="D204" i="58" s="1"/>
  <c r="H203" i="58"/>
  <c r="C203" i="58"/>
  <c r="H202" i="58"/>
  <c r="C202" i="58"/>
  <c r="H201" i="58"/>
  <c r="C201" i="58"/>
  <c r="H200" i="58"/>
  <c r="C200" i="58"/>
  <c r="I199" i="58"/>
  <c r="H199" i="58" s="1"/>
  <c r="C199" i="58"/>
  <c r="L198" i="58"/>
  <c r="L196" i="58" s="1"/>
  <c r="K198" i="58"/>
  <c r="K196" i="58" s="1"/>
  <c r="K195" i="58" s="1"/>
  <c r="J198" i="58"/>
  <c r="J196" i="58" s="1"/>
  <c r="G198" i="58"/>
  <c r="G196" i="58" s="1"/>
  <c r="F198" i="58"/>
  <c r="F196" i="58" s="1"/>
  <c r="E198" i="58"/>
  <c r="E196" i="58" s="1"/>
  <c r="D198" i="58"/>
  <c r="H197" i="58"/>
  <c r="C197" i="58"/>
  <c r="D196" i="58"/>
  <c r="H193" i="58"/>
  <c r="C193" i="58"/>
  <c r="L192" i="58"/>
  <c r="L191" i="58" s="1"/>
  <c r="K192" i="58"/>
  <c r="K191" i="58" s="1"/>
  <c r="J192" i="58"/>
  <c r="J191" i="58" s="1"/>
  <c r="I192" i="58"/>
  <c r="G192" i="58"/>
  <c r="G191" i="58" s="1"/>
  <c r="F192" i="58"/>
  <c r="F191" i="58" s="1"/>
  <c r="E192" i="58"/>
  <c r="E191" i="58" s="1"/>
  <c r="D192" i="58"/>
  <c r="D191" i="58" s="1"/>
  <c r="H190" i="58"/>
  <c r="C190" i="58"/>
  <c r="H189" i="58"/>
  <c r="C189" i="58"/>
  <c r="L188" i="58"/>
  <c r="K188" i="58"/>
  <c r="J188" i="58"/>
  <c r="I188" i="58"/>
  <c r="G188" i="58"/>
  <c r="F188" i="58"/>
  <c r="E188" i="58"/>
  <c r="D188" i="58"/>
  <c r="D187" i="58" s="1"/>
  <c r="H186" i="58"/>
  <c r="C186" i="58"/>
  <c r="H185" i="58"/>
  <c r="C185" i="58"/>
  <c r="L184" i="58"/>
  <c r="K184" i="58"/>
  <c r="J184" i="58"/>
  <c r="I184" i="58"/>
  <c r="G184" i="58"/>
  <c r="F184" i="58"/>
  <c r="E184" i="58"/>
  <c r="D184" i="58"/>
  <c r="H183" i="58"/>
  <c r="C183" i="58"/>
  <c r="H182" i="58"/>
  <c r="C182" i="58"/>
  <c r="H181" i="58"/>
  <c r="C181" i="58"/>
  <c r="H180" i="58"/>
  <c r="C180" i="58"/>
  <c r="L179" i="58"/>
  <c r="K179" i="58"/>
  <c r="J179" i="58"/>
  <c r="I179" i="58"/>
  <c r="G179" i="58"/>
  <c r="F179" i="58"/>
  <c r="E179" i="58"/>
  <c r="D179" i="58"/>
  <c r="H178" i="58"/>
  <c r="C178" i="58"/>
  <c r="H177" i="58"/>
  <c r="C177" i="58"/>
  <c r="H176" i="58"/>
  <c r="C176" i="58"/>
  <c r="L175" i="58"/>
  <c r="K175" i="58"/>
  <c r="K174" i="58" s="1"/>
  <c r="K173" i="58" s="1"/>
  <c r="J175" i="58"/>
  <c r="I175" i="58"/>
  <c r="G175" i="58"/>
  <c r="F175" i="58"/>
  <c r="F174" i="58" s="1"/>
  <c r="F173" i="58" s="1"/>
  <c r="E175" i="58"/>
  <c r="E174" i="58" s="1"/>
  <c r="E173" i="58" s="1"/>
  <c r="D175" i="58"/>
  <c r="H172" i="58"/>
  <c r="C172" i="58"/>
  <c r="H171" i="58"/>
  <c r="C171" i="58"/>
  <c r="H170" i="58"/>
  <c r="C170" i="58"/>
  <c r="H169" i="58"/>
  <c r="C169" i="58"/>
  <c r="H168" i="58"/>
  <c r="C168" i="58"/>
  <c r="H167" i="58"/>
  <c r="C167" i="58"/>
  <c r="L166" i="58"/>
  <c r="L165" i="58" s="1"/>
  <c r="K166" i="58"/>
  <c r="K165" i="58" s="1"/>
  <c r="J166" i="58"/>
  <c r="J165" i="58" s="1"/>
  <c r="I166" i="58"/>
  <c r="G166" i="58"/>
  <c r="F166" i="58"/>
  <c r="E166" i="58"/>
  <c r="E165" i="58" s="1"/>
  <c r="D166" i="58"/>
  <c r="D165" i="58" s="1"/>
  <c r="G165" i="58"/>
  <c r="F165" i="58"/>
  <c r="H164" i="58"/>
  <c r="C164" i="58"/>
  <c r="H163" i="58"/>
  <c r="C163" i="58"/>
  <c r="H162" i="58"/>
  <c r="C162" i="58"/>
  <c r="H161" i="58"/>
  <c r="C161" i="58"/>
  <c r="L160" i="58"/>
  <c r="K160" i="58"/>
  <c r="J160" i="58"/>
  <c r="I160" i="58"/>
  <c r="G160" i="58"/>
  <c r="F160" i="58"/>
  <c r="E160" i="58"/>
  <c r="D160" i="58"/>
  <c r="H159" i="58"/>
  <c r="C159" i="58"/>
  <c r="H158" i="58"/>
  <c r="C158" i="58"/>
  <c r="H157" i="58"/>
  <c r="C157" i="58"/>
  <c r="H156" i="58"/>
  <c r="C156" i="58"/>
  <c r="H155" i="58"/>
  <c r="C155" i="58"/>
  <c r="H154" i="58"/>
  <c r="C154" i="58"/>
  <c r="H153" i="58"/>
  <c r="C153" i="58"/>
  <c r="H152" i="58"/>
  <c r="C152" i="58"/>
  <c r="L151" i="58"/>
  <c r="K151" i="58"/>
  <c r="J151" i="58"/>
  <c r="I151" i="58"/>
  <c r="G151" i="58"/>
  <c r="F151" i="58"/>
  <c r="E151" i="58"/>
  <c r="D151" i="58"/>
  <c r="H150" i="58"/>
  <c r="C150" i="58"/>
  <c r="H149" i="58"/>
  <c r="C149" i="58"/>
  <c r="H148" i="58"/>
  <c r="C148" i="58"/>
  <c r="H147" i="58"/>
  <c r="C147" i="58"/>
  <c r="H146" i="58"/>
  <c r="C146" i="58"/>
  <c r="H145" i="58"/>
  <c r="C145" i="58"/>
  <c r="L144" i="58"/>
  <c r="K144" i="58"/>
  <c r="J144" i="58"/>
  <c r="I144" i="58"/>
  <c r="G144" i="58"/>
  <c r="F144" i="58"/>
  <c r="E144" i="58"/>
  <c r="D144" i="58"/>
  <c r="H143" i="58"/>
  <c r="C143" i="58"/>
  <c r="H142" i="58"/>
  <c r="C142" i="58"/>
  <c r="L141" i="58"/>
  <c r="K141" i="58"/>
  <c r="J141" i="58"/>
  <c r="I141" i="58"/>
  <c r="G141" i="58"/>
  <c r="F141" i="58"/>
  <c r="E141" i="58"/>
  <c r="D141" i="58"/>
  <c r="H140" i="58"/>
  <c r="C140" i="58"/>
  <c r="H139" i="58"/>
  <c r="C139" i="58"/>
  <c r="H138" i="58"/>
  <c r="C138" i="58"/>
  <c r="H137" i="58"/>
  <c r="C137" i="58"/>
  <c r="L136" i="58"/>
  <c r="K136" i="58"/>
  <c r="J136" i="58"/>
  <c r="I136" i="58"/>
  <c r="G136" i="58"/>
  <c r="F136" i="58"/>
  <c r="E136" i="58"/>
  <c r="E130" i="58" s="1"/>
  <c r="D136" i="58"/>
  <c r="D130" i="58" s="1"/>
  <c r="H134" i="58"/>
  <c r="C134" i="58"/>
  <c r="C133" i="58"/>
  <c r="H132" i="58"/>
  <c r="C132" i="58"/>
  <c r="J130" i="58"/>
  <c r="C131" i="58"/>
  <c r="H129" i="58"/>
  <c r="H128" i="58" s="1"/>
  <c r="C129" i="58"/>
  <c r="C128" i="58" s="1"/>
  <c r="L128" i="58"/>
  <c r="K128" i="58"/>
  <c r="J128" i="58"/>
  <c r="I128" i="58"/>
  <c r="G128" i="58"/>
  <c r="F128" i="58"/>
  <c r="E128" i="58"/>
  <c r="D128" i="58"/>
  <c r="H127" i="58"/>
  <c r="C127" i="58"/>
  <c r="H126" i="58"/>
  <c r="C126" i="58"/>
  <c r="H125" i="58"/>
  <c r="C125" i="58"/>
  <c r="H124" i="58"/>
  <c r="C124" i="58"/>
  <c r="H123" i="58"/>
  <c r="C123" i="58"/>
  <c r="L122" i="58"/>
  <c r="K122" i="58"/>
  <c r="J122" i="58"/>
  <c r="I122" i="58"/>
  <c r="G122" i="58"/>
  <c r="F122" i="58"/>
  <c r="E122" i="58"/>
  <c r="D122" i="58"/>
  <c r="H121" i="58"/>
  <c r="C121" i="58"/>
  <c r="H120" i="58"/>
  <c r="C120" i="58"/>
  <c r="H119" i="58"/>
  <c r="C119" i="58"/>
  <c r="H118" i="58"/>
  <c r="C118" i="58"/>
  <c r="H117" i="58"/>
  <c r="C117" i="58"/>
  <c r="L116" i="58"/>
  <c r="K116" i="58"/>
  <c r="J116" i="58"/>
  <c r="I116" i="58"/>
  <c r="G116" i="58"/>
  <c r="F116" i="58"/>
  <c r="E116" i="58"/>
  <c r="D116" i="58"/>
  <c r="H115" i="58"/>
  <c r="C115" i="58"/>
  <c r="H114" i="58"/>
  <c r="C114" i="58"/>
  <c r="H113" i="58"/>
  <c r="C113" i="58"/>
  <c r="L112" i="58"/>
  <c r="K112" i="58"/>
  <c r="J112" i="58"/>
  <c r="I112" i="58"/>
  <c r="G112" i="58"/>
  <c r="F112" i="58"/>
  <c r="E112" i="58"/>
  <c r="D112" i="58"/>
  <c r="H111" i="58"/>
  <c r="C111" i="58"/>
  <c r="H110" i="58"/>
  <c r="C110" i="58"/>
  <c r="H109" i="58"/>
  <c r="C109" i="58"/>
  <c r="H108" i="58"/>
  <c r="C108" i="58"/>
  <c r="H107" i="58"/>
  <c r="C107" i="58"/>
  <c r="H106" i="58"/>
  <c r="C106" i="58"/>
  <c r="H105" i="58"/>
  <c r="C105" i="58"/>
  <c r="H104" i="58"/>
  <c r="C104" i="58"/>
  <c r="L103" i="58"/>
  <c r="K103" i="58"/>
  <c r="J103" i="58"/>
  <c r="I103" i="58"/>
  <c r="G103" i="58"/>
  <c r="F103" i="58"/>
  <c r="E103" i="58"/>
  <c r="D103" i="58"/>
  <c r="H102" i="58"/>
  <c r="C102" i="58"/>
  <c r="H101" i="58"/>
  <c r="C101" i="58"/>
  <c r="H100" i="58"/>
  <c r="C100" i="58"/>
  <c r="H99" i="58"/>
  <c r="C99" i="58"/>
  <c r="H98" i="58"/>
  <c r="C98" i="58"/>
  <c r="H97" i="58"/>
  <c r="C97" i="58"/>
  <c r="H96" i="58"/>
  <c r="C96" i="58"/>
  <c r="L95" i="58"/>
  <c r="K95" i="58"/>
  <c r="J95" i="58"/>
  <c r="I95" i="58"/>
  <c r="G95" i="58"/>
  <c r="F95" i="58"/>
  <c r="E95" i="58"/>
  <c r="D95" i="58"/>
  <c r="H94" i="58"/>
  <c r="C94" i="58"/>
  <c r="H93" i="58"/>
  <c r="C93" i="58"/>
  <c r="H92" i="58"/>
  <c r="C92" i="58"/>
  <c r="H91" i="58"/>
  <c r="C91" i="58"/>
  <c r="H90" i="58"/>
  <c r="C90" i="58"/>
  <c r="L89" i="58"/>
  <c r="K89" i="58"/>
  <c r="J89" i="58"/>
  <c r="I89" i="58"/>
  <c r="G89" i="58"/>
  <c r="F89" i="58"/>
  <c r="E89" i="58"/>
  <c r="D89" i="58"/>
  <c r="H88" i="58"/>
  <c r="C88" i="58"/>
  <c r="H87" i="58"/>
  <c r="C87" i="58"/>
  <c r="H86" i="58"/>
  <c r="C86" i="58"/>
  <c r="H85" i="58"/>
  <c r="C85" i="58"/>
  <c r="L84" i="58"/>
  <c r="K84" i="58"/>
  <c r="J84" i="58"/>
  <c r="J83" i="58" s="1"/>
  <c r="I84" i="58"/>
  <c r="G84" i="58"/>
  <c r="F84" i="58"/>
  <c r="E84" i="58"/>
  <c r="E83" i="58" s="1"/>
  <c r="D84" i="58"/>
  <c r="H82" i="58"/>
  <c r="C82" i="58"/>
  <c r="H81" i="58"/>
  <c r="C81" i="58"/>
  <c r="L80" i="58"/>
  <c r="K80" i="58"/>
  <c r="J80" i="58"/>
  <c r="I80" i="58"/>
  <c r="G80" i="58"/>
  <c r="F80" i="58"/>
  <c r="E80" i="58"/>
  <c r="D80" i="58"/>
  <c r="H79" i="58"/>
  <c r="C79" i="58"/>
  <c r="H78" i="58"/>
  <c r="C78" i="58"/>
  <c r="L77" i="58"/>
  <c r="K77" i="58"/>
  <c r="J77" i="58"/>
  <c r="J76" i="58" s="1"/>
  <c r="I77" i="58"/>
  <c r="G77" i="58"/>
  <c r="G76" i="58" s="1"/>
  <c r="F77" i="58"/>
  <c r="F76" i="58" s="1"/>
  <c r="E77" i="58"/>
  <c r="D77" i="58"/>
  <c r="D76" i="58" s="1"/>
  <c r="L76" i="58"/>
  <c r="H74" i="58"/>
  <c r="C74" i="58"/>
  <c r="H73" i="58"/>
  <c r="C73" i="58"/>
  <c r="H71" i="58"/>
  <c r="C71" i="58"/>
  <c r="H70" i="58"/>
  <c r="D70" i="58"/>
  <c r="C70" i="58" s="1"/>
  <c r="L69" i="58"/>
  <c r="L67" i="58" s="1"/>
  <c r="K69" i="58"/>
  <c r="K67" i="58" s="1"/>
  <c r="J69" i="58"/>
  <c r="J67" i="58" s="1"/>
  <c r="I69" i="58"/>
  <c r="G69" i="58"/>
  <c r="G67" i="58" s="1"/>
  <c r="F69" i="58"/>
  <c r="F67" i="58" s="1"/>
  <c r="E69" i="58"/>
  <c r="E67" i="58" s="1"/>
  <c r="H68" i="58"/>
  <c r="C68" i="58"/>
  <c r="H66" i="58"/>
  <c r="C66" i="58"/>
  <c r="H65" i="58"/>
  <c r="C65" i="58"/>
  <c r="H64" i="58"/>
  <c r="C64" i="58"/>
  <c r="H63" i="58"/>
  <c r="C63" i="58"/>
  <c r="H62" i="58"/>
  <c r="C62" i="58"/>
  <c r="H61" i="58"/>
  <c r="C61" i="58"/>
  <c r="H60" i="58"/>
  <c r="C60" i="58"/>
  <c r="H59" i="58"/>
  <c r="C59" i="58"/>
  <c r="L58" i="58"/>
  <c r="K58" i="58"/>
  <c r="J58" i="58"/>
  <c r="I58" i="58"/>
  <c r="G58" i="58"/>
  <c r="F58" i="58"/>
  <c r="E58" i="58"/>
  <c r="D58" i="58"/>
  <c r="H57" i="58"/>
  <c r="E57" i="58"/>
  <c r="C57" i="58" s="1"/>
  <c r="H56" i="58"/>
  <c r="C56" i="58"/>
  <c r="L55" i="58"/>
  <c r="L54" i="58" s="1"/>
  <c r="K55" i="58"/>
  <c r="J55" i="58"/>
  <c r="J54" i="58" s="1"/>
  <c r="I55" i="58"/>
  <c r="G55" i="58"/>
  <c r="F55" i="58"/>
  <c r="D55" i="58"/>
  <c r="H47" i="58"/>
  <c r="C47" i="58"/>
  <c r="H46" i="58"/>
  <c r="C46" i="58"/>
  <c r="L45" i="58"/>
  <c r="H45" i="58" s="1"/>
  <c r="G45" i="58"/>
  <c r="H44" i="58"/>
  <c r="C44" i="58"/>
  <c r="K43" i="58"/>
  <c r="J43" i="58"/>
  <c r="I43" i="58"/>
  <c r="F43" i="58"/>
  <c r="E43" i="58"/>
  <c r="D43" i="58"/>
  <c r="H42" i="58"/>
  <c r="C42" i="58"/>
  <c r="H41" i="58"/>
  <c r="C41" i="58"/>
  <c r="H40" i="58"/>
  <c r="C40" i="58"/>
  <c r="H39" i="58"/>
  <c r="C39" i="58"/>
  <c r="H38" i="58"/>
  <c r="C38" i="58"/>
  <c r="K37" i="58"/>
  <c r="H37" i="58" s="1"/>
  <c r="F37" i="58"/>
  <c r="C37" i="58" s="1"/>
  <c r="H36" i="58"/>
  <c r="C36" i="58"/>
  <c r="H35" i="58"/>
  <c r="C35" i="58"/>
  <c r="K34" i="58"/>
  <c r="H34" i="58" s="1"/>
  <c r="F34" i="58"/>
  <c r="C34" i="58" s="1"/>
  <c r="H33" i="58"/>
  <c r="C33" i="58"/>
  <c r="K32" i="58"/>
  <c r="H32" i="58" s="1"/>
  <c r="F32" i="58"/>
  <c r="C32" i="58" s="1"/>
  <c r="H31" i="58"/>
  <c r="C31" i="58"/>
  <c r="H30" i="58"/>
  <c r="C30" i="58"/>
  <c r="H29" i="58"/>
  <c r="C29" i="58"/>
  <c r="K28" i="58"/>
  <c r="H28" i="58" s="1"/>
  <c r="F28" i="58"/>
  <c r="C28" i="58" s="1"/>
  <c r="H26" i="58"/>
  <c r="C26" i="58"/>
  <c r="C25" i="58"/>
  <c r="H24" i="58"/>
  <c r="C24" i="58"/>
  <c r="H23" i="58"/>
  <c r="C23" i="58"/>
  <c r="L22" i="58"/>
  <c r="L288" i="58" s="1"/>
  <c r="K22" i="58"/>
  <c r="J22" i="58"/>
  <c r="J288" i="58" s="1"/>
  <c r="I22" i="58"/>
  <c r="I288" i="58" s="1"/>
  <c r="I287" i="58" s="1"/>
  <c r="G22" i="58"/>
  <c r="G288" i="58" s="1"/>
  <c r="G287" i="58" s="1"/>
  <c r="F22" i="58"/>
  <c r="E22" i="58"/>
  <c r="E288" i="58" s="1"/>
  <c r="E287" i="58" s="1"/>
  <c r="D22" i="58"/>
  <c r="H300" i="57"/>
  <c r="C300" i="57"/>
  <c r="H298" i="57"/>
  <c r="C298" i="57"/>
  <c r="H296" i="57"/>
  <c r="C296" i="57"/>
  <c r="H295" i="57"/>
  <c r="C295" i="57"/>
  <c r="H294" i="57"/>
  <c r="C294" i="57"/>
  <c r="H293" i="57"/>
  <c r="C293" i="57"/>
  <c r="H292" i="57"/>
  <c r="C292" i="57"/>
  <c r="H291" i="57"/>
  <c r="H290" i="57" s="1"/>
  <c r="C291" i="57"/>
  <c r="C290" i="57" s="1"/>
  <c r="L290" i="57"/>
  <c r="K290" i="57"/>
  <c r="J290" i="57"/>
  <c r="I290" i="57"/>
  <c r="G290" i="57"/>
  <c r="F290" i="57"/>
  <c r="E290" i="57"/>
  <c r="D290" i="57"/>
  <c r="H282" i="57"/>
  <c r="C282" i="57"/>
  <c r="H281" i="57"/>
  <c r="C281" i="57"/>
  <c r="L280" i="57"/>
  <c r="K280" i="57"/>
  <c r="J280" i="57"/>
  <c r="I280" i="57"/>
  <c r="G280" i="57"/>
  <c r="F280" i="57"/>
  <c r="E280" i="57"/>
  <c r="D280" i="57"/>
  <c r="H279" i="57"/>
  <c r="C279" i="57"/>
  <c r="H278" i="57"/>
  <c r="C278" i="57"/>
  <c r="H277" i="57"/>
  <c r="C277" i="57"/>
  <c r="L276" i="57"/>
  <c r="K276" i="57"/>
  <c r="J276" i="57"/>
  <c r="I276" i="57"/>
  <c r="H276" i="57" s="1"/>
  <c r="G276" i="57"/>
  <c r="F276" i="57"/>
  <c r="E276" i="57"/>
  <c r="D276" i="57"/>
  <c r="H275" i="57"/>
  <c r="C275" i="57"/>
  <c r="H274" i="57"/>
  <c r="C274" i="57"/>
  <c r="H273" i="57"/>
  <c r="C273" i="57"/>
  <c r="H272" i="57"/>
  <c r="C272" i="57"/>
  <c r="L271" i="57"/>
  <c r="K271" i="57"/>
  <c r="J271" i="57"/>
  <c r="I271" i="57"/>
  <c r="G271" i="57"/>
  <c r="G269" i="57" s="1"/>
  <c r="G268" i="57" s="1"/>
  <c r="F271" i="57"/>
  <c r="E271" i="57"/>
  <c r="E269" i="57" s="1"/>
  <c r="E268" i="57" s="1"/>
  <c r="D271" i="57"/>
  <c r="D269" i="57" s="1"/>
  <c r="D268" i="57" s="1"/>
  <c r="H270" i="57"/>
  <c r="C270" i="57"/>
  <c r="J269" i="57"/>
  <c r="F269" i="57"/>
  <c r="F268" i="57" s="1"/>
  <c r="H267" i="57"/>
  <c r="C267" i="57"/>
  <c r="H266" i="57"/>
  <c r="C266" i="57"/>
  <c r="H265" i="57"/>
  <c r="C265" i="57"/>
  <c r="H264" i="57"/>
  <c r="C264" i="57"/>
  <c r="L263" i="57"/>
  <c r="K263" i="57"/>
  <c r="J263" i="57"/>
  <c r="I263" i="57"/>
  <c r="G263" i="57"/>
  <c r="F263" i="57"/>
  <c r="E263" i="57"/>
  <c r="D263" i="57"/>
  <c r="H262" i="57"/>
  <c r="C262" i="57"/>
  <c r="H261" i="57"/>
  <c r="C261" i="57"/>
  <c r="H260" i="57"/>
  <c r="C260" i="57"/>
  <c r="L259" i="57"/>
  <c r="K259" i="57"/>
  <c r="K258" i="57" s="1"/>
  <c r="J259" i="57"/>
  <c r="I259" i="57"/>
  <c r="G259" i="57"/>
  <c r="F259" i="57"/>
  <c r="F258" i="57" s="1"/>
  <c r="E259" i="57"/>
  <c r="D259" i="57"/>
  <c r="H257" i="57"/>
  <c r="C257" i="57"/>
  <c r="H256" i="57"/>
  <c r="C256" i="57"/>
  <c r="H255" i="57"/>
  <c r="C255" i="57"/>
  <c r="H254" i="57"/>
  <c r="C254" i="57"/>
  <c r="H253" i="57"/>
  <c r="C253" i="57"/>
  <c r="L252" i="57"/>
  <c r="K252" i="57"/>
  <c r="J252" i="57"/>
  <c r="I252" i="57"/>
  <c r="G252" i="57"/>
  <c r="F252" i="57"/>
  <c r="F251" i="57" s="1"/>
  <c r="E252" i="57"/>
  <c r="E251" i="57" s="1"/>
  <c r="D252" i="57"/>
  <c r="L251" i="57"/>
  <c r="K251" i="57"/>
  <c r="J251" i="57"/>
  <c r="I251" i="57"/>
  <c r="G251" i="57"/>
  <c r="H250" i="57"/>
  <c r="C250" i="57"/>
  <c r="H249" i="57"/>
  <c r="C249" i="57"/>
  <c r="H248" i="57"/>
  <c r="C248" i="57"/>
  <c r="H247" i="57"/>
  <c r="C247" i="57"/>
  <c r="L246" i="57"/>
  <c r="K246" i="57"/>
  <c r="J246" i="57"/>
  <c r="I246" i="57"/>
  <c r="G246" i="57"/>
  <c r="F246" i="57"/>
  <c r="E246" i="57"/>
  <c r="D246" i="57"/>
  <c r="H245" i="57"/>
  <c r="C245" i="57"/>
  <c r="H244" i="57"/>
  <c r="C244" i="57"/>
  <c r="H243" i="57"/>
  <c r="C243" i="57"/>
  <c r="H242" i="57"/>
  <c r="C242" i="57"/>
  <c r="H241" i="57"/>
  <c r="C241" i="57"/>
  <c r="H240" i="57"/>
  <c r="C240" i="57"/>
  <c r="H239" i="57"/>
  <c r="C239" i="57"/>
  <c r="L238" i="57"/>
  <c r="K238" i="57"/>
  <c r="J238" i="57"/>
  <c r="I238" i="57"/>
  <c r="G238" i="57"/>
  <c r="F238" i="57"/>
  <c r="E238" i="57"/>
  <c r="D238" i="57"/>
  <c r="H237" i="57"/>
  <c r="C237" i="57"/>
  <c r="H236" i="57"/>
  <c r="C236" i="57"/>
  <c r="L235" i="57"/>
  <c r="K235" i="57"/>
  <c r="J235" i="57"/>
  <c r="I235" i="57"/>
  <c r="G235" i="57"/>
  <c r="F235" i="57"/>
  <c r="E235" i="57"/>
  <c r="D235" i="57"/>
  <c r="H232" i="57"/>
  <c r="C232" i="57"/>
  <c r="H229" i="57"/>
  <c r="C229" i="57"/>
  <c r="H228" i="57"/>
  <c r="C228" i="57"/>
  <c r="L227" i="57"/>
  <c r="K227" i="57"/>
  <c r="J227" i="57"/>
  <c r="I227" i="57"/>
  <c r="G227" i="57"/>
  <c r="F227" i="57"/>
  <c r="E227" i="57"/>
  <c r="D227" i="57"/>
  <c r="H226" i="57"/>
  <c r="C226" i="57"/>
  <c r="H225" i="57"/>
  <c r="C225" i="57"/>
  <c r="H224" i="57"/>
  <c r="C224" i="57"/>
  <c r="H223" i="57"/>
  <c r="C223" i="57"/>
  <c r="H222" i="57"/>
  <c r="C222" i="57"/>
  <c r="H221" i="57"/>
  <c r="C221" i="57"/>
  <c r="H220" i="57"/>
  <c r="C220" i="57"/>
  <c r="H219" i="57"/>
  <c r="C219" i="57"/>
  <c r="H218" i="57"/>
  <c r="C218" i="57"/>
  <c r="H217" i="57"/>
  <c r="C217" i="57"/>
  <c r="L216" i="57"/>
  <c r="K216" i="57"/>
  <c r="J216" i="57"/>
  <c r="I216" i="57"/>
  <c r="G216" i="57"/>
  <c r="F216" i="57"/>
  <c r="E216" i="57"/>
  <c r="D216" i="57"/>
  <c r="H215" i="57"/>
  <c r="C215" i="57"/>
  <c r="H214" i="57"/>
  <c r="C214" i="57"/>
  <c r="H213" i="57"/>
  <c r="C213" i="57"/>
  <c r="H212" i="57"/>
  <c r="C212" i="57"/>
  <c r="H211" i="57"/>
  <c r="C211" i="57"/>
  <c r="H210" i="57"/>
  <c r="C210" i="57"/>
  <c r="H209" i="57"/>
  <c r="C209" i="57"/>
  <c r="H208" i="57"/>
  <c r="C208" i="57"/>
  <c r="H207" i="57"/>
  <c r="C207" i="57"/>
  <c r="H206" i="57"/>
  <c r="C206" i="57"/>
  <c r="L205" i="57"/>
  <c r="K205" i="57"/>
  <c r="K204" i="57" s="1"/>
  <c r="J205" i="57"/>
  <c r="I205" i="57"/>
  <c r="G205" i="57"/>
  <c r="F205" i="57"/>
  <c r="F204" i="57" s="1"/>
  <c r="E205" i="57"/>
  <c r="E204" i="57" s="1"/>
  <c r="D205" i="57"/>
  <c r="G204" i="57"/>
  <c r="H203" i="57"/>
  <c r="C203" i="57"/>
  <c r="H202" i="57"/>
  <c r="C202" i="57"/>
  <c r="H201" i="57"/>
  <c r="C201" i="57"/>
  <c r="H200" i="57"/>
  <c r="C200" i="57"/>
  <c r="I199" i="57"/>
  <c r="H199" i="57" s="1"/>
  <c r="C199" i="57"/>
  <c r="L198" i="57"/>
  <c r="L196" i="57" s="1"/>
  <c r="K198" i="57"/>
  <c r="J198" i="57"/>
  <c r="G198" i="57"/>
  <c r="F198" i="57"/>
  <c r="F196" i="57" s="1"/>
  <c r="E198" i="57"/>
  <c r="E196" i="57" s="1"/>
  <c r="D198" i="57"/>
  <c r="D196" i="57" s="1"/>
  <c r="H197" i="57"/>
  <c r="C197" i="57"/>
  <c r="K196" i="57"/>
  <c r="K195" i="57" s="1"/>
  <c r="J196" i="57"/>
  <c r="G196" i="57"/>
  <c r="G195" i="57" s="1"/>
  <c r="H193" i="57"/>
  <c r="C193" i="57"/>
  <c r="L192" i="57"/>
  <c r="L191" i="57" s="1"/>
  <c r="K192" i="57"/>
  <c r="J192" i="57"/>
  <c r="J191" i="57" s="1"/>
  <c r="I192" i="57"/>
  <c r="I191" i="57" s="1"/>
  <c r="G192" i="57"/>
  <c r="G191" i="57" s="1"/>
  <c r="F192" i="57"/>
  <c r="F191" i="57" s="1"/>
  <c r="E192" i="57"/>
  <c r="E191" i="57" s="1"/>
  <c r="D192" i="57"/>
  <c r="D191" i="57" s="1"/>
  <c r="K191" i="57"/>
  <c r="H190" i="57"/>
  <c r="C190" i="57"/>
  <c r="H189" i="57"/>
  <c r="C189" i="57"/>
  <c r="L188" i="57"/>
  <c r="K188" i="57"/>
  <c r="J188" i="57"/>
  <c r="I188" i="57"/>
  <c r="G188" i="57"/>
  <c r="F188" i="57"/>
  <c r="E188" i="57"/>
  <c r="D188" i="57"/>
  <c r="H186" i="57"/>
  <c r="C186" i="57"/>
  <c r="H185" i="57"/>
  <c r="C185" i="57"/>
  <c r="L184" i="57"/>
  <c r="K184" i="57"/>
  <c r="J184" i="57"/>
  <c r="I184" i="57"/>
  <c r="G184" i="57"/>
  <c r="F184" i="57"/>
  <c r="E184" i="57"/>
  <c r="D184" i="57"/>
  <c r="H183" i="57"/>
  <c r="C183" i="57"/>
  <c r="H182" i="57"/>
  <c r="C182" i="57"/>
  <c r="H181" i="57"/>
  <c r="C181" i="57"/>
  <c r="H180" i="57"/>
  <c r="C180" i="57"/>
  <c r="L179" i="57"/>
  <c r="K179" i="57"/>
  <c r="J179" i="57"/>
  <c r="I179" i="57"/>
  <c r="G179" i="57"/>
  <c r="F179" i="57"/>
  <c r="E179" i="57"/>
  <c r="D179" i="57"/>
  <c r="H178" i="57"/>
  <c r="C178" i="57"/>
  <c r="H177" i="57"/>
  <c r="C177" i="57"/>
  <c r="H176" i="57"/>
  <c r="C176" i="57"/>
  <c r="L175" i="57"/>
  <c r="K175" i="57"/>
  <c r="J175" i="57"/>
  <c r="I175" i="57"/>
  <c r="I174" i="57" s="1"/>
  <c r="I173" i="57" s="1"/>
  <c r="G175" i="57"/>
  <c r="G174" i="57" s="1"/>
  <c r="G173" i="57" s="1"/>
  <c r="F175" i="57"/>
  <c r="E175" i="57"/>
  <c r="D175" i="57"/>
  <c r="D174" i="57" s="1"/>
  <c r="D173" i="57" s="1"/>
  <c r="L174" i="57"/>
  <c r="L173" i="57" s="1"/>
  <c r="H172" i="57"/>
  <c r="C172" i="57"/>
  <c r="H171" i="57"/>
  <c r="C171" i="57"/>
  <c r="H170" i="57"/>
  <c r="C170" i="57"/>
  <c r="H169" i="57"/>
  <c r="C169" i="57"/>
  <c r="H168" i="57"/>
  <c r="C168" i="57"/>
  <c r="H167" i="57"/>
  <c r="C167" i="57"/>
  <c r="L166" i="57"/>
  <c r="L165" i="57" s="1"/>
  <c r="K166" i="57"/>
  <c r="K165" i="57" s="1"/>
  <c r="J166" i="57"/>
  <c r="J165" i="57" s="1"/>
  <c r="I166" i="57"/>
  <c r="I165" i="57" s="1"/>
  <c r="G166" i="57"/>
  <c r="F166" i="57"/>
  <c r="F165" i="57" s="1"/>
  <c r="E166" i="57"/>
  <c r="E165" i="57" s="1"/>
  <c r="D166" i="57"/>
  <c r="D165" i="57" s="1"/>
  <c r="G165" i="57"/>
  <c r="H164" i="57"/>
  <c r="C164" i="57"/>
  <c r="H163" i="57"/>
  <c r="C163" i="57"/>
  <c r="H162" i="57"/>
  <c r="C162" i="57"/>
  <c r="H161" i="57"/>
  <c r="C161" i="57"/>
  <c r="L160" i="57"/>
  <c r="K160" i="57"/>
  <c r="J160" i="57"/>
  <c r="I160" i="57"/>
  <c r="G160" i="57"/>
  <c r="F160" i="57"/>
  <c r="E160" i="57"/>
  <c r="D160" i="57"/>
  <c r="H159" i="57"/>
  <c r="C159" i="57"/>
  <c r="H158" i="57"/>
  <c r="C158" i="57"/>
  <c r="H157" i="57"/>
  <c r="C157" i="57"/>
  <c r="H156" i="57"/>
  <c r="C156" i="57"/>
  <c r="H155" i="57"/>
  <c r="C155" i="57"/>
  <c r="H154" i="57"/>
  <c r="C154" i="57"/>
  <c r="H153" i="57"/>
  <c r="C153" i="57"/>
  <c r="H152" i="57"/>
  <c r="C152" i="57"/>
  <c r="L151" i="57"/>
  <c r="K151" i="57"/>
  <c r="J151" i="57"/>
  <c r="I151" i="57"/>
  <c r="G151" i="57"/>
  <c r="F151" i="57"/>
  <c r="E151" i="57"/>
  <c r="D151" i="57"/>
  <c r="H150" i="57"/>
  <c r="C150" i="57"/>
  <c r="H149" i="57"/>
  <c r="C149" i="57"/>
  <c r="H148" i="57"/>
  <c r="C148" i="57"/>
  <c r="H147" i="57"/>
  <c r="C147" i="57"/>
  <c r="H146" i="57"/>
  <c r="C146" i="57"/>
  <c r="H145" i="57"/>
  <c r="C145" i="57"/>
  <c r="L144" i="57"/>
  <c r="K144" i="57"/>
  <c r="J144" i="57"/>
  <c r="I144" i="57"/>
  <c r="G144" i="57"/>
  <c r="F144" i="57"/>
  <c r="E144" i="57"/>
  <c r="D144" i="57"/>
  <c r="H143" i="57"/>
  <c r="C143" i="57"/>
  <c r="H142" i="57"/>
  <c r="C142" i="57"/>
  <c r="L141" i="57"/>
  <c r="K141" i="57"/>
  <c r="J141" i="57"/>
  <c r="I141" i="57"/>
  <c r="G141" i="57"/>
  <c r="F141" i="57"/>
  <c r="E141" i="57"/>
  <c r="D141" i="57"/>
  <c r="H140" i="57"/>
  <c r="C140" i="57"/>
  <c r="H139" i="57"/>
  <c r="C139" i="57"/>
  <c r="H138" i="57"/>
  <c r="C138" i="57"/>
  <c r="H137" i="57"/>
  <c r="C137" i="57"/>
  <c r="L136" i="57"/>
  <c r="K136" i="57"/>
  <c r="K130" i="57" s="1"/>
  <c r="J136" i="57"/>
  <c r="J130" i="57" s="1"/>
  <c r="I136" i="57"/>
  <c r="G136" i="57"/>
  <c r="G130" i="57" s="1"/>
  <c r="F136" i="57"/>
  <c r="F130" i="57" s="1"/>
  <c r="E136" i="57"/>
  <c r="D136" i="57"/>
  <c r="I134" i="57"/>
  <c r="H134" i="57" s="1"/>
  <c r="C134" i="57"/>
  <c r="C133" i="57"/>
  <c r="H132" i="57"/>
  <c r="C132" i="57"/>
  <c r="H129" i="57"/>
  <c r="H128" i="57" s="1"/>
  <c r="C129" i="57"/>
  <c r="C128" i="57" s="1"/>
  <c r="L128" i="57"/>
  <c r="K128" i="57"/>
  <c r="J128" i="57"/>
  <c r="I128" i="57"/>
  <c r="G128" i="57"/>
  <c r="F128" i="57"/>
  <c r="E128" i="57"/>
  <c r="D128" i="57"/>
  <c r="H127" i="57"/>
  <c r="C127" i="57"/>
  <c r="H126" i="57"/>
  <c r="C126" i="57"/>
  <c r="H125" i="57"/>
  <c r="C125" i="57"/>
  <c r="H124" i="57"/>
  <c r="C124" i="57"/>
  <c r="H123" i="57"/>
  <c r="C123" i="57"/>
  <c r="L122" i="57"/>
  <c r="K122" i="57"/>
  <c r="J122" i="57"/>
  <c r="I122" i="57"/>
  <c r="G122" i="57"/>
  <c r="F122" i="57"/>
  <c r="E122" i="57"/>
  <c r="D122" i="57"/>
  <c r="H121" i="57"/>
  <c r="C121" i="57"/>
  <c r="H120" i="57"/>
  <c r="C120" i="57"/>
  <c r="H119" i="57"/>
  <c r="C119" i="57"/>
  <c r="H118" i="57"/>
  <c r="C118" i="57"/>
  <c r="H117" i="57"/>
  <c r="C117" i="57"/>
  <c r="L116" i="57"/>
  <c r="K116" i="57"/>
  <c r="J116" i="57"/>
  <c r="I116" i="57"/>
  <c r="G116" i="57"/>
  <c r="F116" i="57"/>
  <c r="E116" i="57"/>
  <c r="D116" i="57"/>
  <c r="H115" i="57"/>
  <c r="C115" i="57"/>
  <c r="H114" i="57"/>
  <c r="C114" i="57"/>
  <c r="H113" i="57"/>
  <c r="C113" i="57"/>
  <c r="L112" i="57"/>
  <c r="K112" i="57"/>
  <c r="J112" i="57"/>
  <c r="I112" i="57"/>
  <c r="G112" i="57"/>
  <c r="F112" i="57"/>
  <c r="E112" i="57"/>
  <c r="D112" i="57"/>
  <c r="H111" i="57"/>
  <c r="C111" i="57"/>
  <c r="H110" i="57"/>
  <c r="C110" i="57"/>
  <c r="H109" i="57"/>
  <c r="C109" i="57"/>
  <c r="H108" i="57"/>
  <c r="C108" i="57"/>
  <c r="H107" i="57"/>
  <c r="D107" i="57"/>
  <c r="C107" i="57" s="1"/>
  <c r="H106" i="57"/>
  <c r="C106" i="57"/>
  <c r="H105" i="57"/>
  <c r="C105" i="57"/>
  <c r="H104" i="57"/>
  <c r="C104" i="57"/>
  <c r="L103" i="57"/>
  <c r="K103" i="57"/>
  <c r="J103" i="57"/>
  <c r="I103" i="57"/>
  <c r="G103" i="57"/>
  <c r="F103" i="57"/>
  <c r="E103" i="57"/>
  <c r="H102" i="57"/>
  <c r="D102" i="57"/>
  <c r="D95" i="57" s="1"/>
  <c r="H101" i="57"/>
  <c r="C101" i="57"/>
  <c r="H100" i="57"/>
  <c r="C100" i="57"/>
  <c r="H99" i="57"/>
  <c r="C99" i="57"/>
  <c r="H98" i="57"/>
  <c r="C98" i="57"/>
  <c r="H97" i="57"/>
  <c r="C97" i="57"/>
  <c r="H96" i="57"/>
  <c r="C96" i="57"/>
  <c r="L95" i="57"/>
  <c r="K95" i="57"/>
  <c r="J95" i="57"/>
  <c r="I95" i="57"/>
  <c r="G95" i="57"/>
  <c r="F95" i="57"/>
  <c r="E95" i="57"/>
  <c r="H94" i="57"/>
  <c r="C94" i="57"/>
  <c r="H93" i="57"/>
  <c r="C93" i="57"/>
  <c r="H92" i="57"/>
  <c r="C92" i="57"/>
  <c r="H91" i="57"/>
  <c r="C91" i="57"/>
  <c r="H90" i="57"/>
  <c r="C90" i="57"/>
  <c r="L89" i="57"/>
  <c r="K89" i="57"/>
  <c r="J89" i="57"/>
  <c r="I89" i="57"/>
  <c r="G89" i="57"/>
  <c r="F89" i="57"/>
  <c r="E89" i="57"/>
  <c r="D89" i="57"/>
  <c r="H88" i="57"/>
  <c r="C88" i="57"/>
  <c r="H87" i="57"/>
  <c r="C87" i="57"/>
  <c r="H86" i="57"/>
  <c r="C86" i="57"/>
  <c r="H85" i="57"/>
  <c r="C85" i="57"/>
  <c r="L84" i="57"/>
  <c r="K84" i="57"/>
  <c r="J84" i="57"/>
  <c r="I84" i="57"/>
  <c r="G84" i="57"/>
  <c r="F84" i="57"/>
  <c r="E84" i="57"/>
  <c r="D84" i="57"/>
  <c r="H82" i="57"/>
  <c r="C82" i="57"/>
  <c r="H81" i="57"/>
  <c r="C81" i="57"/>
  <c r="L80" i="57"/>
  <c r="K80" i="57"/>
  <c r="J80" i="57"/>
  <c r="I80" i="57"/>
  <c r="G80" i="57"/>
  <c r="F80" i="57"/>
  <c r="E80" i="57"/>
  <c r="D80" i="57"/>
  <c r="H79" i="57"/>
  <c r="C79" i="57"/>
  <c r="H78" i="57"/>
  <c r="C78" i="57"/>
  <c r="L77" i="57"/>
  <c r="K77" i="57"/>
  <c r="K76" i="57" s="1"/>
  <c r="J77" i="57"/>
  <c r="I77" i="57"/>
  <c r="I76" i="57" s="1"/>
  <c r="G77" i="57"/>
  <c r="F77" i="57"/>
  <c r="F76" i="57" s="1"/>
  <c r="E77" i="57"/>
  <c r="D77" i="57"/>
  <c r="D76" i="57" s="1"/>
  <c r="H74" i="57"/>
  <c r="C74" i="57"/>
  <c r="H73" i="57"/>
  <c r="C73" i="57"/>
  <c r="H71" i="57"/>
  <c r="C71" i="57"/>
  <c r="H70" i="57"/>
  <c r="D70" i="57"/>
  <c r="C70" i="57" s="1"/>
  <c r="L69" i="57"/>
  <c r="L67" i="57" s="1"/>
  <c r="K69" i="57"/>
  <c r="K67" i="57" s="1"/>
  <c r="J69" i="57"/>
  <c r="J67" i="57" s="1"/>
  <c r="I69" i="57"/>
  <c r="G69" i="57"/>
  <c r="G67" i="57" s="1"/>
  <c r="F69" i="57"/>
  <c r="F67" i="57" s="1"/>
  <c r="E69" i="57"/>
  <c r="E67" i="57" s="1"/>
  <c r="D69" i="57"/>
  <c r="H68" i="57"/>
  <c r="C68" i="57"/>
  <c r="I67" i="57"/>
  <c r="H66" i="57"/>
  <c r="C66" i="57"/>
  <c r="H65" i="57"/>
  <c r="C65" i="57"/>
  <c r="H64" i="57"/>
  <c r="C64" i="57"/>
  <c r="H63" i="57"/>
  <c r="C63" i="57"/>
  <c r="H62" i="57"/>
  <c r="C62" i="57"/>
  <c r="H61" i="57"/>
  <c r="C61" i="57"/>
  <c r="H60" i="57"/>
  <c r="C60" i="57"/>
  <c r="H59" i="57"/>
  <c r="C59" i="57"/>
  <c r="L58" i="57"/>
  <c r="K58" i="57"/>
  <c r="J58" i="57"/>
  <c r="I58" i="57"/>
  <c r="G58" i="57"/>
  <c r="F58" i="57"/>
  <c r="E58" i="57"/>
  <c r="D58" i="57"/>
  <c r="H57" i="57"/>
  <c r="E57" i="57"/>
  <c r="H56" i="57"/>
  <c r="C56" i="57"/>
  <c r="L55" i="57"/>
  <c r="K55" i="57"/>
  <c r="J55" i="57"/>
  <c r="I55" i="57"/>
  <c r="I54" i="57" s="1"/>
  <c r="G55" i="57"/>
  <c r="F55" i="57"/>
  <c r="D55" i="57"/>
  <c r="H47" i="57"/>
  <c r="C47" i="57"/>
  <c r="H46" i="57"/>
  <c r="C46" i="57"/>
  <c r="L45" i="57"/>
  <c r="H45" i="57" s="1"/>
  <c r="G45" i="57"/>
  <c r="C45" i="57" s="1"/>
  <c r="H44" i="57"/>
  <c r="C44" i="57"/>
  <c r="K43" i="57"/>
  <c r="J43" i="57"/>
  <c r="I43" i="57"/>
  <c r="F43" i="57"/>
  <c r="E43" i="57"/>
  <c r="D43" i="57"/>
  <c r="H42" i="57"/>
  <c r="C42" i="57"/>
  <c r="H41" i="57"/>
  <c r="C41" i="57"/>
  <c r="H40" i="57"/>
  <c r="C40" i="57"/>
  <c r="H39" i="57"/>
  <c r="C39" i="57"/>
  <c r="H38" i="57"/>
  <c r="C38" i="57"/>
  <c r="K37" i="57"/>
  <c r="H37" i="57" s="1"/>
  <c r="F37" i="57"/>
  <c r="C37" i="57" s="1"/>
  <c r="H36" i="57"/>
  <c r="C36" i="57"/>
  <c r="H35" i="57"/>
  <c r="C35" i="57"/>
  <c r="K34" i="57"/>
  <c r="H34" i="57" s="1"/>
  <c r="F34" i="57"/>
  <c r="C34" i="57" s="1"/>
  <c r="H33" i="57"/>
  <c r="C33" i="57"/>
  <c r="K32" i="57"/>
  <c r="H32" i="57" s="1"/>
  <c r="F32" i="57"/>
  <c r="C32" i="57" s="1"/>
  <c r="H31" i="57"/>
  <c r="C31" i="57"/>
  <c r="H30" i="57"/>
  <c r="C30" i="57"/>
  <c r="H29" i="57"/>
  <c r="C29" i="57"/>
  <c r="K28" i="57"/>
  <c r="H28" i="57" s="1"/>
  <c r="F28" i="57"/>
  <c r="C28" i="57" s="1"/>
  <c r="H26" i="57"/>
  <c r="C26" i="57"/>
  <c r="C25" i="57"/>
  <c r="H24" i="57"/>
  <c r="C24" i="57"/>
  <c r="H23" i="57"/>
  <c r="C23" i="57"/>
  <c r="L22" i="57"/>
  <c r="L288" i="57" s="1"/>
  <c r="L287" i="57" s="1"/>
  <c r="K22" i="57"/>
  <c r="K288" i="57" s="1"/>
  <c r="K287" i="57" s="1"/>
  <c r="J22" i="57"/>
  <c r="I22" i="57"/>
  <c r="I288" i="57" s="1"/>
  <c r="G22" i="57"/>
  <c r="G288" i="57" s="1"/>
  <c r="G287" i="57" s="1"/>
  <c r="F22" i="57"/>
  <c r="F288" i="57" s="1"/>
  <c r="E22" i="57"/>
  <c r="D22" i="57"/>
  <c r="D288" i="57" s="1"/>
  <c r="H300" i="56"/>
  <c r="C300" i="56"/>
  <c r="H298" i="56"/>
  <c r="C298" i="56"/>
  <c r="H296" i="56"/>
  <c r="C296" i="56"/>
  <c r="H295" i="56"/>
  <c r="C295" i="56"/>
  <c r="H294" i="56"/>
  <c r="C294" i="56"/>
  <c r="H293" i="56"/>
  <c r="C293" i="56"/>
  <c r="H292" i="56"/>
  <c r="C292" i="56"/>
  <c r="H291" i="56"/>
  <c r="C291" i="56"/>
  <c r="C290" i="56" s="1"/>
  <c r="L290" i="56"/>
  <c r="K290" i="56"/>
  <c r="J290" i="56"/>
  <c r="I290" i="56"/>
  <c r="G290" i="56"/>
  <c r="F290" i="56"/>
  <c r="E290" i="56"/>
  <c r="D290" i="56"/>
  <c r="H282" i="56"/>
  <c r="C282" i="56"/>
  <c r="H281" i="56"/>
  <c r="C281" i="56"/>
  <c r="L280" i="56"/>
  <c r="K280" i="56"/>
  <c r="J280" i="56"/>
  <c r="I280" i="56"/>
  <c r="G280" i="56"/>
  <c r="F280" i="56"/>
  <c r="E280" i="56"/>
  <c r="D280" i="56"/>
  <c r="H279" i="56"/>
  <c r="C279" i="56"/>
  <c r="H278" i="56"/>
  <c r="C278" i="56"/>
  <c r="H277" i="56"/>
  <c r="C277" i="56"/>
  <c r="L276" i="56"/>
  <c r="K276" i="56"/>
  <c r="J276" i="56"/>
  <c r="I276" i="56"/>
  <c r="G276" i="56"/>
  <c r="F276" i="56"/>
  <c r="E276" i="56"/>
  <c r="D276" i="56"/>
  <c r="H275" i="56"/>
  <c r="C275" i="56"/>
  <c r="H274" i="56"/>
  <c r="C274" i="56"/>
  <c r="H273" i="56"/>
  <c r="C273" i="56"/>
  <c r="H272" i="56"/>
  <c r="C272" i="56"/>
  <c r="L271" i="56"/>
  <c r="K271" i="56"/>
  <c r="J271" i="56"/>
  <c r="I271" i="56"/>
  <c r="G271" i="56"/>
  <c r="F271" i="56"/>
  <c r="F269" i="56" s="1"/>
  <c r="F268" i="56" s="1"/>
  <c r="E271" i="56"/>
  <c r="D271" i="56"/>
  <c r="H270" i="56"/>
  <c r="C270" i="56"/>
  <c r="J269" i="56"/>
  <c r="H267" i="56"/>
  <c r="C267" i="56"/>
  <c r="H266" i="56"/>
  <c r="C266" i="56"/>
  <c r="H265" i="56"/>
  <c r="C265" i="56"/>
  <c r="H264" i="56"/>
  <c r="C264" i="56"/>
  <c r="L263" i="56"/>
  <c r="K263" i="56"/>
  <c r="J263" i="56"/>
  <c r="I263" i="56"/>
  <c r="G263" i="56"/>
  <c r="F263" i="56"/>
  <c r="E263" i="56"/>
  <c r="D263" i="56"/>
  <c r="H262" i="56"/>
  <c r="C262" i="56"/>
  <c r="H261" i="56"/>
  <c r="C261" i="56"/>
  <c r="H260" i="56"/>
  <c r="C260" i="56"/>
  <c r="L259" i="56"/>
  <c r="K259" i="56"/>
  <c r="J259" i="56"/>
  <c r="J258" i="56" s="1"/>
  <c r="I259" i="56"/>
  <c r="G259" i="56"/>
  <c r="F259" i="56"/>
  <c r="E259" i="56"/>
  <c r="D259" i="56"/>
  <c r="G258" i="56"/>
  <c r="H257" i="56"/>
  <c r="C257" i="56"/>
  <c r="H256" i="56"/>
  <c r="C256" i="56"/>
  <c r="H255" i="56"/>
  <c r="C255" i="56"/>
  <c r="H254" i="56"/>
  <c r="C254" i="56"/>
  <c r="H253" i="56"/>
  <c r="C253" i="56"/>
  <c r="L252" i="56"/>
  <c r="L251" i="56" s="1"/>
  <c r="K252" i="56"/>
  <c r="K251" i="56" s="1"/>
  <c r="J252" i="56"/>
  <c r="J251" i="56" s="1"/>
  <c r="I252" i="56"/>
  <c r="I251" i="56" s="1"/>
  <c r="G252" i="56"/>
  <c r="G251" i="56" s="1"/>
  <c r="F252" i="56"/>
  <c r="F251" i="56" s="1"/>
  <c r="E252" i="56"/>
  <c r="E251" i="56" s="1"/>
  <c r="D252" i="56"/>
  <c r="D251" i="56" s="1"/>
  <c r="H250" i="56"/>
  <c r="C250" i="56"/>
  <c r="H249" i="56"/>
  <c r="C249" i="56"/>
  <c r="H248" i="56"/>
  <c r="C248" i="56"/>
  <c r="H247" i="56"/>
  <c r="C247" i="56"/>
  <c r="L246" i="56"/>
  <c r="K246" i="56"/>
  <c r="J246" i="56"/>
  <c r="I246" i="56"/>
  <c r="G246" i="56"/>
  <c r="F246" i="56"/>
  <c r="E246" i="56"/>
  <c r="D246" i="56"/>
  <c r="H245" i="56"/>
  <c r="C245" i="56"/>
  <c r="H244" i="56"/>
  <c r="C244" i="56"/>
  <c r="H243" i="56"/>
  <c r="C243" i="56"/>
  <c r="H242" i="56"/>
  <c r="C242" i="56"/>
  <c r="H241" i="56"/>
  <c r="C241" i="56"/>
  <c r="H240" i="56"/>
  <c r="C240" i="56"/>
  <c r="H239" i="56"/>
  <c r="C239" i="56"/>
  <c r="L238" i="56"/>
  <c r="K238" i="56"/>
  <c r="J238" i="56"/>
  <c r="I238" i="56"/>
  <c r="G238" i="56"/>
  <c r="F238" i="56"/>
  <c r="E238" i="56"/>
  <c r="D238" i="56"/>
  <c r="H237" i="56"/>
  <c r="C237" i="56"/>
  <c r="H236" i="56"/>
  <c r="C236" i="56"/>
  <c r="L235" i="56"/>
  <c r="K235" i="56"/>
  <c r="J235" i="56"/>
  <c r="I235" i="56"/>
  <c r="G235" i="56"/>
  <c r="F235" i="56"/>
  <c r="F231" i="56" s="1"/>
  <c r="E235" i="56"/>
  <c r="D235" i="56"/>
  <c r="H232" i="56"/>
  <c r="C232" i="56"/>
  <c r="H229" i="56"/>
  <c r="C229" i="56"/>
  <c r="H228" i="56"/>
  <c r="C228" i="56"/>
  <c r="L227" i="56"/>
  <c r="K227" i="56"/>
  <c r="J227" i="56"/>
  <c r="I227" i="56"/>
  <c r="G227" i="56"/>
  <c r="F227" i="56"/>
  <c r="E227" i="56"/>
  <c r="D227" i="56"/>
  <c r="H226" i="56"/>
  <c r="C226" i="56"/>
  <c r="H225" i="56"/>
  <c r="C225" i="56"/>
  <c r="H224" i="56"/>
  <c r="C224" i="56"/>
  <c r="I223" i="56"/>
  <c r="H223" i="56" s="1"/>
  <c r="C223" i="56"/>
  <c r="H222" i="56"/>
  <c r="C222" i="56"/>
  <c r="H221" i="56"/>
  <c r="C221" i="56"/>
  <c r="H220" i="56"/>
  <c r="C220" i="56"/>
  <c r="H219" i="56"/>
  <c r="C219" i="56"/>
  <c r="H218" i="56"/>
  <c r="C218" i="56"/>
  <c r="H217" i="56"/>
  <c r="C217" i="56"/>
  <c r="L216" i="56"/>
  <c r="K216" i="56"/>
  <c r="J216" i="56"/>
  <c r="G216" i="56"/>
  <c r="F216" i="56"/>
  <c r="E216" i="56"/>
  <c r="D216" i="56"/>
  <c r="H215" i="56"/>
  <c r="C215" i="56"/>
  <c r="H214" i="56"/>
  <c r="C214" i="56"/>
  <c r="H213" i="56"/>
  <c r="C213" i="56"/>
  <c r="H212" i="56"/>
  <c r="C212" i="56"/>
  <c r="H211" i="56"/>
  <c r="C211" i="56"/>
  <c r="H210" i="56"/>
  <c r="C210" i="56"/>
  <c r="H209" i="56"/>
  <c r="C209" i="56"/>
  <c r="H208" i="56"/>
  <c r="C208" i="56"/>
  <c r="H207" i="56"/>
  <c r="C207" i="56"/>
  <c r="H206" i="56"/>
  <c r="C206" i="56"/>
  <c r="L205" i="56"/>
  <c r="K205" i="56"/>
  <c r="K204" i="56" s="1"/>
  <c r="J205" i="56"/>
  <c r="I205" i="56"/>
  <c r="G205" i="56"/>
  <c r="F205" i="56"/>
  <c r="F204" i="56" s="1"/>
  <c r="E205" i="56"/>
  <c r="D205" i="56"/>
  <c r="H203" i="56"/>
  <c r="C203" i="56"/>
  <c r="H202" i="56"/>
  <c r="C202" i="56"/>
  <c r="H201" i="56"/>
  <c r="C201" i="56"/>
  <c r="H200" i="56"/>
  <c r="C200" i="56"/>
  <c r="H199" i="56"/>
  <c r="C199" i="56"/>
  <c r="L198" i="56"/>
  <c r="K198" i="56"/>
  <c r="K196" i="56" s="1"/>
  <c r="K195" i="56" s="1"/>
  <c r="J198" i="56"/>
  <c r="J196" i="56" s="1"/>
  <c r="I198" i="56"/>
  <c r="G198" i="56"/>
  <c r="G196" i="56" s="1"/>
  <c r="F198" i="56"/>
  <c r="F196" i="56" s="1"/>
  <c r="E198" i="56"/>
  <c r="E196" i="56" s="1"/>
  <c r="D198" i="56"/>
  <c r="H197" i="56"/>
  <c r="C197" i="56"/>
  <c r="L196" i="56"/>
  <c r="D196" i="56"/>
  <c r="H193" i="56"/>
  <c r="C193" i="56"/>
  <c r="L192" i="56"/>
  <c r="L191" i="56" s="1"/>
  <c r="K192" i="56"/>
  <c r="K191" i="56" s="1"/>
  <c r="J192" i="56"/>
  <c r="I192" i="56"/>
  <c r="I191" i="56" s="1"/>
  <c r="G192" i="56"/>
  <c r="G191" i="56" s="1"/>
  <c r="F192" i="56"/>
  <c r="F191" i="56" s="1"/>
  <c r="E192" i="56"/>
  <c r="E191" i="56" s="1"/>
  <c r="D192" i="56"/>
  <c r="D191" i="56" s="1"/>
  <c r="J191" i="56"/>
  <c r="H190" i="56"/>
  <c r="C190" i="56"/>
  <c r="H189" i="56"/>
  <c r="C189" i="56"/>
  <c r="L188" i="56"/>
  <c r="L187" i="56" s="1"/>
  <c r="K188" i="56"/>
  <c r="J188" i="56"/>
  <c r="I188" i="56"/>
  <c r="G188" i="56"/>
  <c r="F188" i="56"/>
  <c r="E188" i="56"/>
  <c r="D188" i="56"/>
  <c r="J187" i="56"/>
  <c r="H186" i="56"/>
  <c r="C186" i="56"/>
  <c r="H185" i="56"/>
  <c r="C185" i="56"/>
  <c r="L184" i="56"/>
  <c r="K184" i="56"/>
  <c r="J184" i="56"/>
  <c r="I184" i="56"/>
  <c r="G184" i="56"/>
  <c r="F184" i="56"/>
  <c r="E184" i="56"/>
  <c r="D184" i="56"/>
  <c r="H183" i="56"/>
  <c r="C183" i="56"/>
  <c r="H182" i="56"/>
  <c r="C182" i="56"/>
  <c r="H181" i="56"/>
  <c r="C181" i="56"/>
  <c r="H180" i="56"/>
  <c r="C180" i="56"/>
  <c r="L179" i="56"/>
  <c r="K179" i="56"/>
  <c r="J179" i="56"/>
  <c r="I179" i="56"/>
  <c r="G179" i="56"/>
  <c r="F179" i="56"/>
  <c r="E179" i="56"/>
  <c r="D179" i="56"/>
  <c r="H178" i="56"/>
  <c r="C178" i="56"/>
  <c r="H177" i="56"/>
  <c r="C177" i="56"/>
  <c r="H176" i="56"/>
  <c r="C176" i="56"/>
  <c r="L175" i="56"/>
  <c r="K175" i="56"/>
  <c r="K174" i="56" s="1"/>
  <c r="J175" i="56"/>
  <c r="I175" i="56"/>
  <c r="G175" i="56"/>
  <c r="G174" i="56" s="1"/>
  <c r="G173" i="56" s="1"/>
  <c r="F175" i="56"/>
  <c r="F174" i="56" s="1"/>
  <c r="F173" i="56" s="1"/>
  <c r="E175" i="56"/>
  <c r="D175" i="56"/>
  <c r="L174" i="56"/>
  <c r="L173" i="56" s="1"/>
  <c r="I174" i="56"/>
  <c r="H172" i="56"/>
  <c r="C172" i="56"/>
  <c r="H171" i="56"/>
  <c r="C171" i="56"/>
  <c r="H170" i="56"/>
  <c r="C170" i="56"/>
  <c r="H169" i="56"/>
  <c r="C169" i="56"/>
  <c r="H168" i="56"/>
  <c r="C168" i="56"/>
  <c r="H167" i="56"/>
  <c r="C167" i="56"/>
  <c r="L166" i="56"/>
  <c r="L165" i="56" s="1"/>
  <c r="K166" i="56"/>
  <c r="K165" i="56" s="1"/>
  <c r="J166" i="56"/>
  <c r="J165" i="56" s="1"/>
  <c r="I166" i="56"/>
  <c r="I165" i="56" s="1"/>
  <c r="G166" i="56"/>
  <c r="G165" i="56" s="1"/>
  <c r="F166" i="56"/>
  <c r="F165" i="56" s="1"/>
  <c r="E166" i="56"/>
  <c r="E165" i="56" s="1"/>
  <c r="D166" i="56"/>
  <c r="D165" i="56" s="1"/>
  <c r="H164" i="56"/>
  <c r="C164" i="56"/>
  <c r="H163" i="56"/>
  <c r="C163" i="56"/>
  <c r="H162" i="56"/>
  <c r="C162" i="56"/>
  <c r="H161" i="56"/>
  <c r="C161" i="56"/>
  <c r="L160" i="56"/>
  <c r="K160" i="56"/>
  <c r="J160" i="56"/>
  <c r="I160" i="56"/>
  <c r="G160" i="56"/>
  <c r="F160" i="56"/>
  <c r="E160" i="56"/>
  <c r="D160" i="56"/>
  <c r="H159" i="56"/>
  <c r="C159" i="56"/>
  <c r="H158" i="56"/>
  <c r="C158" i="56"/>
  <c r="H157" i="56"/>
  <c r="C157" i="56"/>
  <c r="H156" i="56"/>
  <c r="C156" i="56"/>
  <c r="H155" i="56"/>
  <c r="C155" i="56"/>
  <c r="H154" i="56"/>
  <c r="C154" i="56"/>
  <c r="H153" i="56"/>
  <c r="C153" i="56"/>
  <c r="H152" i="56"/>
  <c r="C152" i="56"/>
  <c r="L151" i="56"/>
  <c r="K151" i="56"/>
  <c r="J151" i="56"/>
  <c r="I151" i="56"/>
  <c r="G151" i="56"/>
  <c r="F151" i="56"/>
  <c r="E151" i="56"/>
  <c r="D151" i="56"/>
  <c r="H150" i="56"/>
  <c r="C150" i="56"/>
  <c r="H149" i="56"/>
  <c r="C149" i="56"/>
  <c r="H148" i="56"/>
  <c r="C148" i="56"/>
  <c r="H147" i="56"/>
  <c r="C147" i="56"/>
  <c r="H146" i="56"/>
  <c r="C146" i="56"/>
  <c r="H145" i="56"/>
  <c r="C145" i="56"/>
  <c r="L144" i="56"/>
  <c r="K144" i="56"/>
  <c r="J144" i="56"/>
  <c r="I144" i="56"/>
  <c r="G144" i="56"/>
  <c r="F144" i="56"/>
  <c r="E144" i="56"/>
  <c r="D144" i="56"/>
  <c r="H143" i="56"/>
  <c r="C143" i="56"/>
  <c r="H142" i="56"/>
  <c r="C142" i="56"/>
  <c r="L141" i="56"/>
  <c r="K141" i="56"/>
  <c r="J141" i="56"/>
  <c r="I141" i="56"/>
  <c r="G141" i="56"/>
  <c r="F141" i="56"/>
  <c r="E141" i="56"/>
  <c r="D141" i="56"/>
  <c r="H140" i="56"/>
  <c r="C140" i="56"/>
  <c r="H139" i="56"/>
  <c r="C139" i="56"/>
  <c r="H138" i="56"/>
  <c r="C138" i="56"/>
  <c r="H137" i="56"/>
  <c r="C137" i="56"/>
  <c r="L136" i="56"/>
  <c r="K136" i="56"/>
  <c r="K130" i="56" s="1"/>
  <c r="J136" i="56"/>
  <c r="I136" i="56"/>
  <c r="G136" i="56"/>
  <c r="G130" i="56" s="1"/>
  <c r="F136" i="56"/>
  <c r="F130" i="56" s="1"/>
  <c r="E136" i="56"/>
  <c r="D136" i="56"/>
  <c r="H134" i="56"/>
  <c r="C134" i="56"/>
  <c r="I133" i="56"/>
  <c r="C133" i="56"/>
  <c r="H132" i="56"/>
  <c r="C132" i="56"/>
  <c r="J130" i="56"/>
  <c r="C131" i="56"/>
  <c r="H129" i="56"/>
  <c r="H128" i="56" s="1"/>
  <c r="C129" i="56"/>
  <c r="C128" i="56" s="1"/>
  <c r="L128" i="56"/>
  <c r="K128" i="56"/>
  <c r="J128" i="56"/>
  <c r="I128" i="56"/>
  <c r="G128" i="56"/>
  <c r="F128" i="56"/>
  <c r="E128" i="56"/>
  <c r="D128" i="56"/>
  <c r="H127" i="56"/>
  <c r="C127" i="56"/>
  <c r="H126" i="56"/>
  <c r="C126" i="56"/>
  <c r="H125" i="56"/>
  <c r="C125" i="56"/>
  <c r="H124" i="56"/>
  <c r="C124" i="56"/>
  <c r="H123" i="56"/>
  <c r="C123" i="56"/>
  <c r="L122" i="56"/>
  <c r="K122" i="56"/>
  <c r="J122" i="56"/>
  <c r="I122" i="56"/>
  <c r="G122" i="56"/>
  <c r="F122" i="56"/>
  <c r="E122" i="56"/>
  <c r="D122" i="56"/>
  <c r="H121" i="56"/>
  <c r="C121" i="56"/>
  <c r="H120" i="56"/>
  <c r="C120" i="56"/>
  <c r="H119" i="56"/>
  <c r="C119" i="56"/>
  <c r="H118" i="56"/>
  <c r="C118" i="56"/>
  <c r="H117" i="56"/>
  <c r="C117" i="56"/>
  <c r="L116" i="56"/>
  <c r="K116" i="56"/>
  <c r="J116" i="56"/>
  <c r="I116" i="56"/>
  <c r="G116" i="56"/>
  <c r="F116" i="56"/>
  <c r="E116" i="56"/>
  <c r="D116" i="56"/>
  <c r="H115" i="56"/>
  <c r="C115" i="56"/>
  <c r="H114" i="56"/>
  <c r="C114" i="56"/>
  <c r="H113" i="56"/>
  <c r="C113" i="56"/>
  <c r="L112" i="56"/>
  <c r="K112" i="56"/>
  <c r="J112" i="56"/>
  <c r="I112" i="56"/>
  <c r="G112" i="56"/>
  <c r="F112" i="56"/>
  <c r="E112" i="56"/>
  <c r="D112" i="56"/>
  <c r="H111" i="56"/>
  <c r="C111" i="56"/>
  <c r="H110" i="56"/>
  <c r="C110" i="56"/>
  <c r="H109" i="56"/>
  <c r="C109" i="56"/>
  <c r="H108" i="56"/>
  <c r="C108" i="56"/>
  <c r="H107" i="56"/>
  <c r="C107" i="56"/>
  <c r="H106" i="56"/>
  <c r="C106" i="56"/>
  <c r="H105" i="56"/>
  <c r="C105" i="56"/>
  <c r="H104" i="56"/>
  <c r="C104" i="56"/>
  <c r="L103" i="56"/>
  <c r="K103" i="56"/>
  <c r="J103" i="56"/>
  <c r="I103" i="56"/>
  <c r="G103" i="56"/>
  <c r="F103" i="56"/>
  <c r="E103" i="56"/>
  <c r="D103" i="56"/>
  <c r="H102" i="56"/>
  <c r="C102" i="56"/>
  <c r="H101" i="56"/>
  <c r="C101" i="56"/>
  <c r="H100" i="56"/>
  <c r="C100" i="56"/>
  <c r="H99" i="56"/>
  <c r="C99" i="56"/>
  <c r="H98" i="56"/>
  <c r="C98" i="56"/>
  <c r="H97" i="56"/>
  <c r="C97" i="56"/>
  <c r="H96" i="56"/>
  <c r="C96" i="56"/>
  <c r="L95" i="56"/>
  <c r="K95" i="56"/>
  <c r="J95" i="56"/>
  <c r="I95" i="56"/>
  <c r="G95" i="56"/>
  <c r="F95" i="56"/>
  <c r="E95" i="56"/>
  <c r="D95" i="56"/>
  <c r="H94" i="56"/>
  <c r="C94" i="56"/>
  <c r="H93" i="56"/>
  <c r="C93" i="56"/>
  <c r="H92" i="56"/>
  <c r="C92" i="56"/>
  <c r="H91" i="56"/>
  <c r="C91" i="56"/>
  <c r="H90" i="56"/>
  <c r="C90" i="56"/>
  <c r="L89" i="56"/>
  <c r="K89" i="56"/>
  <c r="J89" i="56"/>
  <c r="I89" i="56"/>
  <c r="G89" i="56"/>
  <c r="F89" i="56"/>
  <c r="E89" i="56"/>
  <c r="D89" i="56"/>
  <c r="H88" i="56"/>
  <c r="C88" i="56"/>
  <c r="H87" i="56"/>
  <c r="C87" i="56"/>
  <c r="H86" i="56"/>
  <c r="C86" i="56"/>
  <c r="H85" i="56"/>
  <c r="C85" i="56"/>
  <c r="L84" i="56"/>
  <c r="K84" i="56"/>
  <c r="J84" i="56"/>
  <c r="I84" i="56"/>
  <c r="I83" i="56" s="1"/>
  <c r="G84" i="56"/>
  <c r="F84" i="56"/>
  <c r="E84" i="56"/>
  <c r="D84" i="56"/>
  <c r="D83" i="56" s="1"/>
  <c r="H82" i="56"/>
  <c r="C82" i="56"/>
  <c r="H81" i="56"/>
  <c r="C81" i="56"/>
  <c r="L80" i="56"/>
  <c r="K80" i="56"/>
  <c r="J80" i="56"/>
  <c r="I80" i="56"/>
  <c r="G80" i="56"/>
  <c r="F80" i="56"/>
  <c r="E80" i="56"/>
  <c r="D80" i="56"/>
  <c r="H79" i="56"/>
  <c r="C79" i="56"/>
  <c r="H78" i="56"/>
  <c r="C78" i="56"/>
  <c r="L77" i="56"/>
  <c r="K77" i="56"/>
  <c r="K76" i="56" s="1"/>
  <c r="J77" i="56"/>
  <c r="I77" i="56"/>
  <c r="G77" i="56"/>
  <c r="F77" i="56"/>
  <c r="E77" i="56"/>
  <c r="D77" i="56"/>
  <c r="D76" i="56" s="1"/>
  <c r="H74" i="56"/>
  <c r="C74" i="56"/>
  <c r="H73" i="56"/>
  <c r="C73" i="56"/>
  <c r="H71" i="56"/>
  <c r="C71" i="56"/>
  <c r="H70" i="56"/>
  <c r="D70" i="56"/>
  <c r="C70" i="56" s="1"/>
  <c r="L69" i="56"/>
  <c r="L67" i="56" s="1"/>
  <c r="K69" i="56"/>
  <c r="K67" i="56" s="1"/>
  <c r="J69" i="56"/>
  <c r="J67" i="56" s="1"/>
  <c r="I69" i="56"/>
  <c r="I67" i="56" s="1"/>
  <c r="G69" i="56"/>
  <c r="G67" i="56" s="1"/>
  <c r="F69" i="56"/>
  <c r="F67" i="56" s="1"/>
  <c r="E69" i="56"/>
  <c r="D69" i="56"/>
  <c r="H68" i="56"/>
  <c r="C68" i="56"/>
  <c r="E67" i="56"/>
  <c r="H66" i="56"/>
  <c r="C66" i="56"/>
  <c r="H65" i="56"/>
  <c r="C65" i="56"/>
  <c r="H64" i="56"/>
  <c r="C64" i="56"/>
  <c r="H63" i="56"/>
  <c r="C63" i="56"/>
  <c r="H62" i="56"/>
  <c r="C62" i="56"/>
  <c r="H61" i="56"/>
  <c r="C61" i="56"/>
  <c r="H60" i="56"/>
  <c r="C60" i="56"/>
  <c r="H59" i="56"/>
  <c r="C59" i="56"/>
  <c r="L58" i="56"/>
  <c r="K58" i="56"/>
  <c r="J58" i="56"/>
  <c r="I58" i="56"/>
  <c r="G58" i="56"/>
  <c r="F58" i="56"/>
  <c r="E58" i="56"/>
  <c r="D58" i="56"/>
  <c r="H57" i="56"/>
  <c r="E57" i="56"/>
  <c r="C57" i="56" s="1"/>
  <c r="H56" i="56"/>
  <c r="C56" i="56"/>
  <c r="L55" i="56"/>
  <c r="K55" i="56"/>
  <c r="K54" i="56" s="1"/>
  <c r="J55" i="56"/>
  <c r="I55" i="56"/>
  <c r="I54" i="56" s="1"/>
  <c r="G55" i="56"/>
  <c r="F55" i="56"/>
  <c r="F54" i="56" s="1"/>
  <c r="D55" i="56"/>
  <c r="H47" i="56"/>
  <c r="C47" i="56"/>
  <c r="H46" i="56"/>
  <c r="C46" i="56"/>
  <c r="L45" i="56"/>
  <c r="H45" i="56" s="1"/>
  <c r="G45" i="56"/>
  <c r="C45" i="56" s="1"/>
  <c r="H44" i="56"/>
  <c r="C44" i="56"/>
  <c r="K43" i="56"/>
  <c r="J43" i="56"/>
  <c r="I43" i="56"/>
  <c r="F43" i="56"/>
  <c r="E43" i="56"/>
  <c r="D43" i="56"/>
  <c r="H42" i="56"/>
  <c r="C42" i="56"/>
  <c r="H41" i="56"/>
  <c r="C41" i="56"/>
  <c r="H40" i="56"/>
  <c r="C40" i="56"/>
  <c r="H39" i="56"/>
  <c r="C39" i="56"/>
  <c r="H38" i="56"/>
  <c r="C38" i="56"/>
  <c r="K37" i="56"/>
  <c r="H37" i="56" s="1"/>
  <c r="F37" i="56"/>
  <c r="C37" i="56" s="1"/>
  <c r="H36" i="56"/>
  <c r="C36" i="56"/>
  <c r="H35" i="56"/>
  <c r="C35" i="56"/>
  <c r="K34" i="56"/>
  <c r="H34" i="56" s="1"/>
  <c r="F34" i="56"/>
  <c r="C34" i="56" s="1"/>
  <c r="H33" i="56"/>
  <c r="C33" i="56"/>
  <c r="K32" i="56"/>
  <c r="F32" i="56"/>
  <c r="C32" i="56" s="1"/>
  <c r="H31" i="56"/>
  <c r="C31" i="56"/>
  <c r="H30" i="56"/>
  <c r="C30" i="56"/>
  <c r="H29" i="56"/>
  <c r="C29" i="56"/>
  <c r="K28" i="56"/>
  <c r="H28" i="56" s="1"/>
  <c r="F28" i="56"/>
  <c r="H26" i="56"/>
  <c r="C26" i="56"/>
  <c r="C25" i="56"/>
  <c r="H24" i="56"/>
  <c r="C24" i="56"/>
  <c r="H23" i="56"/>
  <c r="C23" i="56"/>
  <c r="L22" i="56"/>
  <c r="K22" i="56"/>
  <c r="K288" i="56" s="1"/>
  <c r="J22" i="56"/>
  <c r="I22" i="56"/>
  <c r="G22" i="56"/>
  <c r="F22" i="56"/>
  <c r="F288" i="56" s="1"/>
  <c r="E22" i="56"/>
  <c r="D22" i="56"/>
  <c r="G21" i="56"/>
  <c r="H300" i="55"/>
  <c r="C300" i="55"/>
  <c r="H298" i="55"/>
  <c r="C298" i="55"/>
  <c r="H296" i="55"/>
  <c r="C296" i="55"/>
  <c r="H295" i="55"/>
  <c r="C295" i="55"/>
  <c r="H294" i="55"/>
  <c r="C294" i="55"/>
  <c r="H293" i="55"/>
  <c r="C293" i="55"/>
  <c r="H292" i="55"/>
  <c r="C292" i="55"/>
  <c r="H291" i="55"/>
  <c r="H290" i="55" s="1"/>
  <c r="C291" i="55"/>
  <c r="C290" i="55" s="1"/>
  <c r="L290" i="55"/>
  <c r="K290" i="55"/>
  <c r="J290" i="55"/>
  <c r="I290" i="55"/>
  <c r="G290" i="55"/>
  <c r="F290" i="55"/>
  <c r="E290" i="55"/>
  <c r="D290" i="55"/>
  <c r="H282" i="55"/>
  <c r="C282" i="55"/>
  <c r="H281" i="55"/>
  <c r="C281" i="55"/>
  <c r="L280" i="55"/>
  <c r="K280" i="55"/>
  <c r="J280" i="55"/>
  <c r="I280" i="55"/>
  <c r="G280" i="55"/>
  <c r="F280" i="55"/>
  <c r="E280" i="55"/>
  <c r="D280" i="55"/>
  <c r="H279" i="55"/>
  <c r="C279" i="55"/>
  <c r="H278" i="55"/>
  <c r="C278" i="55"/>
  <c r="H277" i="55"/>
  <c r="C277" i="55"/>
  <c r="L276" i="55"/>
  <c r="K276" i="55"/>
  <c r="J276" i="55"/>
  <c r="I276" i="55"/>
  <c r="G276" i="55"/>
  <c r="F276" i="55"/>
  <c r="E276" i="55"/>
  <c r="D276" i="55"/>
  <c r="H275" i="55"/>
  <c r="C275" i="55"/>
  <c r="H274" i="55"/>
  <c r="C274" i="55"/>
  <c r="H273" i="55"/>
  <c r="C273" i="55"/>
  <c r="H272" i="55"/>
  <c r="C272" i="55"/>
  <c r="L271" i="55"/>
  <c r="K271" i="55"/>
  <c r="J271" i="55"/>
  <c r="I271" i="55"/>
  <c r="G271" i="55"/>
  <c r="F271" i="55"/>
  <c r="F269" i="55" s="1"/>
  <c r="E271" i="55"/>
  <c r="D271" i="55"/>
  <c r="H270" i="55"/>
  <c r="C270" i="55"/>
  <c r="E269" i="55"/>
  <c r="H267" i="55"/>
  <c r="C267" i="55"/>
  <c r="H266" i="55"/>
  <c r="C266" i="55"/>
  <c r="H265" i="55"/>
  <c r="C265" i="55"/>
  <c r="H264" i="55"/>
  <c r="C264" i="55"/>
  <c r="L263" i="55"/>
  <c r="K263" i="55"/>
  <c r="J263" i="55"/>
  <c r="I263" i="55"/>
  <c r="G263" i="55"/>
  <c r="F263" i="55"/>
  <c r="E263" i="55"/>
  <c r="D263" i="55"/>
  <c r="H262" i="55"/>
  <c r="C262" i="55"/>
  <c r="H261" i="55"/>
  <c r="C261" i="55"/>
  <c r="H260" i="55"/>
  <c r="C260" i="55"/>
  <c r="L259" i="55"/>
  <c r="K259" i="55"/>
  <c r="J259" i="55"/>
  <c r="J258" i="55" s="1"/>
  <c r="I259" i="55"/>
  <c r="G259" i="55"/>
  <c r="F259" i="55"/>
  <c r="E259" i="55"/>
  <c r="D259" i="55"/>
  <c r="H257" i="55"/>
  <c r="C257" i="55"/>
  <c r="H256" i="55"/>
  <c r="C256" i="55"/>
  <c r="H255" i="55"/>
  <c r="C255" i="55"/>
  <c r="H254" i="55"/>
  <c r="C254" i="55"/>
  <c r="H253" i="55"/>
  <c r="C253" i="55"/>
  <c r="L252" i="55"/>
  <c r="L251" i="55" s="1"/>
  <c r="K252" i="55"/>
  <c r="K251" i="55" s="1"/>
  <c r="J252" i="55"/>
  <c r="I252" i="55"/>
  <c r="G252" i="55"/>
  <c r="G251" i="55" s="1"/>
  <c r="F252" i="55"/>
  <c r="E252" i="55"/>
  <c r="E251" i="55" s="1"/>
  <c r="D252" i="55"/>
  <c r="J251" i="55"/>
  <c r="F251" i="55"/>
  <c r="H250" i="55"/>
  <c r="C250" i="55"/>
  <c r="H249" i="55"/>
  <c r="C249" i="55"/>
  <c r="H248" i="55"/>
  <c r="C248" i="55"/>
  <c r="H247" i="55"/>
  <c r="C247" i="55"/>
  <c r="L246" i="55"/>
  <c r="K246" i="55"/>
  <c r="J246" i="55"/>
  <c r="I246" i="55"/>
  <c r="G246" i="55"/>
  <c r="F246" i="55"/>
  <c r="E246" i="55"/>
  <c r="D246" i="55"/>
  <c r="H245" i="55"/>
  <c r="C245" i="55"/>
  <c r="H244" i="55"/>
  <c r="C244" i="55"/>
  <c r="H243" i="55"/>
  <c r="C243" i="55"/>
  <c r="H242" i="55"/>
  <c r="C242" i="55"/>
  <c r="H241" i="55"/>
  <c r="C241" i="55"/>
  <c r="H240" i="55"/>
  <c r="C240" i="55"/>
  <c r="H239" i="55"/>
  <c r="C239" i="55"/>
  <c r="L238" i="55"/>
  <c r="K238" i="55"/>
  <c r="J238" i="55"/>
  <c r="I238" i="55"/>
  <c r="G238" i="55"/>
  <c r="F238" i="55"/>
  <c r="E238" i="55"/>
  <c r="D238" i="55"/>
  <c r="H237" i="55"/>
  <c r="C237" i="55"/>
  <c r="H236" i="55"/>
  <c r="C236" i="55"/>
  <c r="L235" i="55"/>
  <c r="L231" i="55" s="1"/>
  <c r="K235" i="55"/>
  <c r="J235" i="55"/>
  <c r="I235" i="55"/>
  <c r="G235" i="55"/>
  <c r="G231" i="55" s="1"/>
  <c r="F235" i="55"/>
  <c r="E235" i="55"/>
  <c r="D235" i="55"/>
  <c r="H232" i="55"/>
  <c r="C232" i="55"/>
  <c r="H229" i="55"/>
  <c r="C229" i="55"/>
  <c r="H228" i="55"/>
  <c r="C228" i="55"/>
  <c r="L227" i="55"/>
  <c r="K227" i="55"/>
  <c r="J227" i="55"/>
  <c r="I227" i="55"/>
  <c r="G227" i="55"/>
  <c r="F227" i="55"/>
  <c r="E227" i="55"/>
  <c r="D227" i="55"/>
  <c r="H226" i="55"/>
  <c r="C226" i="55"/>
  <c r="H225" i="55"/>
  <c r="C225" i="55"/>
  <c r="H224" i="55"/>
  <c r="C224" i="55"/>
  <c r="H223" i="55"/>
  <c r="C223" i="55"/>
  <c r="H222" i="55"/>
  <c r="C222" i="55"/>
  <c r="H221" i="55"/>
  <c r="C221" i="55"/>
  <c r="H220" i="55"/>
  <c r="C220" i="55"/>
  <c r="H219" i="55"/>
  <c r="C219" i="55"/>
  <c r="H218" i="55"/>
  <c r="C218" i="55"/>
  <c r="H217" i="55"/>
  <c r="C217" i="55"/>
  <c r="L216" i="55"/>
  <c r="K216" i="55"/>
  <c r="J216" i="55"/>
  <c r="I216" i="55"/>
  <c r="G216" i="55"/>
  <c r="F216" i="55"/>
  <c r="E216" i="55"/>
  <c r="D216" i="55"/>
  <c r="H215" i="55"/>
  <c r="C215" i="55"/>
  <c r="H214" i="55"/>
  <c r="C214" i="55"/>
  <c r="H213" i="55"/>
  <c r="C213" i="55"/>
  <c r="H212" i="55"/>
  <c r="C212" i="55"/>
  <c r="H211" i="55"/>
  <c r="C211" i="55"/>
  <c r="H210" i="55"/>
  <c r="C210" i="55"/>
  <c r="H209" i="55"/>
  <c r="C209" i="55"/>
  <c r="H208" i="55"/>
  <c r="C208" i="55"/>
  <c r="H207" i="55"/>
  <c r="C207" i="55"/>
  <c r="H206" i="55"/>
  <c r="C206" i="55"/>
  <c r="L205" i="55"/>
  <c r="K205" i="55"/>
  <c r="J205" i="55"/>
  <c r="J204" i="55" s="1"/>
  <c r="I205" i="55"/>
  <c r="G205" i="55"/>
  <c r="F205" i="55"/>
  <c r="E205" i="55"/>
  <c r="D205" i="55"/>
  <c r="L204" i="55"/>
  <c r="G204" i="55"/>
  <c r="H203" i="55"/>
  <c r="C203" i="55"/>
  <c r="H202" i="55"/>
  <c r="C202" i="55"/>
  <c r="H201" i="55"/>
  <c r="C201" i="55"/>
  <c r="H200" i="55"/>
  <c r="C200" i="55"/>
  <c r="I199" i="55"/>
  <c r="H199" i="55" s="1"/>
  <c r="C199" i="55"/>
  <c r="L198" i="55"/>
  <c r="K198" i="55"/>
  <c r="K196" i="55" s="1"/>
  <c r="J198" i="55"/>
  <c r="J196" i="55" s="1"/>
  <c r="J195" i="55" s="1"/>
  <c r="G198" i="55"/>
  <c r="F198" i="55"/>
  <c r="E198" i="55"/>
  <c r="E196" i="55" s="1"/>
  <c r="D198" i="55"/>
  <c r="D196" i="55" s="1"/>
  <c r="H197" i="55"/>
  <c r="C197" i="55"/>
  <c r="L196" i="55"/>
  <c r="L195" i="55" s="1"/>
  <c r="G196" i="55"/>
  <c r="F196" i="55"/>
  <c r="H193" i="55"/>
  <c r="C193" i="55"/>
  <c r="L192" i="55"/>
  <c r="L191" i="55" s="1"/>
  <c r="K192" i="55"/>
  <c r="K191" i="55" s="1"/>
  <c r="J192" i="55"/>
  <c r="J191" i="55" s="1"/>
  <c r="I192" i="55"/>
  <c r="G192" i="55"/>
  <c r="F192" i="55"/>
  <c r="E192" i="55"/>
  <c r="E191" i="55" s="1"/>
  <c r="D192" i="55"/>
  <c r="D191" i="55" s="1"/>
  <c r="G191" i="55"/>
  <c r="F191" i="55"/>
  <c r="H190" i="55"/>
  <c r="C190" i="55"/>
  <c r="H189" i="55"/>
  <c r="C189" i="55"/>
  <c r="L188" i="55"/>
  <c r="L187" i="55" s="1"/>
  <c r="K188" i="55"/>
  <c r="K187" i="55" s="1"/>
  <c r="J188" i="55"/>
  <c r="I188" i="55"/>
  <c r="G188" i="55"/>
  <c r="G187" i="55" s="1"/>
  <c r="F188" i="55"/>
  <c r="F187" i="55" s="1"/>
  <c r="E188" i="55"/>
  <c r="D188" i="55"/>
  <c r="H186" i="55"/>
  <c r="C186" i="55"/>
  <c r="H185" i="55"/>
  <c r="C185" i="55"/>
  <c r="L184" i="55"/>
  <c r="K184" i="55"/>
  <c r="J184" i="55"/>
  <c r="I184" i="55"/>
  <c r="G184" i="55"/>
  <c r="F184" i="55"/>
  <c r="E184" i="55"/>
  <c r="D184" i="55"/>
  <c r="H183" i="55"/>
  <c r="C183" i="55"/>
  <c r="H182" i="55"/>
  <c r="C182" i="55"/>
  <c r="H181" i="55"/>
  <c r="C181" i="55"/>
  <c r="H180" i="55"/>
  <c r="C180" i="55"/>
  <c r="L179" i="55"/>
  <c r="K179" i="55"/>
  <c r="J179" i="55"/>
  <c r="I179" i="55"/>
  <c r="G179" i="55"/>
  <c r="F179" i="55"/>
  <c r="E179" i="55"/>
  <c r="D179" i="55"/>
  <c r="H178" i="55"/>
  <c r="C178" i="55"/>
  <c r="H177" i="55"/>
  <c r="C177" i="55"/>
  <c r="H176" i="55"/>
  <c r="C176" i="55"/>
  <c r="L175" i="55"/>
  <c r="K175" i="55"/>
  <c r="J175" i="55"/>
  <c r="J174" i="55" s="1"/>
  <c r="J173" i="55" s="1"/>
  <c r="I175" i="55"/>
  <c r="I174" i="55" s="1"/>
  <c r="G175" i="55"/>
  <c r="F175" i="55"/>
  <c r="E175" i="55"/>
  <c r="E174" i="55" s="1"/>
  <c r="E173" i="55" s="1"/>
  <c r="D175" i="55"/>
  <c r="D174" i="55" s="1"/>
  <c r="D173" i="55" s="1"/>
  <c r="H172" i="55"/>
  <c r="C172" i="55"/>
  <c r="H171" i="55"/>
  <c r="C171" i="55"/>
  <c r="H170" i="55"/>
  <c r="C170" i="55"/>
  <c r="H169" i="55"/>
  <c r="C169" i="55"/>
  <c r="H168" i="55"/>
  <c r="C168" i="55"/>
  <c r="H167" i="55"/>
  <c r="C167" i="55"/>
  <c r="L166" i="55"/>
  <c r="L165" i="55" s="1"/>
  <c r="K166" i="55"/>
  <c r="K165" i="55" s="1"/>
  <c r="J166" i="55"/>
  <c r="J165" i="55" s="1"/>
  <c r="I166" i="55"/>
  <c r="G166" i="55"/>
  <c r="G165" i="55" s="1"/>
  <c r="F166" i="55"/>
  <c r="F165" i="55" s="1"/>
  <c r="E166" i="55"/>
  <c r="E165" i="55" s="1"/>
  <c r="D166" i="55"/>
  <c r="D165" i="55" s="1"/>
  <c r="H164" i="55"/>
  <c r="C164" i="55"/>
  <c r="H163" i="55"/>
  <c r="C163" i="55"/>
  <c r="H162" i="55"/>
  <c r="C162" i="55"/>
  <c r="H161" i="55"/>
  <c r="C161" i="55"/>
  <c r="L160" i="55"/>
  <c r="K160" i="55"/>
  <c r="J160" i="55"/>
  <c r="I160" i="55"/>
  <c r="G160" i="55"/>
  <c r="F160" i="55"/>
  <c r="E160" i="55"/>
  <c r="D160" i="55"/>
  <c r="H159" i="55"/>
  <c r="C159" i="55"/>
  <c r="H158" i="55"/>
  <c r="C158" i="55"/>
  <c r="H157" i="55"/>
  <c r="C157" i="55"/>
  <c r="H156" i="55"/>
  <c r="C156" i="55"/>
  <c r="H155" i="55"/>
  <c r="C155" i="55"/>
  <c r="H154" i="55"/>
  <c r="C154" i="55"/>
  <c r="H153" i="55"/>
  <c r="C153" i="55"/>
  <c r="H152" i="55"/>
  <c r="C152" i="55"/>
  <c r="L151" i="55"/>
  <c r="K151" i="55"/>
  <c r="J151" i="55"/>
  <c r="I151" i="55"/>
  <c r="G151" i="55"/>
  <c r="F151" i="55"/>
  <c r="E151" i="55"/>
  <c r="D151" i="55"/>
  <c r="H150" i="55"/>
  <c r="C150" i="55"/>
  <c r="H149" i="55"/>
  <c r="C149" i="55"/>
  <c r="H148" i="55"/>
  <c r="C148" i="55"/>
  <c r="H147" i="55"/>
  <c r="C147" i="55"/>
  <c r="H146" i="55"/>
  <c r="C146" i="55"/>
  <c r="H145" i="55"/>
  <c r="C145" i="55"/>
  <c r="L144" i="55"/>
  <c r="K144" i="55"/>
  <c r="J144" i="55"/>
  <c r="I144" i="55"/>
  <c r="G144" i="55"/>
  <c r="F144" i="55"/>
  <c r="E144" i="55"/>
  <c r="D144" i="55"/>
  <c r="H143" i="55"/>
  <c r="C143" i="55"/>
  <c r="H142" i="55"/>
  <c r="C142" i="55"/>
  <c r="L141" i="55"/>
  <c r="K141" i="55"/>
  <c r="J141" i="55"/>
  <c r="I141" i="55"/>
  <c r="G141" i="55"/>
  <c r="F141" i="55"/>
  <c r="E141" i="55"/>
  <c r="D141" i="55"/>
  <c r="H140" i="55"/>
  <c r="C140" i="55"/>
  <c r="H139" i="55"/>
  <c r="C139" i="55"/>
  <c r="H138" i="55"/>
  <c r="C138" i="55"/>
  <c r="H137" i="55"/>
  <c r="C137" i="55"/>
  <c r="L136" i="55"/>
  <c r="L130" i="55" s="1"/>
  <c r="K136" i="55"/>
  <c r="K130" i="55" s="1"/>
  <c r="J136" i="55"/>
  <c r="I136" i="55"/>
  <c r="G136" i="55"/>
  <c r="F136" i="55"/>
  <c r="F130" i="55" s="1"/>
  <c r="E136" i="55"/>
  <c r="E130" i="55" s="1"/>
  <c r="D136" i="55"/>
  <c r="H134" i="55"/>
  <c r="C134" i="55"/>
  <c r="C133" i="55"/>
  <c r="H132" i="55"/>
  <c r="C132" i="55"/>
  <c r="C131" i="55"/>
  <c r="G130" i="55"/>
  <c r="H129" i="55"/>
  <c r="H128" i="55" s="1"/>
  <c r="C129" i="55"/>
  <c r="C128" i="55" s="1"/>
  <c r="L128" i="55"/>
  <c r="K128" i="55"/>
  <c r="J128" i="55"/>
  <c r="I128" i="55"/>
  <c r="G128" i="55"/>
  <c r="F128" i="55"/>
  <c r="E128" i="55"/>
  <c r="D128" i="55"/>
  <c r="H127" i="55"/>
  <c r="C127" i="55"/>
  <c r="H126" i="55"/>
  <c r="C126" i="55"/>
  <c r="H125" i="55"/>
  <c r="C125" i="55"/>
  <c r="H124" i="55"/>
  <c r="C124" i="55"/>
  <c r="H123" i="55"/>
  <c r="C123" i="55"/>
  <c r="L122" i="55"/>
  <c r="K122" i="55"/>
  <c r="J122" i="55"/>
  <c r="I122" i="55"/>
  <c r="G122" i="55"/>
  <c r="F122" i="55"/>
  <c r="E122" i="55"/>
  <c r="D122" i="55"/>
  <c r="H121" i="55"/>
  <c r="C121" i="55"/>
  <c r="H120" i="55"/>
  <c r="C120" i="55"/>
  <c r="H119" i="55"/>
  <c r="C119" i="55"/>
  <c r="H118" i="55"/>
  <c r="C118" i="55"/>
  <c r="H117" i="55"/>
  <c r="C117" i="55"/>
  <c r="L116" i="55"/>
  <c r="K116" i="55"/>
  <c r="J116" i="55"/>
  <c r="I116" i="55"/>
  <c r="G116" i="55"/>
  <c r="F116" i="55"/>
  <c r="E116" i="55"/>
  <c r="D116" i="55"/>
  <c r="H115" i="55"/>
  <c r="C115" i="55"/>
  <c r="H114" i="55"/>
  <c r="C114" i="55"/>
  <c r="H113" i="55"/>
  <c r="C113" i="55"/>
  <c r="L112" i="55"/>
  <c r="K112" i="55"/>
  <c r="J112" i="55"/>
  <c r="I112" i="55"/>
  <c r="G112" i="55"/>
  <c r="F112" i="55"/>
  <c r="E112" i="55"/>
  <c r="D112" i="55"/>
  <c r="H111" i="55"/>
  <c r="C111" i="55"/>
  <c r="H110" i="55"/>
  <c r="C110" i="55"/>
  <c r="H109" i="55"/>
  <c r="C109" i="55"/>
  <c r="H108" i="55"/>
  <c r="C108" i="55"/>
  <c r="H107" i="55"/>
  <c r="C107" i="55"/>
  <c r="H106" i="55"/>
  <c r="C106" i="55"/>
  <c r="H105" i="55"/>
  <c r="C105" i="55"/>
  <c r="H104" i="55"/>
  <c r="C104" i="55"/>
  <c r="L103" i="55"/>
  <c r="K103" i="55"/>
  <c r="J103" i="55"/>
  <c r="I103" i="55"/>
  <c r="G103" i="55"/>
  <c r="F103" i="55"/>
  <c r="E103" i="55"/>
  <c r="D103" i="55"/>
  <c r="H102" i="55"/>
  <c r="C102" i="55"/>
  <c r="H101" i="55"/>
  <c r="C101" i="55"/>
  <c r="H100" i="55"/>
  <c r="C100" i="55"/>
  <c r="H99" i="55"/>
  <c r="C99" i="55"/>
  <c r="H98" i="55"/>
  <c r="C98" i="55"/>
  <c r="H97" i="55"/>
  <c r="C97" i="55"/>
  <c r="H96" i="55"/>
  <c r="C96" i="55"/>
  <c r="L95" i="55"/>
  <c r="K95" i="55"/>
  <c r="J95" i="55"/>
  <c r="I95" i="55"/>
  <c r="G95" i="55"/>
  <c r="F95" i="55"/>
  <c r="E95" i="55"/>
  <c r="D95" i="55"/>
  <c r="H94" i="55"/>
  <c r="C94" i="55"/>
  <c r="H93" i="55"/>
  <c r="C93" i="55"/>
  <c r="H92" i="55"/>
  <c r="C92" i="55"/>
  <c r="H91" i="55"/>
  <c r="C91" i="55"/>
  <c r="H90" i="55"/>
  <c r="C90" i="55"/>
  <c r="L89" i="55"/>
  <c r="K89" i="55"/>
  <c r="J89" i="55"/>
  <c r="I89" i="55"/>
  <c r="G89" i="55"/>
  <c r="F89" i="55"/>
  <c r="E89" i="55"/>
  <c r="D89" i="55"/>
  <c r="H88" i="55"/>
  <c r="C88" i="55"/>
  <c r="H87" i="55"/>
  <c r="C87" i="55"/>
  <c r="H86" i="55"/>
  <c r="C86" i="55"/>
  <c r="H85" i="55"/>
  <c r="C85" i="55"/>
  <c r="L84" i="55"/>
  <c r="K84" i="55"/>
  <c r="J84" i="55"/>
  <c r="I84" i="55"/>
  <c r="G84" i="55"/>
  <c r="F84" i="55"/>
  <c r="E84" i="55"/>
  <c r="D84" i="55"/>
  <c r="H82" i="55"/>
  <c r="C82" i="55"/>
  <c r="H81" i="55"/>
  <c r="C81" i="55"/>
  <c r="L80" i="55"/>
  <c r="K80" i="55"/>
  <c r="J80" i="55"/>
  <c r="I80" i="55"/>
  <c r="G80" i="55"/>
  <c r="F80" i="55"/>
  <c r="E80" i="55"/>
  <c r="D80" i="55"/>
  <c r="H79" i="55"/>
  <c r="C79" i="55"/>
  <c r="H78" i="55"/>
  <c r="C78" i="55"/>
  <c r="L77" i="55"/>
  <c r="K77" i="55"/>
  <c r="K76" i="55" s="1"/>
  <c r="J77" i="55"/>
  <c r="I77" i="55"/>
  <c r="G77" i="55"/>
  <c r="F77" i="55"/>
  <c r="F76" i="55" s="1"/>
  <c r="E77" i="55"/>
  <c r="D77" i="55"/>
  <c r="D76" i="55" s="1"/>
  <c r="G76" i="55"/>
  <c r="H74" i="55"/>
  <c r="C74" i="55"/>
  <c r="H73" i="55"/>
  <c r="C73" i="55"/>
  <c r="H71" i="55"/>
  <c r="C71" i="55"/>
  <c r="H70" i="55"/>
  <c r="D70" i="55"/>
  <c r="C70" i="55" s="1"/>
  <c r="L69" i="55"/>
  <c r="L67" i="55" s="1"/>
  <c r="K69" i="55"/>
  <c r="J69" i="55"/>
  <c r="I69" i="55"/>
  <c r="I67" i="55" s="1"/>
  <c r="G69" i="55"/>
  <c r="G67" i="55" s="1"/>
  <c r="F69" i="55"/>
  <c r="E69" i="55"/>
  <c r="E67" i="55" s="1"/>
  <c r="H68" i="55"/>
  <c r="C68" i="55"/>
  <c r="K67" i="55"/>
  <c r="J67" i="55"/>
  <c r="F67" i="55"/>
  <c r="H66" i="55"/>
  <c r="C66" i="55"/>
  <c r="H65" i="55"/>
  <c r="C65" i="55"/>
  <c r="H64" i="55"/>
  <c r="C64" i="55"/>
  <c r="H63" i="55"/>
  <c r="C63" i="55"/>
  <c r="H62" i="55"/>
  <c r="C62" i="55"/>
  <c r="H61" i="55"/>
  <c r="C61" i="55"/>
  <c r="H60" i="55"/>
  <c r="C60" i="55"/>
  <c r="H59" i="55"/>
  <c r="C59" i="55"/>
  <c r="L58" i="55"/>
  <c r="K58" i="55"/>
  <c r="J58" i="55"/>
  <c r="I58" i="55"/>
  <c r="G58" i="55"/>
  <c r="F58" i="55"/>
  <c r="E58" i="55"/>
  <c r="D58" i="55"/>
  <c r="H57" i="55"/>
  <c r="E57" i="55"/>
  <c r="C57" i="55" s="1"/>
  <c r="H56" i="55"/>
  <c r="C56" i="55"/>
  <c r="L55" i="55"/>
  <c r="L54" i="55" s="1"/>
  <c r="K55" i="55"/>
  <c r="J55" i="55"/>
  <c r="J54" i="55" s="1"/>
  <c r="I55" i="55"/>
  <c r="I54" i="55" s="1"/>
  <c r="G55" i="55"/>
  <c r="F55" i="55"/>
  <c r="F54" i="55" s="1"/>
  <c r="F53" i="55" s="1"/>
  <c r="D55" i="55"/>
  <c r="H47" i="55"/>
  <c r="C47" i="55"/>
  <c r="H46" i="55"/>
  <c r="C46" i="55"/>
  <c r="L45" i="55"/>
  <c r="G45" i="55"/>
  <c r="H44" i="55"/>
  <c r="C44" i="55"/>
  <c r="K43" i="55"/>
  <c r="J43" i="55"/>
  <c r="I43" i="55"/>
  <c r="F43" i="55"/>
  <c r="E43" i="55"/>
  <c r="D43" i="55"/>
  <c r="H42" i="55"/>
  <c r="C42" i="55"/>
  <c r="H41" i="55"/>
  <c r="C41" i="55"/>
  <c r="H40" i="55"/>
  <c r="C40" i="55"/>
  <c r="H39" i="55"/>
  <c r="C39" i="55"/>
  <c r="H38" i="55"/>
  <c r="C38" i="55"/>
  <c r="K37" i="55"/>
  <c r="H37" i="55" s="1"/>
  <c r="F37" i="55"/>
  <c r="C37" i="55" s="1"/>
  <c r="H36" i="55"/>
  <c r="C36" i="55"/>
  <c r="H35" i="55"/>
  <c r="C35" i="55"/>
  <c r="K34" i="55"/>
  <c r="H34" i="55" s="1"/>
  <c r="F34" i="55"/>
  <c r="C34" i="55" s="1"/>
  <c r="H33" i="55"/>
  <c r="C33" i="55"/>
  <c r="K32" i="55"/>
  <c r="H32" i="55" s="1"/>
  <c r="F32" i="55"/>
  <c r="C32" i="55" s="1"/>
  <c r="H31" i="55"/>
  <c r="C31" i="55"/>
  <c r="H30" i="55"/>
  <c r="C30" i="55"/>
  <c r="H29" i="55"/>
  <c r="C29" i="55"/>
  <c r="K28" i="55"/>
  <c r="H28" i="55" s="1"/>
  <c r="F28" i="55"/>
  <c r="C28" i="55" s="1"/>
  <c r="H26" i="55"/>
  <c r="C26" i="55"/>
  <c r="C25" i="55"/>
  <c r="H24" i="55"/>
  <c r="C24" i="55"/>
  <c r="H23" i="55"/>
  <c r="C23" i="55"/>
  <c r="L22" i="55"/>
  <c r="K22" i="55"/>
  <c r="J22" i="55"/>
  <c r="I22" i="55"/>
  <c r="G22" i="55"/>
  <c r="G21" i="55" s="1"/>
  <c r="F22" i="55"/>
  <c r="F288" i="55" s="1"/>
  <c r="F287" i="55" s="1"/>
  <c r="E22" i="55"/>
  <c r="D22" i="55"/>
  <c r="H300" i="54"/>
  <c r="C300" i="54"/>
  <c r="H298" i="54"/>
  <c r="C298" i="54"/>
  <c r="H296" i="54"/>
  <c r="C296" i="54"/>
  <c r="H295" i="54"/>
  <c r="C295" i="54"/>
  <c r="H294" i="54"/>
  <c r="C294" i="54"/>
  <c r="H293" i="54"/>
  <c r="C293" i="54"/>
  <c r="H292" i="54"/>
  <c r="C292" i="54"/>
  <c r="H291" i="54"/>
  <c r="C291" i="54"/>
  <c r="L290" i="54"/>
  <c r="K290" i="54"/>
  <c r="J290" i="54"/>
  <c r="I290" i="54"/>
  <c r="H290" i="54"/>
  <c r="G290" i="54"/>
  <c r="F290" i="54"/>
  <c r="E290" i="54"/>
  <c r="D290" i="54"/>
  <c r="C290" i="54"/>
  <c r="H282" i="54"/>
  <c r="C282" i="54"/>
  <c r="H281" i="54"/>
  <c r="C281" i="54"/>
  <c r="L280" i="54"/>
  <c r="K280" i="54"/>
  <c r="J280" i="54"/>
  <c r="I280" i="54"/>
  <c r="G280" i="54"/>
  <c r="F280" i="54"/>
  <c r="E280" i="54"/>
  <c r="D280" i="54"/>
  <c r="H279" i="54"/>
  <c r="C279" i="54"/>
  <c r="H278" i="54"/>
  <c r="C278" i="54"/>
  <c r="H277" i="54"/>
  <c r="C277" i="54"/>
  <c r="L276" i="54"/>
  <c r="K276" i="54"/>
  <c r="J276" i="54"/>
  <c r="I276" i="54"/>
  <c r="G276" i="54"/>
  <c r="F276" i="54"/>
  <c r="E276" i="54"/>
  <c r="D276" i="54"/>
  <c r="H275" i="54"/>
  <c r="C275" i="54"/>
  <c r="H274" i="54"/>
  <c r="C274" i="54"/>
  <c r="H273" i="54"/>
  <c r="C273" i="54"/>
  <c r="H272" i="54"/>
  <c r="C272" i="54"/>
  <c r="L271" i="54"/>
  <c r="K271" i="54"/>
  <c r="J271" i="54"/>
  <c r="I271" i="54"/>
  <c r="G271" i="54"/>
  <c r="F271" i="54"/>
  <c r="E271" i="54"/>
  <c r="E269" i="54" s="1"/>
  <c r="D271" i="54"/>
  <c r="H270" i="54"/>
  <c r="C270" i="54"/>
  <c r="J269" i="54"/>
  <c r="F269" i="54"/>
  <c r="F268" i="54" s="1"/>
  <c r="H267" i="54"/>
  <c r="C267" i="54"/>
  <c r="H266" i="54"/>
  <c r="C266" i="54"/>
  <c r="H265" i="54"/>
  <c r="C265" i="54"/>
  <c r="H264" i="54"/>
  <c r="C264" i="54"/>
  <c r="L263" i="54"/>
  <c r="K263" i="54"/>
  <c r="J263" i="54"/>
  <c r="I263" i="54"/>
  <c r="G263" i="54"/>
  <c r="F263" i="54"/>
  <c r="E263" i="54"/>
  <c r="D263" i="54"/>
  <c r="H262" i="54"/>
  <c r="C262" i="54"/>
  <c r="H261" i="54"/>
  <c r="C261" i="54"/>
  <c r="H260" i="54"/>
  <c r="C260" i="54"/>
  <c r="L259" i="54"/>
  <c r="K259" i="54"/>
  <c r="J259" i="54"/>
  <c r="I259" i="54"/>
  <c r="G259" i="54"/>
  <c r="G258" i="54" s="1"/>
  <c r="F259" i="54"/>
  <c r="F258" i="54" s="1"/>
  <c r="E259" i="54"/>
  <c r="D259" i="54"/>
  <c r="L258" i="54"/>
  <c r="K258" i="54"/>
  <c r="H257" i="54"/>
  <c r="C257" i="54"/>
  <c r="H256" i="54"/>
  <c r="C256" i="54"/>
  <c r="H255" i="54"/>
  <c r="C255" i="54"/>
  <c r="H254" i="54"/>
  <c r="C254" i="54"/>
  <c r="H253" i="54"/>
  <c r="C253" i="54"/>
  <c r="L252" i="54"/>
  <c r="L251" i="54" s="1"/>
  <c r="K252" i="54"/>
  <c r="K251" i="54" s="1"/>
  <c r="J252" i="54"/>
  <c r="J251" i="54" s="1"/>
  <c r="I252" i="54"/>
  <c r="G252" i="54"/>
  <c r="G251" i="54" s="1"/>
  <c r="F252" i="54"/>
  <c r="F251" i="54" s="1"/>
  <c r="E252" i="54"/>
  <c r="E251" i="54" s="1"/>
  <c r="D252" i="54"/>
  <c r="H250" i="54"/>
  <c r="C250" i="54"/>
  <c r="H249" i="54"/>
  <c r="C249" i="54"/>
  <c r="H248" i="54"/>
  <c r="C248" i="54"/>
  <c r="H247" i="54"/>
  <c r="C247" i="54"/>
  <c r="L246" i="54"/>
  <c r="K246" i="54"/>
  <c r="J246" i="54"/>
  <c r="I246" i="54"/>
  <c r="G246" i="54"/>
  <c r="F246" i="54"/>
  <c r="E246" i="54"/>
  <c r="D246" i="54"/>
  <c r="H245" i="54"/>
  <c r="C245" i="54"/>
  <c r="H244" i="54"/>
  <c r="C244" i="54"/>
  <c r="H243" i="54"/>
  <c r="C243" i="54"/>
  <c r="H242" i="54"/>
  <c r="C242" i="54"/>
  <c r="H241" i="54"/>
  <c r="C241" i="54"/>
  <c r="H240" i="54"/>
  <c r="C240" i="54"/>
  <c r="H239" i="54"/>
  <c r="C239" i="54"/>
  <c r="L238" i="54"/>
  <c r="K238" i="54"/>
  <c r="J238" i="54"/>
  <c r="I238" i="54"/>
  <c r="G238" i="54"/>
  <c r="F238" i="54"/>
  <c r="E238" i="54"/>
  <c r="D238" i="54"/>
  <c r="H237" i="54"/>
  <c r="C237" i="54"/>
  <c r="H236" i="54"/>
  <c r="C236" i="54"/>
  <c r="L235" i="54"/>
  <c r="K235" i="54"/>
  <c r="J235" i="54"/>
  <c r="I235" i="54"/>
  <c r="G235" i="54"/>
  <c r="F235" i="54"/>
  <c r="E235" i="54"/>
  <c r="D235" i="54"/>
  <c r="H232" i="54"/>
  <c r="C232" i="54"/>
  <c r="H229" i="54"/>
  <c r="C229" i="54"/>
  <c r="H228" i="54"/>
  <c r="C228" i="54"/>
  <c r="L227" i="54"/>
  <c r="K227" i="54"/>
  <c r="J227" i="54"/>
  <c r="I227" i="54"/>
  <c r="G227" i="54"/>
  <c r="F227" i="54"/>
  <c r="E227" i="54"/>
  <c r="D227" i="54"/>
  <c r="H226" i="54"/>
  <c r="C226" i="54"/>
  <c r="H225" i="54"/>
  <c r="C225" i="54"/>
  <c r="H224" i="54"/>
  <c r="C224" i="54"/>
  <c r="H223" i="54"/>
  <c r="C223" i="54"/>
  <c r="H222" i="54"/>
  <c r="C222" i="54"/>
  <c r="H221" i="54"/>
  <c r="C221" i="54"/>
  <c r="H220" i="54"/>
  <c r="C220" i="54"/>
  <c r="H219" i="54"/>
  <c r="C219" i="54"/>
  <c r="H218" i="54"/>
  <c r="C218" i="54"/>
  <c r="H217" i="54"/>
  <c r="C217" i="54"/>
  <c r="L216" i="54"/>
  <c r="K216" i="54"/>
  <c r="J216" i="54"/>
  <c r="I216" i="54"/>
  <c r="G216" i="54"/>
  <c r="F216" i="54"/>
  <c r="E216" i="54"/>
  <c r="D216" i="54"/>
  <c r="H215" i="54"/>
  <c r="C215" i="54"/>
  <c r="H214" i="54"/>
  <c r="C214" i="54"/>
  <c r="H213" i="54"/>
  <c r="C213" i="54"/>
  <c r="H212" i="54"/>
  <c r="C212" i="54"/>
  <c r="H211" i="54"/>
  <c r="C211" i="54"/>
  <c r="H210" i="54"/>
  <c r="C210" i="54"/>
  <c r="H209" i="54"/>
  <c r="C209" i="54"/>
  <c r="H208" i="54"/>
  <c r="C208" i="54"/>
  <c r="H207" i="54"/>
  <c r="C207" i="54"/>
  <c r="H206" i="54"/>
  <c r="C206" i="54"/>
  <c r="L205" i="54"/>
  <c r="K205" i="54"/>
  <c r="K204" i="54" s="1"/>
  <c r="J205" i="54"/>
  <c r="I205" i="54"/>
  <c r="I204" i="54" s="1"/>
  <c r="G205" i="54"/>
  <c r="F205" i="54"/>
  <c r="F204" i="54" s="1"/>
  <c r="E205" i="54"/>
  <c r="D205" i="54"/>
  <c r="D204" i="54" s="1"/>
  <c r="H203" i="54"/>
  <c r="C203" i="54"/>
  <c r="H202" i="54"/>
  <c r="C202" i="54"/>
  <c r="H201" i="54"/>
  <c r="C201" i="54"/>
  <c r="H200" i="54"/>
  <c r="C200" i="54"/>
  <c r="H199" i="54"/>
  <c r="C199" i="54"/>
  <c r="L198" i="54"/>
  <c r="L196" i="54" s="1"/>
  <c r="K198" i="54"/>
  <c r="K196" i="54" s="1"/>
  <c r="K195" i="54" s="1"/>
  <c r="J198" i="54"/>
  <c r="I198" i="54"/>
  <c r="G198" i="54"/>
  <c r="G196" i="54" s="1"/>
  <c r="F198" i="54"/>
  <c r="F196" i="54" s="1"/>
  <c r="E198" i="54"/>
  <c r="E196" i="54" s="1"/>
  <c r="D198" i="54"/>
  <c r="H197" i="54"/>
  <c r="C197" i="54"/>
  <c r="J196" i="54"/>
  <c r="D196" i="54"/>
  <c r="H193" i="54"/>
  <c r="C193" i="54"/>
  <c r="L192" i="54"/>
  <c r="L191" i="54" s="1"/>
  <c r="K192" i="54"/>
  <c r="K191" i="54" s="1"/>
  <c r="J192" i="54"/>
  <c r="I192" i="54"/>
  <c r="G192" i="54"/>
  <c r="G191" i="54" s="1"/>
  <c r="F192" i="54"/>
  <c r="E192" i="54"/>
  <c r="E191" i="54" s="1"/>
  <c r="D192" i="54"/>
  <c r="J191" i="54"/>
  <c r="F191" i="54"/>
  <c r="H190" i="54"/>
  <c r="C190" i="54"/>
  <c r="H189" i="54"/>
  <c r="C189" i="54"/>
  <c r="L188" i="54"/>
  <c r="K188" i="54"/>
  <c r="J188" i="54"/>
  <c r="J187" i="54" s="1"/>
  <c r="I188" i="54"/>
  <c r="G188" i="54"/>
  <c r="F188" i="54"/>
  <c r="E188" i="54"/>
  <c r="D188" i="54"/>
  <c r="H186" i="54"/>
  <c r="C186" i="54"/>
  <c r="H185" i="54"/>
  <c r="C185" i="54"/>
  <c r="L184" i="54"/>
  <c r="K184" i="54"/>
  <c r="J184" i="54"/>
  <c r="I184" i="54"/>
  <c r="G184" i="54"/>
  <c r="F184" i="54"/>
  <c r="E184" i="54"/>
  <c r="D184" i="54"/>
  <c r="H183" i="54"/>
  <c r="C183" i="54"/>
  <c r="H182" i="54"/>
  <c r="C182" i="54"/>
  <c r="H181" i="54"/>
  <c r="C181" i="54"/>
  <c r="H180" i="54"/>
  <c r="C180" i="54"/>
  <c r="L179" i="54"/>
  <c r="K179" i="54"/>
  <c r="J179" i="54"/>
  <c r="I179" i="54"/>
  <c r="G179" i="54"/>
  <c r="F179" i="54"/>
  <c r="E179" i="54"/>
  <c r="D179" i="54"/>
  <c r="H178" i="54"/>
  <c r="C178" i="54"/>
  <c r="H177" i="54"/>
  <c r="C177" i="54"/>
  <c r="H176" i="54"/>
  <c r="C176" i="54"/>
  <c r="L175" i="54"/>
  <c r="K175" i="54"/>
  <c r="J175" i="54"/>
  <c r="I175" i="54"/>
  <c r="G175" i="54"/>
  <c r="G174" i="54" s="1"/>
  <c r="G173" i="54" s="1"/>
  <c r="F175" i="54"/>
  <c r="E175" i="54"/>
  <c r="D175" i="54"/>
  <c r="L174" i="54"/>
  <c r="L173" i="54" s="1"/>
  <c r="H172" i="54"/>
  <c r="C172" i="54"/>
  <c r="H171" i="54"/>
  <c r="C171" i="54"/>
  <c r="H170" i="54"/>
  <c r="C170" i="54"/>
  <c r="H169" i="54"/>
  <c r="C169" i="54"/>
  <c r="H168" i="54"/>
  <c r="C168" i="54"/>
  <c r="H167" i="54"/>
  <c r="C167" i="54"/>
  <c r="L166" i="54"/>
  <c r="L165" i="54" s="1"/>
  <c r="K166" i="54"/>
  <c r="K165" i="54" s="1"/>
  <c r="J166" i="54"/>
  <c r="J165" i="54" s="1"/>
  <c r="I166" i="54"/>
  <c r="I165" i="54" s="1"/>
  <c r="G166" i="54"/>
  <c r="F166" i="54"/>
  <c r="E166" i="54"/>
  <c r="D166" i="54"/>
  <c r="G165" i="54"/>
  <c r="F165" i="54"/>
  <c r="E165" i="54"/>
  <c r="H164" i="54"/>
  <c r="C164" i="54"/>
  <c r="H163" i="54"/>
  <c r="C163" i="54"/>
  <c r="H162" i="54"/>
  <c r="C162" i="54"/>
  <c r="H161" i="54"/>
  <c r="C161" i="54"/>
  <c r="L160" i="54"/>
  <c r="K160" i="54"/>
  <c r="J160" i="54"/>
  <c r="I160" i="54"/>
  <c r="G160" i="54"/>
  <c r="F160" i="54"/>
  <c r="E160" i="54"/>
  <c r="D160" i="54"/>
  <c r="H159" i="54"/>
  <c r="C159" i="54"/>
  <c r="H158" i="54"/>
  <c r="C158" i="54"/>
  <c r="H157" i="54"/>
  <c r="C157" i="54"/>
  <c r="H156" i="54"/>
  <c r="C156" i="54"/>
  <c r="H155" i="54"/>
  <c r="C155" i="54"/>
  <c r="H154" i="54"/>
  <c r="C154" i="54"/>
  <c r="H153" i="54"/>
  <c r="C153" i="54"/>
  <c r="H152" i="54"/>
  <c r="C152" i="54"/>
  <c r="L151" i="54"/>
  <c r="K151" i="54"/>
  <c r="J151" i="54"/>
  <c r="I151" i="54"/>
  <c r="G151" i="54"/>
  <c r="F151" i="54"/>
  <c r="E151" i="54"/>
  <c r="D151" i="54"/>
  <c r="H150" i="54"/>
  <c r="C150" i="54"/>
  <c r="H149" i="54"/>
  <c r="C149" i="54"/>
  <c r="H148" i="54"/>
  <c r="C148" i="54"/>
  <c r="H147" i="54"/>
  <c r="C147" i="54"/>
  <c r="H146" i="54"/>
  <c r="C146" i="54"/>
  <c r="H145" i="54"/>
  <c r="C145" i="54"/>
  <c r="L144" i="54"/>
  <c r="K144" i="54"/>
  <c r="J144" i="54"/>
  <c r="I144" i="54"/>
  <c r="G144" i="54"/>
  <c r="F144" i="54"/>
  <c r="E144" i="54"/>
  <c r="D144" i="54"/>
  <c r="H143" i="54"/>
  <c r="C143" i="54"/>
  <c r="H142" i="54"/>
  <c r="C142" i="54"/>
  <c r="L141" i="54"/>
  <c r="K141" i="54"/>
  <c r="J141" i="54"/>
  <c r="I141" i="54"/>
  <c r="G141" i="54"/>
  <c r="F141" i="54"/>
  <c r="E141" i="54"/>
  <c r="D141" i="54"/>
  <c r="H140" i="54"/>
  <c r="C140" i="54"/>
  <c r="H139" i="54"/>
  <c r="C139" i="54"/>
  <c r="H138" i="54"/>
  <c r="C138" i="54"/>
  <c r="H137" i="54"/>
  <c r="C137" i="54"/>
  <c r="L136" i="54"/>
  <c r="K136" i="54"/>
  <c r="K130" i="54" s="1"/>
  <c r="J136" i="54"/>
  <c r="I136" i="54"/>
  <c r="G136" i="54"/>
  <c r="F136" i="54"/>
  <c r="F130" i="54" s="1"/>
  <c r="E136" i="54"/>
  <c r="D136" i="54"/>
  <c r="H134" i="54"/>
  <c r="C134" i="54"/>
  <c r="I131" i="54"/>
  <c r="H131" i="54" s="1"/>
  <c r="C133" i="54"/>
  <c r="H132" i="54"/>
  <c r="C132" i="54"/>
  <c r="C131" i="54"/>
  <c r="D130" i="54"/>
  <c r="H129" i="54"/>
  <c r="H128" i="54" s="1"/>
  <c r="C129" i="54"/>
  <c r="C128" i="54" s="1"/>
  <c r="L128" i="54"/>
  <c r="K128" i="54"/>
  <c r="J128" i="54"/>
  <c r="I128" i="54"/>
  <c r="G128" i="54"/>
  <c r="F128" i="54"/>
  <c r="E128" i="54"/>
  <c r="D128" i="54"/>
  <c r="H127" i="54"/>
  <c r="C127" i="54"/>
  <c r="H126" i="54"/>
  <c r="C126" i="54"/>
  <c r="H125" i="54"/>
  <c r="C125" i="54"/>
  <c r="H124" i="54"/>
  <c r="C124" i="54"/>
  <c r="H123" i="54"/>
  <c r="C123" i="54"/>
  <c r="L122" i="54"/>
  <c r="K122" i="54"/>
  <c r="J122" i="54"/>
  <c r="I122" i="54"/>
  <c r="G122" i="54"/>
  <c r="F122" i="54"/>
  <c r="E122" i="54"/>
  <c r="D122" i="54"/>
  <c r="H121" i="54"/>
  <c r="C121" i="54"/>
  <c r="H120" i="54"/>
  <c r="C120" i="54"/>
  <c r="H119" i="54"/>
  <c r="C119" i="54"/>
  <c r="H118" i="54"/>
  <c r="C118" i="54"/>
  <c r="H117" i="54"/>
  <c r="C117" i="54"/>
  <c r="L116" i="54"/>
  <c r="K116" i="54"/>
  <c r="J116" i="54"/>
  <c r="I116" i="54"/>
  <c r="G116" i="54"/>
  <c r="F116" i="54"/>
  <c r="E116" i="54"/>
  <c r="D116" i="54"/>
  <c r="H115" i="54"/>
  <c r="C115" i="54"/>
  <c r="H114" i="54"/>
  <c r="C114" i="54"/>
  <c r="H113" i="54"/>
  <c r="C113" i="54"/>
  <c r="L112" i="54"/>
  <c r="K112" i="54"/>
  <c r="J112" i="54"/>
  <c r="I112" i="54"/>
  <c r="G112" i="54"/>
  <c r="F112" i="54"/>
  <c r="E112" i="54"/>
  <c r="D112" i="54"/>
  <c r="H111" i="54"/>
  <c r="C111" i="54"/>
  <c r="H110" i="54"/>
  <c r="C110" i="54"/>
  <c r="H109" i="54"/>
  <c r="C109" i="54"/>
  <c r="H108" i="54"/>
  <c r="C108" i="54"/>
  <c r="I107" i="54"/>
  <c r="H107" i="54" s="1"/>
  <c r="C107" i="54"/>
  <c r="H106" i="54"/>
  <c r="C106" i="54"/>
  <c r="H105" i="54"/>
  <c r="C105" i="54"/>
  <c r="H104" i="54"/>
  <c r="C104" i="54"/>
  <c r="L103" i="54"/>
  <c r="K103" i="54"/>
  <c r="J103" i="54"/>
  <c r="G103" i="54"/>
  <c r="F103" i="54"/>
  <c r="E103" i="54"/>
  <c r="D103" i="54"/>
  <c r="H102" i="54"/>
  <c r="C102" i="54"/>
  <c r="H101" i="54"/>
  <c r="C101" i="54"/>
  <c r="H100" i="54"/>
  <c r="C100" i="54"/>
  <c r="H99" i="54"/>
  <c r="C99" i="54"/>
  <c r="H98" i="54"/>
  <c r="C98" i="54"/>
  <c r="H97" i="54"/>
  <c r="C97" i="54"/>
  <c r="H96" i="54"/>
  <c r="C96" i="54"/>
  <c r="L95" i="54"/>
  <c r="K95" i="54"/>
  <c r="J95" i="54"/>
  <c r="I95" i="54"/>
  <c r="G95" i="54"/>
  <c r="F95" i="54"/>
  <c r="E95" i="54"/>
  <c r="D95" i="54"/>
  <c r="H94" i="54"/>
  <c r="C94" i="54"/>
  <c r="H93" i="54"/>
  <c r="C93" i="54"/>
  <c r="H92" i="54"/>
  <c r="C92" i="54"/>
  <c r="H91" i="54"/>
  <c r="C91" i="54"/>
  <c r="H90" i="54"/>
  <c r="C90" i="54"/>
  <c r="L89" i="54"/>
  <c r="K89" i="54"/>
  <c r="J89" i="54"/>
  <c r="I89" i="54"/>
  <c r="G89" i="54"/>
  <c r="F89" i="54"/>
  <c r="E89" i="54"/>
  <c r="D89" i="54"/>
  <c r="H88" i="54"/>
  <c r="C88" i="54"/>
  <c r="H87" i="54"/>
  <c r="C87" i="54"/>
  <c r="H86" i="54"/>
  <c r="C86" i="54"/>
  <c r="H85" i="54"/>
  <c r="C85" i="54"/>
  <c r="L84" i="54"/>
  <c r="K84" i="54"/>
  <c r="J84" i="54"/>
  <c r="I84" i="54"/>
  <c r="G84" i="54"/>
  <c r="F84" i="54"/>
  <c r="E84" i="54"/>
  <c r="D84" i="54"/>
  <c r="H82" i="54"/>
  <c r="C82" i="54"/>
  <c r="H81" i="54"/>
  <c r="C81" i="54"/>
  <c r="L80" i="54"/>
  <c r="K80" i="54"/>
  <c r="J80" i="54"/>
  <c r="I80" i="54"/>
  <c r="G80" i="54"/>
  <c r="F80" i="54"/>
  <c r="E80" i="54"/>
  <c r="D80" i="54"/>
  <c r="H79" i="54"/>
  <c r="C79" i="54"/>
  <c r="H78" i="54"/>
  <c r="C78" i="54"/>
  <c r="L77" i="54"/>
  <c r="K77" i="54"/>
  <c r="J77" i="54"/>
  <c r="J76" i="54" s="1"/>
  <c r="I77" i="54"/>
  <c r="G77" i="54"/>
  <c r="G76" i="54" s="1"/>
  <c r="F77" i="54"/>
  <c r="F76" i="54" s="1"/>
  <c r="E77" i="54"/>
  <c r="E76" i="54" s="1"/>
  <c r="D77" i="54"/>
  <c r="D76" i="54" s="1"/>
  <c r="L76" i="54"/>
  <c r="H74" i="54"/>
  <c r="C74" i="54"/>
  <c r="H73" i="54"/>
  <c r="C73" i="54"/>
  <c r="H71" i="54"/>
  <c r="C71" i="54"/>
  <c r="H70" i="54"/>
  <c r="D70" i="54"/>
  <c r="C70" i="54" s="1"/>
  <c r="L69" i="54"/>
  <c r="K69" i="54"/>
  <c r="K67" i="54" s="1"/>
  <c r="J69" i="54"/>
  <c r="J67" i="54" s="1"/>
  <c r="I69" i="54"/>
  <c r="I67" i="54" s="1"/>
  <c r="G69" i="54"/>
  <c r="G67" i="54" s="1"/>
  <c r="F69" i="54"/>
  <c r="F67" i="54" s="1"/>
  <c r="E69" i="54"/>
  <c r="E67" i="54" s="1"/>
  <c r="H68" i="54"/>
  <c r="C68" i="54"/>
  <c r="L67" i="54"/>
  <c r="H66" i="54"/>
  <c r="C66" i="54"/>
  <c r="H65" i="54"/>
  <c r="C65" i="54"/>
  <c r="H64" i="54"/>
  <c r="C64" i="54"/>
  <c r="H63" i="54"/>
  <c r="C63" i="54"/>
  <c r="H62" i="54"/>
  <c r="C62" i="54"/>
  <c r="H61" i="54"/>
  <c r="C61" i="54"/>
  <c r="H60" i="54"/>
  <c r="C60" i="54"/>
  <c r="H59" i="54"/>
  <c r="C59" i="54"/>
  <c r="L58" i="54"/>
  <c r="K58" i="54"/>
  <c r="J58" i="54"/>
  <c r="I58" i="54"/>
  <c r="G58" i="54"/>
  <c r="F58" i="54"/>
  <c r="E58" i="54"/>
  <c r="D58" i="54"/>
  <c r="H57" i="54"/>
  <c r="E57" i="54"/>
  <c r="C57" i="54" s="1"/>
  <c r="H56" i="54"/>
  <c r="C56" i="54"/>
  <c r="L55" i="54"/>
  <c r="L54" i="54" s="1"/>
  <c r="K55" i="54"/>
  <c r="J55" i="54"/>
  <c r="J54" i="54" s="1"/>
  <c r="I55" i="54"/>
  <c r="G55" i="54"/>
  <c r="G54" i="54" s="1"/>
  <c r="F55" i="54"/>
  <c r="D55" i="54"/>
  <c r="H47" i="54"/>
  <c r="C47" i="54"/>
  <c r="H46" i="54"/>
  <c r="C46" i="54"/>
  <c r="L45" i="54"/>
  <c r="H45" i="54" s="1"/>
  <c r="G45" i="54"/>
  <c r="C45" i="54" s="1"/>
  <c r="H44" i="54"/>
  <c r="C44" i="54"/>
  <c r="K43" i="54"/>
  <c r="J43" i="54"/>
  <c r="I43" i="54"/>
  <c r="F43" i="54"/>
  <c r="E43" i="54"/>
  <c r="D43" i="54"/>
  <c r="H42" i="54"/>
  <c r="C42" i="54"/>
  <c r="H41" i="54"/>
  <c r="C41" i="54"/>
  <c r="H40" i="54"/>
  <c r="C40" i="54"/>
  <c r="H39" i="54"/>
  <c r="C39" i="54"/>
  <c r="H38" i="54"/>
  <c r="C38" i="54"/>
  <c r="K37" i="54"/>
  <c r="H37" i="54" s="1"/>
  <c r="F37" i="54"/>
  <c r="C37" i="54" s="1"/>
  <c r="H36" i="54"/>
  <c r="C36" i="54"/>
  <c r="H35" i="54"/>
  <c r="C35" i="54"/>
  <c r="K34" i="54"/>
  <c r="H34" i="54" s="1"/>
  <c r="F34" i="54"/>
  <c r="C34" i="54" s="1"/>
  <c r="H33" i="54"/>
  <c r="C33" i="54"/>
  <c r="K32" i="54"/>
  <c r="H32" i="54" s="1"/>
  <c r="F32" i="54"/>
  <c r="C32" i="54" s="1"/>
  <c r="H31" i="54"/>
  <c r="C31" i="54"/>
  <c r="H30" i="54"/>
  <c r="C30" i="54"/>
  <c r="H29" i="54"/>
  <c r="C29" i="54"/>
  <c r="K28" i="54"/>
  <c r="H28" i="54" s="1"/>
  <c r="F28" i="54"/>
  <c r="C28" i="54" s="1"/>
  <c r="H26" i="54"/>
  <c r="C26" i="54"/>
  <c r="C25" i="54"/>
  <c r="H24" i="54"/>
  <c r="C24" i="54"/>
  <c r="H23" i="54"/>
  <c r="C23" i="54"/>
  <c r="L22" i="54"/>
  <c r="L288" i="54" s="1"/>
  <c r="K22" i="54"/>
  <c r="K288" i="54" s="1"/>
  <c r="K287" i="54" s="1"/>
  <c r="J22" i="54"/>
  <c r="I22" i="54"/>
  <c r="I288" i="54" s="1"/>
  <c r="I287" i="54" s="1"/>
  <c r="G22" i="54"/>
  <c r="G288" i="54" s="1"/>
  <c r="F22" i="54"/>
  <c r="E22" i="54"/>
  <c r="D22" i="54"/>
  <c r="H300" i="53"/>
  <c r="C300" i="53"/>
  <c r="H298" i="53"/>
  <c r="C298" i="53"/>
  <c r="H296" i="53"/>
  <c r="C296" i="53"/>
  <c r="H295" i="53"/>
  <c r="C295" i="53"/>
  <c r="H294" i="53"/>
  <c r="C294" i="53"/>
  <c r="H293" i="53"/>
  <c r="C293" i="53"/>
  <c r="H292" i="53"/>
  <c r="C292" i="53"/>
  <c r="H291" i="53"/>
  <c r="C291" i="53"/>
  <c r="L290" i="53"/>
  <c r="K290" i="53"/>
  <c r="J290" i="53"/>
  <c r="I290" i="53"/>
  <c r="H290" i="53"/>
  <c r="G290" i="53"/>
  <c r="F290" i="53"/>
  <c r="E290" i="53"/>
  <c r="D290" i="53"/>
  <c r="H282" i="53"/>
  <c r="C282" i="53"/>
  <c r="H281" i="53"/>
  <c r="C281" i="53"/>
  <c r="L280" i="53"/>
  <c r="K280" i="53"/>
  <c r="J280" i="53"/>
  <c r="I280" i="53"/>
  <c r="G280" i="53"/>
  <c r="F280" i="53"/>
  <c r="E280" i="53"/>
  <c r="D280" i="53"/>
  <c r="H279" i="53"/>
  <c r="C279" i="53"/>
  <c r="H278" i="53"/>
  <c r="C278" i="53"/>
  <c r="H277" i="53"/>
  <c r="C277" i="53"/>
  <c r="L276" i="53"/>
  <c r="K276" i="53"/>
  <c r="J276" i="53"/>
  <c r="I276" i="53"/>
  <c r="G276" i="53"/>
  <c r="F276" i="53"/>
  <c r="E276" i="53"/>
  <c r="D276" i="53"/>
  <c r="H275" i="53"/>
  <c r="C275" i="53"/>
  <c r="H274" i="53"/>
  <c r="C274" i="53"/>
  <c r="H273" i="53"/>
  <c r="C273" i="53"/>
  <c r="H272" i="53"/>
  <c r="C272" i="53"/>
  <c r="L271" i="53"/>
  <c r="K271" i="53"/>
  <c r="J271" i="53"/>
  <c r="I271" i="53"/>
  <c r="I269" i="53" s="1"/>
  <c r="G271" i="53"/>
  <c r="F271" i="53"/>
  <c r="E271" i="53"/>
  <c r="D271" i="53"/>
  <c r="H270" i="53"/>
  <c r="C270" i="53"/>
  <c r="E269" i="53"/>
  <c r="H267" i="53"/>
  <c r="C267" i="53"/>
  <c r="H266" i="53"/>
  <c r="C266" i="53"/>
  <c r="H265" i="53"/>
  <c r="C265" i="53"/>
  <c r="H264" i="53"/>
  <c r="C264" i="53"/>
  <c r="L263" i="53"/>
  <c r="K263" i="53"/>
  <c r="J263" i="53"/>
  <c r="I263" i="53"/>
  <c r="G263" i="53"/>
  <c r="F263" i="53"/>
  <c r="E263" i="53"/>
  <c r="D263" i="53"/>
  <c r="H262" i="53"/>
  <c r="C262" i="53"/>
  <c r="H261" i="53"/>
  <c r="C261" i="53"/>
  <c r="H260" i="53"/>
  <c r="C260" i="53"/>
  <c r="L259" i="53"/>
  <c r="K259" i="53"/>
  <c r="K258" i="53" s="1"/>
  <c r="J259" i="53"/>
  <c r="I259" i="53"/>
  <c r="I258" i="53" s="1"/>
  <c r="G259" i="53"/>
  <c r="G258" i="53" s="1"/>
  <c r="F259" i="53"/>
  <c r="F258" i="53" s="1"/>
  <c r="E259" i="53"/>
  <c r="D259" i="53"/>
  <c r="D258" i="53" s="1"/>
  <c r="H257" i="53"/>
  <c r="C257" i="53"/>
  <c r="H256" i="53"/>
  <c r="C256" i="53"/>
  <c r="H255" i="53"/>
  <c r="C255" i="53"/>
  <c r="H254" i="53"/>
  <c r="C254" i="53"/>
  <c r="H253" i="53"/>
  <c r="C253" i="53"/>
  <c r="L252" i="53"/>
  <c r="L251" i="53" s="1"/>
  <c r="K252" i="53"/>
  <c r="K251" i="53" s="1"/>
  <c r="J252" i="53"/>
  <c r="I252" i="53"/>
  <c r="I251" i="53" s="1"/>
  <c r="G252" i="53"/>
  <c r="G251" i="53" s="1"/>
  <c r="F252" i="53"/>
  <c r="E252" i="53"/>
  <c r="D252" i="53"/>
  <c r="D251" i="53" s="1"/>
  <c r="J251" i="53"/>
  <c r="F251" i="53"/>
  <c r="E251" i="53"/>
  <c r="H250" i="53"/>
  <c r="C250" i="53"/>
  <c r="H249" i="53"/>
  <c r="C249" i="53"/>
  <c r="H248" i="53"/>
  <c r="C248" i="53"/>
  <c r="H247" i="53"/>
  <c r="C247" i="53"/>
  <c r="L246" i="53"/>
  <c r="K246" i="53"/>
  <c r="J246" i="53"/>
  <c r="I246" i="53"/>
  <c r="G246" i="53"/>
  <c r="F246" i="53"/>
  <c r="E246" i="53"/>
  <c r="D246" i="53"/>
  <c r="H245" i="53"/>
  <c r="C245" i="53"/>
  <c r="H244" i="53"/>
  <c r="C244" i="53"/>
  <c r="H243" i="53"/>
  <c r="C243" i="53"/>
  <c r="H242" i="53"/>
  <c r="C242" i="53"/>
  <c r="H241" i="53"/>
  <c r="C241" i="53"/>
  <c r="H240" i="53"/>
  <c r="C240" i="53"/>
  <c r="H239" i="53"/>
  <c r="C239" i="53"/>
  <c r="L238" i="53"/>
  <c r="K238" i="53"/>
  <c r="J238" i="53"/>
  <c r="I238" i="53"/>
  <c r="G238" i="53"/>
  <c r="F238" i="53"/>
  <c r="E238" i="53"/>
  <c r="D238" i="53"/>
  <c r="H237" i="53"/>
  <c r="C237" i="53"/>
  <c r="H236" i="53"/>
  <c r="C236" i="53"/>
  <c r="L235" i="53"/>
  <c r="L231" i="53" s="1"/>
  <c r="K235" i="53"/>
  <c r="J235" i="53"/>
  <c r="J231" i="53" s="1"/>
  <c r="I235" i="53"/>
  <c r="G235" i="53"/>
  <c r="G231" i="53" s="1"/>
  <c r="F235" i="53"/>
  <c r="E235" i="53"/>
  <c r="D235" i="53"/>
  <c r="H232" i="53"/>
  <c r="C232" i="53"/>
  <c r="H229" i="53"/>
  <c r="C229" i="53"/>
  <c r="H228" i="53"/>
  <c r="C228" i="53"/>
  <c r="L227" i="53"/>
  <c r="K227" i="53"/>
  <c r="J227" i="53"/>
  <c r="I227" i="53"/>
  <c r="G227" i="53"/>
  <c r="F227" i="53"/>
  <c r="E227" i="53"/>
  <c r="D227" i="53"/>
  <c r="H226" i="53"/>
  <c r="C226" i="53"/>
  <c r="H225" i="53"/>
  <c r="C225" i="53"/>
  <c r="H224" i="53"/>
  <c r="C224" i="53"/>
  <c r="H223" i="53"/>
  <c r="C223" i="53"/>
  <c r="H222" i="53"/>
  <c r="C222" i="53"/>
  <c r="H221" i="53"/>
  <c r="C221" i="53"/>
  <c r="H220" i="53"/>
  <c r="C220" i="53"/>
  <c r="H219" i="53"/>
  <c r="C219" i="53"/>
  <c r="H218" i="53"/>
  <c r="C218" i="53"/>
  <c r="H217" i="53"/>
  <c r="C217" i="53"/>
  <c r="L216" i="53"/>
  <c r="K216" i="53"/>
  <c r="J216" i="53"/>
  <c r="I216" i="53"/>
  <c r="G216" i="53"/>
  <c r="F216" i="53"/>
  <c r="E216" i="53"/>
  <c r="D216" i="53"/>
  <c r="H215" i="53"/>
  <c r="C215" i="53"/>
  <c r="H214" i="53"/>
  <c r="C214" i="53"/>
  <c r="H213" i="53"/>
  <c r="C213" i="53"/>
  <c r="H212" i="53"/>
  <c r="C212" i="53"/>
  <c r="H211" i="53"/>
  <c r="C211" i="53"/>
  <c r="H210" i="53"/>
  <c r="C210" i="53"/>
  <c r="H209" i="53"/>
  <c r="C209" i="53"/>
  <c r="H208" i="53"/>
  <c r="C208" i="53"/>
  <c r="H207" i="53"/>
  <c r="C207" i="53"/>
  <c r="H206" i="53"/>
  <c r="C206" i="53"/>
  <c r="L205" i="53"/>
  <c r="K205" i="53"/>
  <c r="K204" i="53" s="1"/>
  <c r="J205" i="53"/>
  <c r="I205" i="53"/>
  <c r="G205" i="53"/>
  <c r="F205" i="53"/>
  <c r="F204" i="53" s="1"/>
  <c r="E205" i="53"/>
  <c r="D205" i="53"/>
  <c r="H203" i="53"/>
  <c r="C203" i="53"/>
  <c r="H202" i="53"/>
  <c r="C202" i="53"/>
  <c r="H201" i="53"/>
  <c r="C201" i="53"/>
  <c r="H200" i="53"/>
  <c r="C200" i="53"/>
  <c r="I199" i="53"/>
  <c r="H199" i="53" s="1"/>
  <c r="C199" i="53"/>
  <c r="L198" i="53"/>
  <c r="L196" i="53" s="1"/>
  <c r="K198" i="53"/>
  <c r="K196" i="53" s="1"/>
  <c r="K195" i="53" s="1"/>
  <c r="J198" i="53"/>
  <c r="J196" i="53" s="1"/>
  <c r="G198" i="53"/>
  <c r="F198" i="53"/>
  <c r="F196" i="53" s="1"/>
  <c r="E198" i="53"/>
  <c r="E196" i="53" s="1"/>
  <c r="D198" i="53"/>
  <c r="H197" i="53"/>
  <c r="C197" i="53"/>
  <c r="G196" i="53"/>
  <c r="H193" i="53"/>
  <c r="C193" i="53"/>
  <c r="L192" i="53"/>
  <c r="L191" i="53" s="1"/>
  <c r="K192" i="53"/>
  <c r="J192" i="53"/>
  <c r="I192" i="53"/>
  <c r="I191" i="53" s="1"/>
  <c r="G192" i="53"/>
  <c r="G191" i="53" s="1"/>
  <c r="F192" i="53"/>
  <c r="F191" i="53" s="1"/>
  <c r="E192" i="53"/>
  <c r="E191" i="53" s="1"/>
  <c r="D192" i="53"/>
  <c r="D191" i="53" s="1"/>
  <c r="J191" i="53"/>
  <c r="H190" i="53"/>
  <c r="C190" i="53"/>
  <c r="H189" i="53"/>
  <c r="C189" i="53"/>
  <c r="L188" i="53"/>
  <c r="K188" i="53"/>
  <c r="J188" i="53"/>
  <c r="I188" i="53"/>
  <c r="I187" i="53" s="1"/>
  <c r="G188" i="53"/>
  <c r="F188" i="53"/>
  <c r="E188" i="53"/>
  <c r="D188" i="53"/>
  <c r="H186" i="53"/>
  <c r="C186" i="53"/>
  <c r="H185" i="53"/>
  <c r="C185" i="53"/>
  <c r="L184" i="53"/>
  <c r="K184" i="53"/>
  <c r="J184" i="53"/>
  <c r="I184" i="53"/>
  <c r="G184" i="53"/>
  <c r="F184" i="53"/>
  <c r="E184" i="53"/>
  <c r="D184" i="53"/>
  <c r="H183" i="53"/>
  <c r="C183" i="53"/>
  <c r="H182" i="53"/>
  <c r="C182" i="53"/>
  <c r="H181" i="53"/>
  <c r="C181" i="53"/>
  <c r="H180" i="53"/>
  <c r="C180" i="53"/>
  <c r="L179" i="53"/>
  <c r="K179" i="53"/>
  <c r="J179" i="53"/>
  <c r="I179" i="53"/>
  <c r="G179" i="53"/>
  <c r="F179" i="53"/>
  <c r="E179" i="53"/>
  <c r="D179" i="53"/>
  <c r="H178" i="53"/>
  <c r="C178" i="53"/>
  <c r="H177" i="53"/>
  <c r="C177" i="53"/>
  <c r="H176" i="53"/>
  <c r="C176" i="53"/>
  <c r="L175" i="53"/>
  <c r="K175" i="53"/>
  <c r="K174" i="53" s="1"/>
  <c r="K173" i="53" s="1"/>
  <c r="J175" i="53"/>
  <c r="J174" i="53" s="1"/>
  <c r="I175" i="53"/>
  <c r="G175" i="53"/>
  <c r="G174" i="53" s="1"/>
  <c r="G173" i="53" s="1"/>
  <c r="F175" i="53"/>
  <c r="F174" i="53" s="1"/>
  <c r="F173" i="53" s="1"/>
  <c r="E175" i="53"/>
  <c r="D175" i="53"/>
  <c r="L174" i="53"/>
  <c r="I174" i="53"/>
  <c r="I173" i="53" s="1"/>
  <c r="E174" i="53"/>
  <c r="E173" i="53" s="1"/>
  <c r="H172" i="53"/>
  <c r="C172" i="53"/>
  <c r="H171" i="53"/>
  <c r="C171" i="53"/>
  <c r="H170" i="53"/>
  <c r="C170" i="53"/>
  <c r="H169" i="53"/>
  <c r="C169" i="53"/>
  <c r="H168" i="53"/>
  <c r="C168" i="53"/>
  <c r="H167" i="53"/>
  <c r="C167" i="53"/>
  <c r="L166" i="53"/>
  <c r="L165" i="53" s="1"/>
  <c r="K166" i="53"/>
  <c r="K165" i="53" s="1"/>
  <c r="J166" i="53"/>
  <c r="J165" i="53" s="1"/>
  <c r="I166" i="53"/>
  <c r="I165" i="53" s="1"/>
  <c r="G166" i="53"/>
  <c r="F166" i="53"/>
  <c r="F165" i="53" s="1"/>
  <c r="E166" i="53"/>
  <c r="E165" i="53" s="1"/>
  <c r="D166" i="53"/>
  <c r="D165" i="53" s="1"/>
  <c r="G165" i="53"/>
  <c r="H164" i="53"/>
  <c r="C164" i="53"/>
  <c r="H163" i="53"/>
  <c r="C163" i="53"/>
  <c r="H162" i="53"/>
  <c r="C162" i="53"/>
  <c r="H161" i="53"/>
  <c r="C161" i="53"/>
  <c r="L160" i="53"/>
  <c r="K160" i="53"/>
  <c r="J160" i="53"/>
  <c r="I160" i="53"/>
  <c r="G160" i="53"/>
  <c r="F160" i="53"/>
  <c r="E160" i="53"/>
  <c r="D160" i="53"/>
  <c r="H159" i="53"/>
  <c r="C159" i="53"/>
  <c r="H158" i="53"/>
  <c r="C158" i="53"/>
  <c r="H157" i="53"/>
  <c r="C157" i="53"/>
  <c r="H156" i="53"/>
  <c r="C156" i="53"/>
  <c r="H155" i="53"/>
  <c r="C155" i="53"/>
  <c r="H154" i="53"/>
  <c r="C154" i="53"/>
  <c r="H153" i="53"/>
  <c r="C153" i="53"/>
  <c r="H152" i="53"/>
  <c r="C152" i="53"/>
  <c r="L151" i="53"/>
  <c r="K151" i="53"/>
  <c r="J151" i="53"/>
  <c r="I151" i="53"/>
  <c r="G151" i="53"/>
  <c r="F151" i="53"/>
  <c r="E151" i="53"/>
  <c r="D151" i="53"/>
  <c r="H150" i="53"/>
  <c r="C150" i="53"/>
  <c r="H149" i="53"/>
  <c r="C149" i="53"/>
  <c r="H148" i="53"/>
  <c r="C148" i="53"/>
  <c r="H147" i="53"/>
  <c r="C147" i="53"/>
  <c r="H146" i="53"/>
  <c r="C146" i="53"/>
  <c r="H145" i="53"/>
  <c r="C145" i="53"/>
  <c r="L144" i="53"/>
  <c r="K144" i="53"/>
  <c r="J144" i="53"/>
  <c r="I144" i="53"/>
  <c r="G144" i="53"/>
  <c r="F144" i="53"/>
  <c r="E144" i="53"/>
  <c r="D144" i="53"/>
  <c r="H143" i="53"/>
  <c r="C143" i="53"/>
  <c r="H142" i="53"/>
  <c r="C142" i="53"/>
  <c r="L141" i="53"/>
  <c r="K141" i="53"/>
  <c r="J141" i="53"/>
  <c r="I141" i="53"/>
  <c r="G141" i="53"/>
  <c r="F141" i="53"/>
  <c r="E141" i="53"/>
  <c r="D141" i="53"/>
  <c r="H140" i="53"/>
  <c r="C140" i="53"/>
  <c r="H139" i="53"/>
  <c r="C139" i="53"/>
  <c r="H138" i="53"/>
  <c r="C138" i="53"/>
  <c r="H137" i="53"/>
  <c r="C137" i="53"/>
  <c r="L136" i="53"/>
  <c r="L130" i="53" s="1"/>
  <c r="K136" i="53"/>
  <c r="J136" i="53"/>
  <c r="J130" i="53" s="1"/>
  <c r="I136" i="53"/>
  <c r="I130" i="53" s="1"/>
  <c r="G136" i="53"/>
  <c r="F136" i="53"/>
  <c r="F130" i="53" s="1"/>
  <c r="E136" i="53"/>
  <c r="E130" i="53" s="1"/>
  <c r="D136" i="53"/>
  <c r="H134" i="53"/>
  <c r="C134" i="53"/>
  <c r="H133" i="53"/>
  <c r="C133" i="53"/>
  <c r="H132" i="53"/>
  <c r="C132" i="53"/>
  <c r="H131" i="53"/>
  <c r="K130" i="53"/>
  <c r="G130" i="53"/>
  <c r="H129" i="53"/>
  <c r="H128" i="53" s="1"/>
  <c r="C129" i="53"/>
  <c r="C128" i="53" s="1"/>
  <c r="L128" i="53"/>
  <c r="K128" i="53"/>
  <c r="J128" i="53"/>
  <c r="I128" i="53"/>
  <c r="G128" i="53"/>
  <c r="F128" i="53"/>
  <c r="E128" i="53"/>
  <c r="D128" i="53"/>
  <c r="H127" i="53"/>
  <c r="C127" i="53"/>
  <c r="H126" i="53"/>
  <c r="C126" i="53"/>
  <c r="H125" i="53"/>
  <c r="C125" i="53"/>
  <c r="H124" i="53"/>
  <c r="C124" i="53"/>
  <c r="H123" i="53"/>
  <c r="C123" i="53"/>
  <c r="L122" i="53"/>
  <c r="K122" i="53"/>
  <c r="J122" i="53"/>
  <c r="I122" i="53"/>
  <c r="G122" i="53"/>
  <c r="F122" i="53"/>
  <c r="E122" i="53"/>
  <c r="D122" i="53"/>
  <c r="H121" i="53"/>
  <c r="C121" i="53"/>
  <c r="H120" i="53"/>
  <c r="C120" i="53"/>
  <c r="H119" i="53"/>
  <c r="C119" i="53"/>
  <c r="H118" i="53"/>
  <c r="C118" i="53"/>
  <c r="H117" i="53"/>
  <c r="C117" i="53"/>
  <c r="L116" i="53"/>
  <c r="K116" i="53"/>
  <c r="J116" i="53"/>
  <c r="I116" i="53"/>
  <c r="G116" i="53"/>
  <c r="F116" i="53"/>
  <c r="E116" i="53"/>
  <c r="D116" i="53"/>
  <c r="H115" i="53"/>
  <c r="C115" i="53"/>
  <c r="H114" i="53"/>
  <c r="C114" i="53"/>
  <c r="H113" i="53"/>
  <c r="C113" i="53"/>
  <c r="L112" i="53"/>
  <c r="K112" i="53"/>
  <c r="J112" i="53"/>
  <c r="I112" i="53"/>
  <c r="G112" i="53"/>
  <c r="F112" i="53"/>
  <c r="E112" i="53"/>
  <c r="D112" i="53"/>
  <c r="H111" i="53"/>
  <c r="C111" i="53"/>
  <c r="H110" i="53"/>
  <c r="C110" i="53"/>
  <c r="H109" i="53"/>
  <c r="C109" i="53"/>
  <c r="H108" i="53"/>
  <c r="C108" i="53"/>
  <c r="H107" i="53"/>
  <c r="C107" i="53"/>
  <c r="H106" i="53"/>
  <c r="C106" i="53"/>
  <c r="H105" i="53"/>
  <c r="C105" i="53"/>
  <c r="H104" i="53"/>
  <c r="C104" i="53"/>
  <c r="L103" i="53"/>
  <c r="K103" i="53"/>
  <c r="J103" i="53"/>
  <c r="I103" i="53"/>
  <c r="G103" i="53"/>
  <c r="F103" i="53"/>
  <c r="E103" i="53"/>
  <c r="D103" i="53"/>
  <c r="H102" i="53"/>
  <c r="C102" i="53"/>
  <c r="H101" i="53"/>
  <c r="C101" i="53"/>
  <c r="H100" i="53"/>
  <c r="C100" i="53"/>
  <c r="H99" i="53"/>
  <c r="C99" i="53"/>
  <c r="H98" i="53"/>
  <c r="C98" i="53"/>
  <c r="H97" i="53"/>
  <c r="C97" i="53"/>
  <c r="H96" i="53"/>
  <c r="C96" i="53"/>
  <c r="L95" i="53"/>
  <c r="K95" i="53"/>
  <c r="J95" i="53"/>
  <c r="I95" i="53"/>
  <c r="G95" i="53"/>
  <c r="F95" i="53"/>
  <c r="E95" i="53"/>
  <c r="D95" i="53"/>
  <c r="H94" i="53"/>
  <c r="C94" i="53"/>
  <c r="H93" i="53"/>
  <c r="C93" i="53"/>
  <c r="H92" i="53"/>
  <c r="C92" i="53"/>
  <c r="H91" i="53"/>
  <c r="C91" i="53"/>
  <c r="H90" i="53"/>
  <c r="C90" i="53"/>
  <c r="L89" i="53"/>
  <c r="K89" i="53"/>
  <c r="J89" i="53"/>
  <c r="I89" i="53"/>
  <c r="G89" i="53"/>
  <c r="F89" i="53"/>
  <c r="E89" i="53"/>
  <c r="D89" i="53"/>
  <c r="H88" i="53"/>
  <c r="C88" i="53"/>
  <c r="H87" i="53"/>
  <c r="C87" i="53"/>
  <c r="H86" i="53"/>
  <c r="C86" i="53"/>
  <c r="H85" i="53"/>
  <c r="C85" i="53"/>
  <c r="L84" i="53"/>
  <c r="K84" i="53"/>
  <c r="J84" i="53"/>
  <c r="I84" i="53"/>
  <c r="G84" i="53"/>
  <c r="F84" i="53"/>
  <c r="E84" i="53"/>
  <c r="D84" i="53"/>
  <c r="H82" i="53"/>
  <c r="C82" i="53"/>
  <c r="H81" i="53"/>
  <c r="C81" i="53"/>
  <c r="L80" i="53"/>
  <c r="K80" i="53"/>
  <c r="J80" i="53"/>
  <c r="I80" i="53"/>
  <c r="G80" i="53"/>
  <c r="F80" i="53"/>
  <c r="E80" i="53"/>
  <c r="D80" i="53"/>
  <c r="H79" i="53"/>
  <c r="C79" i="53"/>
  <c r="H78" i="53"/>
  <c r="C78" i="53"/>
  <c r="L77" i="53"/>
  <c r="L76" i="53" s="1"/>
  <c r="K77" i="53"/>
  <c r="J77" i="53"/>
  <c r="I77" i="53"/>
  <c r="I76" i="53" s="1"/>
  <c r="G77" i="53"/>
  <c r="F77" i="53"/>
  <c r="E77" i="53"/>
  <c r="D77" i="53"/>
  <c r="D76" i="53" s="1"/>
  <c r="K76" i="53"/>
  <c r="F76" i="53"/>
  <c r="H74" i="53"/>
  <c r="C74" i="53"/>
  <c r="H73" i="53"/>
  <c r="C73" i="53"/>
  <c r="H71" i="53"/>
  <c r="C71" i="53"/>
  <c r="H70" i="53"/>
  <c r="D70" i="53"/>
  <c r="C70" i="53" s="1"/>
  <c r="L69" i="53"/>
  <c r="L67" i="53" s="1"/>
  <c r="K69" i="53"/>
  <c r="J69" i="53"/>
  <c r="J67" i="53" s="1"/>
  <c r="I69" i="53"/>
  <c r="I67" i="53" s="1"/>
  <c r="G69" i="53"/>
  <c r="G67" i="53" s="1"/>
  <c r="F69" i="53"/>
  <c r="E69" i="53"/>
  <c r="E67" i="53" s="1"/>
  <c r="H68" i="53"/>
  <c r="C68" i="53"/>
  <c r="K67" i="53"/>
  <c r="F67" i="53"/>
  <c r="H66" i="53"/>
  <c r="C66" i="53"/>
  <c r="H65" i="53"/>
  <c r="C65" i="53"/>
  <c r="H64" i="53"/>
  <c r="C64" i="53"/>
  <c r="H63" i="53"/>
  <c r="C63" i="53"/>
  <c r="H62" i="53"/>
  <c r="C62" i="53"/>
  <c r="H61" i="53"/>
  <c r="C61" i="53"/>
  <c r="H60" i="53"/>
  <c r="C60" i="53"/>
  <c r="H59" i="53"/>
  <c r="C59" i="53"/>
  <c r="L58" i="53"/>
  <c r="K58" i="53"/>
  <c r="J58" i="53"/>
  <c r="I58" i="53"/>
  <c r="G58" i="53"/>
  <c r="F58" i="53"/>
  <c r="E58" i="53"/>
  <c r="D58" i="53"/>
  <c r="H57" i="53"/>
  <c r="E57" i="53"/>
  <c r="E55" i="53" s="1"/>
  <c r="H56" i="53"/>
  <c r="C56" i="53"/>
  <c r="L55" i="53"/>
  <c r="L54" i="53" s="1"/>
  <c r="K55" i="53"/>
  <c r="K54" i="53" s="1"/>
  <c r="K53" i="53" s="1"/>
  <c r="J55" i="53"/>
  <c r="J54" i="53" s="1"/>
  <c r="I55" i="53"/>
  <c r="I54" i="53" s="1"/>
  <c r="G55" i="53"/>
  <c r="F55" i="53"/>
  <c r="D55" i="53"/>
  <c r="H47" i="53"/>
  <c r="C47" i="53"/>
  <c r="H46" i="53"/>
  <c r="C46" i="53"/>
  <c r="L45" i="53"/>
  <c r="H45" i="53" s="1"/>
  <c r="G45" i="53"/>
  <c r="C45" i="53" s="1"/>
  <c r="H44" i="53"/>
  <c r="C44" i="53"/>
  <c r="K43" i="53"/>
  <c r="J43" i="53"/>
  <c r="I43" i="53"/>
  <c r="F43" i="53"/>
  <c r="E43" i="53"/>
  <c r="D43" i="53"/>
  <c r="H42" i="53"/>
  <c r="C42" i="53"/>
  <c r="H41" i="53"/>
  <c r="C41" i="53"/>
  <c r="H40" i="53"/>
  <c r="C40" i="53"/>
  <c r="H39" i="53"/>
  <c r="C39" i="53"/>
  <c r="H38" i="53"/>
  <c r="C38" i="53"/>
  <c r="K37" i="53"/>
  <c r="H37" i="53" s="1"/>
  <c r="F37" i="53"/>
  <c r="C37" i="53" s="1"/>
  <c r="H36" i="53"/>
  <c r="C36" i="53"/>
  <c r="H35" i="53"/>
  <c r="C35" i="53"/>
  <c r="K34" i="53"/>
  <c r="H34" i="53" s="1"/>
  <c r="F34" i="53"/>
  <c r="C34" i="53" s="1"/>
  <c r="H33" i="53"/>
  <c r="C33" i="53"/>
  <c r="K32" i="53"/>
  <c r="H32" i="53" s="1"/>
  <c r="F32" i="53"/>
  <c r="H31" i="53"/>
  <c r="C31" i="53"/>
  <c r="H30" i="53"/>
  <c r="C30" i="53"/>
  <c r="H29" i="53"/>
  <c r="C29" i="53"/>
  <c r="K28" i="53"/>
  <c r="H28" i="53" s="1"/>
  <c r="F28" i="53"/>
  <c r="C28" i="53" s="1"/>
  <c r="H26" i="53"/>
  <c r="C26" i="53"/>
  <c r="C25" i="53"/>
  <c r="H24" i="53"/>
  <c r="C24" i="53"/>
  <c r="H23" i="53"/>
  <c r="C23" i="53"/>
  <c r="L22" i="53"/>
  <c r="K22" i="53"/>
  <c r="K288" i="53" s="1"/>
  <c r="K287" i="53" s="1"/>
  <c r="J22" i="53"/>
  <c r="I22" i="53"/>
  <c r="I288" i="53" s="1"/>
  <c r="I287" i="53" s="1"/>
  <c r="G22" i="53"/>
  <c r="F22" i="53"/>
  <c r="F288" i="53" s="1"/>
  <c r="F287" i="53" s="1"/>
  <c r="E22" i="53"/>
  <c r="D22" i="53"/>
  <c r="D288" i="53" s="1"/>
  <c r="D287" i="53" s="1"/>
  <c r="G21" i="53"/>
  <c r="J187" i="57" l="1"/>
  <c r="F174" i="59"/>
  <c r="K174" i="59"/>
  <c r="K173" i="59" s="1"/>
  <c r="D258" i="60"/>
  <c r="C290" i="60"/>
  <c r="E187" i="53"/>
  <c r="H192" i="53"/>
  <c r="G287" i="54"/>
  <c r="F83" i="54"/>
  <c r="E21" i="55"/>
  <c r="J288" i="55"/>
  <c r="J287" i="55" s="1"/>
  <c r="L288" i="55"/>
  <c r="L287" i="55" s="1"/>
  <c r="D54" i="55"/>
  <c r="J53" i="55"/>
  <c r="E288" i="56"/>
  <c r="G288" i="56"/>
  <c r="J288" i="56"/>
  <c r="J287" i="56" s="1"/>
  <c r="D187" i="56"/>
  <c r="D54" i="57"/>
  <c r="K83" i="57"/>
  <c r="J287" i="58"/>
  <c r="D69" i="58"/>
  <c r="L187" i="59"/>
  <c r="H259" i="59"/>
  <c r="K288" i="60"/>
  <c r="K287" i="60" s="1"/>
  <c r="D54" i="60"/>
  <c r="H95" i="60"/>
  <c r="C160" i="61"/>
  <c r="L187" i="62"/>
  <c r="J75" i="66"/>
  <c r="J52" i="66" s="1"/>
  <c r="J230" i="65"/>
  <c r="L75" i="68"/>
  <c r="L52" i="68" s="1"/>
  <c r="K230" i="68"/>
  <c r="H174" i="68"/>
  <c r="H58" i="64"/>
  <c r="H231" i="66"/>
  <c r="C288" i="64"/>
  <c r="C287" i="64" s="1"/>
  <c r="E230" i="66"/>
  <c r="H258" i="65"/>
  <c r="D173" i="65"/>
  <c r="C173" i="65" s="1"/>
  <c r="G52" i="64"/>
  <c r="C269" i="68"/>
  <c r="L230" i="70"/>
  <c r="D230" i="70"/>
  <c r="F75" i="67"/>
  <c r="F52" i="67" s="1"/>
  <c r="F51" i="67" s="1"/>
  <c r="H231" i="65"/>
  <c r="J230" i="67"/>
  <c r="L230" i="67"/>
  <c r="K52" i="67"/>
  <c r="G258" i="55"/>
  <c r="G230" i="55" s="1"/>
  <c r="K258" i="56"/>
  <c r="G204" i="60"/>
  <c r="G195" i="60" s="1"/>
  <c r="H173" i="63"/>
  <c r="C276" i="53"/>
  <c r="L258" i="56"/>
  <c r="H192" i="60"/>
  <c r="C175" i="61"/>
  <c r="E52" i="63"/>
  <c r="F83" i="56"/>
  <c r="L258" i="58"/>
  <c r="H141" i="60"/>
  <c r="H144" i="60"/>
  <c r="I174" i="61"/>
  <c r="I173" i="61" s="1"/>
  <c r="C288" i="70"/>
  <c r="C287" i="70" s="1"/>
  <c r="C173" i="68"/>
  <c r="E75" i="66"/>
  <c r="D230" i="64"/>
  <c r="C288" i="68"/>
  <c r="C287" i="68" s="1"/>
  <c r="D174" i="53"/>
  <c r="D173" i="53" s="1"/>
  <c r="G53" i="54"/>
  <c r="D258" i="54"/>
  <c r="H276" i="54"/>
  <c r="L174" i="58"/>
  <c r="L173" i="58" s="1"/>
  <c r="L130" i="60"/>
  <c r="L75" i="60" s="1"/>
  <c r="G130" i="60"/>
  <c r="F174" i="62"/>
  <c r="F173" i="62" s="1"/>
  <c r="H196" i="69"/>
  <c r="J52" i="65"/>
  <c r="K75" i="63"/>
  <c r="C258" i="70"/>
  <c r="D230" i="68"/>
  <c r="C187" i="67"/>
  <c r="J195" i="65"/>
  <c r="D54" i="53"/>
  <c r="K191" i="53"/>
  <c r="K187" i="53" s="1"/>
  <c r="L287" i="54"/>
  <c r="L53" i="54"/>
  <c r="D288" i="55"/>
  <c r="D287" i="55" s="1"/>
  <c r="I288" i="55"/>
  <c r="I287" i="55" s="1"/>
  <c r="H276" i="55"/>
  <c r="I288" i="56"/>
  <c r="I287" i="56" s="1"/>
  <c r="C57" i="57"/>
  <c r="E55" i="57"/>
  <c r="H288" i="69"/>
  <c r="H287" i="69" s="1"/>
  <c r="G52" i="68"/>
  <c r="L75" i="64"/>
  <c r="I53" i="69"/>
  <c r="F195" i="66"/>
  <c r="C187" i="63"/>
  <c r="H77" i="53"/>
  <c r="E83" i="53"/>
  <c r="H84" i="53"/>
  <c r="L83" i="53"/>
  <c r="L75" i="53" s="1"/>
  <c r="C216" i="53"/>
  <c r="C290" i="53"/>
  <c r="C144" i="54"/>
  <c r="D174" i="54"/>
  <c r="C174" i="54" s="1"/>
  <c r="I174" i="54"/>
  <c r="F231" i="54"/>
  <c r="F230" i="54" s="1"/>
  <c r="K231" i="54"/>
  <c r="E83" i="55"/>
  <c r="J83" i="55"/>
  <c r="F258" i="55"/>
  <c r="K258" i="55"/>
  <c r="G204" i="56"/>
  <c r="G195" i="56" s="1"/>
  <c r="C259" i="59"/>
  <c r="C198" i="60"/>
  <c r="H198" i="60"/>
  <c r="H287" i="70"/>
  <c r="J53" i="70"/>
  <c r="K21" i="65"/>
  <c r="H83" i="63"/>
  <c r="H196" i="67"/>
  <c r="E21" i="53"/>
  <c r="E288" i="54"/>
  <c r="E287" i="54" s="1"/>
  <c r="J288" i="54"/>
  <c r="J287" i="54" s="1"/>
  <c r="E55" i="54"/>
  <c r="E54" i="54" s="1"/>
  <c r="J83" i="54"/>
  <c r="F83" i="55"/>
  <c r="F75" i="55" s="1"/>
  <c r="F52" i="55" s="1"/>
  <c r="K83" i="55"/>
  <c r="E187" i="55"/>
  <c r="J83" i="56"/>
  <c r="G21" i="59"/>
  <c r="H196" i="60"/>
  <c r="E288" i="61"/>
  <c r="E287" i="61" s="1"/>
  <c r="J288" i="61"/>
  <c r="J287" i="61" s="1"/>
  <c r="C69" i="61"/>
  <c r="H95" i="61"/>
  <c r="H187" i="68"/>
  <c r="H287" i="63"/>
  <c r="C258" i="65"/>
  <c r="D230" i="65"/>
  <c r="C191" i="65"/>
  <c r="K230" i="63"/>
  <c r="K83" i="56"/>
  <c r="K75" i="56" s="1"/>
  <c r="C116" i="56"/>
  <c r="D174" i="56"/>
  <c r="D173" i="56" s="1"/>
  <c r="H188" i="56"/>
  <c r="D204" i="56"/>
  <c r="C216" i="56"/>
  <c r="F258" i="56"/>
  <c r="I287" i="57"/>
  <c r="H69" i="57"/>
  <c r="K288" i="58"/>
  <c r="K287" i="58" s="1"/>
  <c r="J231" i="58"/>
  <c r="F83" i="59"/>
  <c r="F75" i="59" s="1"/>
  <c r="K83" i="59"/>
  <c r="K75" i="59" s="1"/>
  <c r="F195" i="59"/>
  <c r="K231" i="59"/>
  <c r="C246" i="59"/>
  <c r="H246" i="59"/>
  <c r="C290" i="59"/>
  <c r="G288" i="60"/>
  <c r="L288" i="60"/>
  <c r="L287" i="60" s="1"/>
  <c r="G258" i="60"/>
  <c r="C258" i="60" s="1"/>
  <c r="G174" i="61"/>
  <c r="G173" i="61" s="1"/>
  <c r="L174" i="61"/>
  <c r="L173" i="61" s="1"/>
  <c r="E187" i="61"/>
  <c r="J231" i="61"/>
  <c r="E258" i="61"/>
  <c r="J258" i="61"/>
  <c r="H258" i="61" s="1"/>
  <c r="C83" i="70"/>
  <c r="C83" i="69"/>
  <c r="C191" i="67"/>
  <c r="H83" i="66"/>
  <c r="H83" i="65"/>
  <c r="H258" i="64"/>
  <c r="H258" i="63"/>
  <c r="H174" i="67"/>
  <c r="F194" i="64"/>
  <c r="H54" i="64"/>
  <c r="F287" i="56"/>
  <c r="K287" i="56"/>
  <c r="D231" i="56"/>
  <c r="C238" i="56"/>
  <c r="H290" i="56"/>
  <c r="E288" i="57"/>
  <c r="E287" i="57" s="1"/>
  <c r="J288" i="57"/>
  <c r="J287" i="57" s="1"/>
  <c r="F54" i="57"/>
  <c r="K54" i="57"/>
  <c r="I83" i="57"/>
  <c r="F231" i="57"/>
  <c r="K231" i="57"/>
  <c r="K230" i="57" s="1"/>
  <c r="L287" i="58"/>
  <c r="H84" i="58"/>
  <c r="F187" i="58"/>
  <c r="D258" i="58"/>
  <c r="C280" i="58"/>
  <c r="G231" i="59"/>
  <c r="L231" i="59"/>
  <c r="L230" i="59" s="1"/>
  <c r="H271" i="59"/>
  <c r="H290" i="59"/>
  <c r="I288" i="60"/>
  <c r="I287" i="60" s="1"/>
  <c r="I83" i="60"/>
  <c r="D174" i="60"/>
  <c r="D173" i="60" s="1"/>
  <c r="I258" i="60"/>
  <c r="C103" i="62"/>
  <c r="H258" i="70"/>
  <c r="H83" i="67"/>
  <c r="F75" i="64"/>
  <c r="F52" i="64" s="1"/>
  <c r="C83" i="64"/>
  <c r="C204" i="65"/>
  <c r="G230" i="70"/>
  <c r="C269" i="64"/>
  <c r="J230" i="64"/>
  <c r="L258" i="55"/>
  <c r="H271" i="55"/>
  <c r="C276" i="55"/>
  <c r="L269" i="55"/>
  <c r="C43" i="56"/>
  <c r="H136" i="56"/>
  <c r="H144" i="56"/>
  <c r="K174" i="57"/>
  <c r="K173" i="57" s="1"/>
  <c r="C188" i="59"/>
  <c r="C198" i="59"/>
  <c r="L204" i="60"/>
  <c r="L195" i="60" s="1"/>
  <c r="H80" i="62"/>
  <c r="K174" i="62"/>
  <c r="K173" i="62" s="1"/>
  <c r="F258" i="62"/>
  <c r="K258" i="62"/>
  <c r="C290" i="62"/>
  <c r="C280" i="54"/>
  <c r="H166" i="55"/>
  <c r="D258" i="55"/>
  <c r="C280" i="55"/>
  <c r="H80" i="58"/>
  <c r="G174" i="59"/>
  <c r="G173" i="59" s="1"/>
  <c r="D269" i="59"/>
  <c r="H77" i="60"/>
  <c r="F187" i="61"/>
  <c r="K258" i="61"/>
  <c r="C216" i="62"/>
  <c r="C67" i="67"/>
  <c r="K27" i="53"/>
  <c r="J258" i="53"/>
  <c r="H258" i="53" s="1"/>
  <c r="G54" i="57"/>
  <c r="L54" i="57"/>
  <c r="L53" i="57" s="1"/>
  <c r="C166" i="59"/>
  <c r="H160" i="60"/>
  <c r="E187" i="60"/>
  <c r="E174" i="61"/>
  <c r="E173" i="61" s="1"/>
  <c r="H103" i="53"/>
  <c r="H136" i="53"/>
  <c r="H144" i="53"/>
  <c r="C43" i="54"/>
  <c r="C151" i="58"/>
  <c r="C179" i="58"/>
  <c r="H227" i="59"/>
  <c r="E258" i="59"/>
  <c r="J130" i="60"/>
  <c r="L174" i="60"/>
  <c r="L173" i="60" s="1"/>
  <c r="L258" i="60"/>
  <c r="G83" i="62"/>
  <c r="G75" i="62" s="1"/>
  <c r="H55" i="53"/>
  <c r="G54" i="53"/>
  <c r="G53" i="53" s="1"/>
  <c r="H43" i="55"/>
  <c r="G83" i="55"/>
  <c r="G75" i="55" s="1"/>
  <c r="H136" i="55"/>
  <c r="C141" i="55"/>
  <c r="C151" i="55"/>
  <c r="H151" i="55"/>
  <c r="C175" i="55"/>
  <c r="G174" i="55"/>
  <c r="G173" i="55" s="1"/>
  <c r="L174" i="55"/>
  <c r="L173" i="55" s="1"/>
  <c r="D187" i="55"/>
  <c r="J231" i="55"/>
  <c r="H84" i="55"/>
  <c r="C103" i="55"/>
  <c r="H103" i="55"/>
  <c r="H112" i="55"/>
  <c r="F54" i="53"/>
  <c r="F53" i="53" s="1"/>
  <c r="J53" i="53"/>
  <c r="C95" i="53"/>
  <c r="H95" i="53"/>
  <c r="H80" i="53"/>
  <c r="G83" i="53"/>
  <c r="C116" i="54"/>
  <c r="H80" i="55"/>
  <c r="H95" i="55"/>
  <c r="C179" i="55"/>
  <c r="H179" i="55"/>
  <c r="C184" i="55"/>
  <c r="H184" i="55"/>
  <c r="C205" i="55"/>
  <c r="H252" i="55"/>
  <c r="D54" i="56"/>
  <c r="C122" i="56"/>
  <c r="L53" i="58"/>
  <c r="C80" i="57"/>
  <c r="H191" i="57"/>
  <c r="H271" i="57"/>
  <c r="C276" i="57"/>
  <c r="F130" i="58"/>
  <c r="C130" i="58" s="1"/>
  <c r="C141" i="58"/>
  <c r="H141" i="58"/>
  <c r="C144" i="58"/>
  <c r="H144" i="58"/>
  <c r="C263" i="58"/>
  <c r="H263" i="58"/>
  <c r="C271" i="58"/>
  <c r="C276" i="58"/>
  <c r="H276" i="58"/>
  <c r="H55" i="59"/>
  <c r="C136" i="59"/>
  <c r="C141" i="59"/>
  <c r="D165" i="59"/>
  <c r="C184" i="59"/>
  <c r="E67" i="60"/>
  <c r="H116" i="60"/>
  <c r="H179" i="60"/>
  <c r="I191" i="60"/>
  <c r="I187" i="60" s="1"/>
  <c r="D67" i="61"/>
  <c r="C67" i="61" s="1"/>
  <c r="D54" i="62"/>
  <c r="E83" i="62"/>
  <c r="G194" i="69"/>
  <c r="C288" i="65"/>
  <c r="C287" i="65" s="1"/>
  <c r="L52" i="65"/>
  <c r="H231" i="64"/>
  <c r="C80" i="56"/>
  <c r="H95" i="56"/>
  <c r="C246" i="56"/>
  <c r="F27" i="57"/>
  <c r="C27" i="57" s="1"/>
  <c r="H144" i="57"/>
  <c r="C188" i="57"/>
  <c r="H188" i="57"/>
  <c r="J231" i="57"/>
  <c r="L258" i="57"/>
  <c r="E258" i="57"/>
  <c r="C69" i="58"/>
  <c r="H69" i="58"/>
  <c r="F83" i="58"/>
  <c r="F75" i="58" s="1"/>
  <c r="E187" i="58"/>
  <c r="G187" i="58"/>
  <c r="C187" i="58" s="1"/>
  <c r="G231" i="58"/>
  <c r="L231" i="58"/>
  <c r="G258" i="58"/>
  <c r="K27" i="59"/>
  <c r="H27" i="59" s="1"/>
  <c r="H77" i="59"/>
  <c r="C80" i="59"/>
  <c r="C84" i="59"/>
  <c r="I83" i="59"/>
  <c r="H83" i="59" s="1"/>
  <c r="H89" i="59"/>
  <c r="C103" i="59"/>
  <c r="H103" i="59"/>
  <c r="L174" i="59"/>
  <c r="L173" i="59" s="1"/>
  <c r="I231" i="59"/>
  <c r="J258" i="59"/>
  <c r="J230" i="59" s="1"/>
  <c r="J58" i="60"/>
  <c r="J54" i="60" s="1"/>
  <c r="I76" i="60"/>
  <c r="C160" i="60"/>
  <c r="H184" i="60"/>
  <c r="G187" i="60"/>
  <c r="C22" i="61"/>
  <c r="L287" i="61"/>
  <c r="H80" i="61"/>
  <c r="D83" i="61"/>
  <c r="H89" i="61"/>
  <c r="C103" i="61"/>
  <c r="H103" i="61"/>
  <c r="J174" i="61"/>
  <c r="J173" i="61" s="1"/>
  <c r="K187" i="61"/>
  <c r="F258" i="61"/>
  <c r="D288" i="62"/>
  <c r="D287" i="62" s="1"/>
  <c r="I288" i="62"/>
  <c r="C43" i="62"/>
  <c r="K83" i="62"/>
  <c r="C144" i="62"/>
  <c r="E174" i="62"/>
  <c r="E173" i="62" s="1"/>
  <c r="J174" i="62"/>
  <c r="J173" i="62" s="1"/>
  <c r="G174" i="62"/>
  <c r="G173" i="62" s="1"/>
  <c r="H166" i="56"/>
  <c r="H103" i="57"/>
  <c r="H112" i="57"/>
  <c r="K269" i="57"/>
  <c r="H205" i="59"/>
  <c r="C216" i="59"/>
  <c r="H216" i="59"/>
  <c r="C227" i="59"/>
  <c r="H263" i="59"/>
  <c r="C271" i="59"/>
  <c r="H280" i="59"/>
  <c r="G287" i="60"/>
  <c r="C57" i="60"/>
  <c r="H175" i="60"/>
  <c r="C246" i="60"/>
  <c r="C136" i="61"/>
  <c r="C144" i="61"/>
  <c r="G53" i="62"/>
  <c r="L53" i="62"/>
  <c r="G258" i="62"/>
  <c r="H187" i="69"/>
  <c r="L75" i="69"/>
  <c r="C231" i="67"/>
  <c r="I53" i="66"/>
  <c r="L75" i="66"/>
  <c r="L52" i="66" s="1"/>
  <c r="C231" i="65"/>
  <c r="K53" i="56"/>
  <c r="C160" i="53"/>
  <c r="H160" i="53"/>
  <c r="H175" i="53"/>
  <c r="C246" i="53"/>
  <c r="E130" i="54"/>
  <c r="H238" i="54"/>
  <c r="H67" i="56"/>
  <c r="C179" i="57"/>
  <c r="E195" i="57"/>
  <c r="C175" i="58"/>
  <c r="H175" i="58"/>
  <c r="I198" i="58"/>
  <c r="I196" i="58" s="1"/>
  <c r="I195" i="58" s="1"/>
  <c r="C246" i="58"/>
  <c r="C136" i="60"/>
  <c r="H205" i="60"/>
  <c r="C238" i="60"/>
  <c r="H188" i="61"/>
  <c r="H238" i="61"/>
  <c r="H252" i="61"/>
  <c r="E76" i="62"/>
  <c r="I83" i="62"/>
  <c r="C136" i="62"/>
  <c r="C141" i="62"/>
  <c r="H141" i="62"/>
  <c r="L130" i="62"/>
  <c r="C198" i="62"/>
  <c r="E269" i="62"/>
  <c r="H83" i="70"/>
  <c r="G187" i="53"/>
  <c r="K174" i="54"/>
  <c r="H252" i="54"/>
  <c r="L53" i="55"/>
  <c r="H89" i="55"/>
  <c r="C112" i="55"/>
  <c r="C160" i="55"/>
  <c r="H160" i="55"/>
  <c r="J187" i="55"/>
  <c r="H263" i="55"/>
  <c r="E174" i="56"/>
  <c r="E173" i="56" s="1"/>
  <c r="H179" i="56"/>
  <c r="F187" i="56"/>
  <c r="K187" i="56"/>
  <c r="H166" i="57"/>
  <c r="H259" i="57"/>
  <c r="D258" i="57"/>
  <c r="H263" i="57"/>
  <c r="C192" i="59"/>
  <c r="H89" i="60"/>
  <c r="C184" i="60"/>
  <c r="H151" i="61"/>
  <c r="C192" i="62"/>
  <c r="I187" i="62"/>
  <c r="F204" i="62"/>
  <c r="C246" i="62"/>
  <c r="C276" i="62"/>
  <c r="C173" i="69"/>
  <c r="H184" i="53"/>
  <c r="C166" i="54"/>
  <c r="H166" i="54"/>
  <c r="H122" i="55"/>
  <c r="H188" i="55"/>
  <c r="J269" i="55"/>
  <c r="H58" i="57"/>
  <c r="E83" i="57"/>
  <c r="H95" i="57"/>
  <c r="C112" i="57"/>
  <c r="H136" i="57"/>
  <c r="C141" i="57"/>
  <c r="H141" i="57"/>
  <c r="C144" i="57"/>
  <c r="K187" i="57"/>
  <c r="G187" i="57"/>
  <c r="C268" i="57"/>
  <c r="L269" i="57"/>
  <c r="H116" i="58"/>
  <c r="H122" i="58"/>
  <c r="K187" i="58"/>
  <c r="H238" i="58"/>
  <c r="H246" i="58"/>
  <c r="H252" i="58"/>
  <c r="H122" i="60"/>
  <c r="H166" i="60"/>
  <c r="H84" i="61"/>
  <c r="C89" i="61"/>
  <c r="H216" i="61"/>
  <c r="C246" i="61"/>
  <c r="H246" i="61"/>
  <c r="C258" i="61"/>
  <c r="C188" i="62"/>
  <c r="D204" i="62"/>
  <c r="H205" i="62"/>
  <c r="G204" i="62"/>
  <c r="C258" i="69"/>
  <c r="C58" i="53"/>
  <c r="J76" i="53"/>
  <c r="F187" i="53"/>
  <c r="L258" i="53"/>
  <c r="E83" i="54"/>
  <c r="E75" i="54" s="1"/>
  <c r="H122" i="54"/>
  <c r="I130" i="54"/>
  <c r="H188" i="54"/>
  <c r="H216" i="54"/>
  <c r="H246" i="55"/>
  <c r="E55" i="56"/>
  <c r="H160" i="56"/>
  <c r="D258" i="56"/>
  <c r="C22" i="57"/>
  <c r="H43" i="57"/>
  <c r="G76" i="57"/>
  <c r="L76" i="57"/>
  <c r="H122" i="57"/>
  <c r="I204" i="57"/>
  <c r="H216" i="58"/>
  <c r="C89" i="59"/>
  <c r="H141" i="59"/>
  <c r="C144" i="59"/>
  <c r="C160" i="59"/>
  <c r="C58" i="60"/>
  <c r="J187" i="61"/>
  <c r="H276" i="61"/>
  <c r="D52" i="65"/>
  <c r="H151" i="53"/>
  <c r="J187" i="53"/>
  <c r="I198" i="53"/>
  <c r="J53" i="54"/>
  <c r="C84" i="54"/>
  <c r="H84" i="54"/>
  <c r="L83" i="54"/>
  <c r="C112" i="54"/>
  <c r="H112" i="54"/>
  <c r="H116" i="54"/>
  <c r="C136" i="54"/>
  <c r="C141" i="54"/>
  <c r="H141" i="54"/>
  <c r="G130" i="54"/>
  <c r="C130" i="54" s="1"/>
  <c r="E174" i="54"/>
  <c r="E173" i="54" s="1"/>
  <c r="J174" i="54"/>
  <c r="J173" i="54" s="1"/>
  <c r="H192" i="54"/>
  <c r="H198" i="54"/>
  <c r="C205" i="54"/>
  <c r="C216" i="54"/>
  <c r="L204" i="54"/>
  <c r="L195" i="54" s="1"/>
  <c r="G204" i="54"/>
  <c r="C238" i="54"/>
  <c r="I251" i="54"/>
  <c r="I258" i="54"/>
  <c r="K269" i="54"/>
  <c r="C58" i="55"/>
  <c r="C205" i="53"/>
  <c r="I204" i="53"/>
  <c r="G204" i="53"/>
  <c r="L204" i="53"/>
  <c r="C238" i="53"/>
  <c r="F269" i="53"/>
  <c r="J269" i="53"/>
  <c r="K54" i="54"/>
  <c r="K53" i="54" s="1"/>
  <c r="D69" i="54"/>
  <c r="H69" i="54"/>
  <c r="H80" i="54"/>
  <c r="D83" i="54"/>
  <c r="H144" i="54"/>
  <c r="C151" i="54"/>
  <c r="H151" i="54"/>
  <c r="C160" i="54"/>
  <c r="H160" i="54"/>
  <c r="L130" i="54"/>
  <c r="F174" i="54"/>
  <c r="F173" i="54" s="1"/>
  <c r="H184" i="54"/>
  <c r="C188" i="54"/>
  <c r="L187" i="54"/>
  <c r="E187" i="54"/>
  <c r="C252" i="54"/>
  <c r="E258" i="54"/>
  <c r="J258" i="54"/>
  <c r="H22" i="55"/>
  <c r="F27" i="55"/>
  <c r="F21" i="55" s="1"/>
  <c r="E55" i="55"/>
  <c r="C55" i="55" s="1"/>
  <c r="K53" i="57"/>
  <c r="D21" i="53"/>
  <c r="H89" i="53"/>
  <c r="C43" i="53"/>
  <c r="G76" i="53"/>
  <c r="C136" i="53"/>
  <c r="H179" i="53"/>
  <c r="C184" i="53"/>
  <c r="C198" i="53"/>
  <c r="D204" i="53"/>
  <c r="C227" i="53"/>
  <c r="H263" i="53"/>
  <c r="H271" i="53"/>
  <c r="G269" i="53"/>
  <c r="G268" i="53" s="1"/>
  <c r="L269" i="53"/>
  <c r="C58" i="54"/>
  <c r="H58" i="54"/>
  <c r="H67" i="54"/>
  <c r="K76" i="54"/>
  <c r="H76" i="54" s="1"/>
  <c r="J130" i="54"/>
  <c r="F187" i="54"/>
  <c r="G195" i="54"/>
  <c r="H246" i="54"/>
  <c r="I76" i="55"/>
  <c r="C80" i="55"/>
  <c r="L76" i="55"/>
  <c r="C122" i="55"/>
  <c r="H192" i="55"/>
  <c r="C198" i="55"/>
  <c r="I198" i="55"/>
  <c r="H216" i="55"/>
  <c r="D204" i="55"/>
  <c r="D195" i="55" s="1"/>
  <c r="H227" i="55"/>
  <c r="C246" i="55"/>
  <c r="I269" i="55"/>
  <c r="K27" i="56"/>
  <c r="H27" i="56" s="1"/>
  <c r="H58" i="56"/>
  <c r="I76" i="56"/>
  <c r="G76" i="56"/>
  <c r="L76" i="56"/>
  <c r="H175" i="56"/>
  <c r="H198" i="56"/>
  <c r="I216" i="56"/>
  <c r="H216" i="56" s="1"/>
  <c r="I258" i="56"/>
  <c r="K269" i="56"/>
  <c r="G53" i="57"/>
  <c r="C84" i="57"/>
  <c r="H89" i="57"/>
  <c r="C151" i="57"/>
  <c r="C175" i="57"/>
  <c r="J174" i="57"/>
  <c r="J173" i="57" s="1"/>
  <c r="H173" i="57" s="1"/>
  <c r="F187" i="57"/>
  <c r="E187" i="57"/>
  <c r="H235" i="57"/>
  <c r="L231" i="57"/>
  <c r="L230" i="57" s="1"/>
  <c r="H246" i="57"/>
  <c r="C58" i="58"/>
  <c r="H58" i="58"/>
  <c r="D67" i="58"/>
  <c r="C67" i="58" s="1"/>
  <c r="I67" i="58"/>
  <c r="H67" i="58" s="1"/>
  <c r="K76" i="58"/>
  <c r="C84" i="58"/>
  <c r="L83" i="58"/>
  <c r="K130" i="58"/>
  <c r="C136" i="55"/>
  <c r="G195" i="55"/>
  <c r="I258" i="55"/>
  <c r="H258" i="55" s="1"/>
  <c r="C69" i="56"/>
  <c r="H69" i="56"/>
  <c r="E83" i="56"/>
  <c r="C144" i="56"/>
  <c r="H184" i="56"/>
  <c r="G187" i="56"/>
  <c r="K231" i="56"/>
  <c r="C252" i="56"/>
  <c r="C259" i="56"/>
  <c r="E21" i="57"/>
  <c r="K75" i="57"/>
  <c r="H116" i="57"/>
  <c r="D130" i="57"/>
  <c r="C136" i="57"/>
  <c r="L130" i="57"/>
  <c r="F174" i="57"/>
  <c r="F173" i="57" s="1"/>
  <c r="H184" i="57"/>
  <c r="C198" i="57"/>
  <c r="C205" i="57"/>
  <c r="C216" i="57"/>
  <c r="C227" i="57"/>
  <c r="H227" i="57"/>
  <c r="L204" i="57"/>
  <c r="L195" i="57" s="1"/>
  <c r="I231" i="57"/>
  <c r="H251" i="57"/>
  <c r="C252" i="57"/>
  <c r="I258" i="57"/>
  <c r="J258" i="57"/>
  <c r="J230" i="57" s="1"/>
  <c r="G258" i="57"/>
  <c r="H43" i="58"/>
  <c r="E55" i="58"/>
  <c r="E54" i="58" s="1"/>
  <c r="E53" i="58" s="1"/>
  <c r="J53" i="58"/>
  <c r="H112" i="58"/>
  <c r="L130" i="58"/>
  <c r="G194" i="70"/>
  <c r="G283" i="70"/>
  <c r="H116" i="55"/>
  <c r="K204" i="55"/>
  <c r="K195" i="55" s="1"/>
  <c r="H238" i="55"/>
  <c r="G54" i="56"/>
  <c r="G53" i="56" s="1"/>
  <c r="L54" i="56"/>
  <c r="L53" i="56" s="1"/>
  <c r="F76" i="56"/>
  <c r="F75" i="56" s="1"/>
  <c r="D269" i="56"/>
  <c r="I269" i="56"/>
  <c r="K54" i="58"/>
  <c r="K53" i="58" s="1"/>
  <c r="L52" i="63"/>
  <c r="L51" i="63" s="1"/>
  <c r="J130" i="55"/>
  <c r="H89" i="56"/>
  <c r="H103" i="56"/>
  <c r="C112" i="56"/>
  <c r="H151" i="56"/>
  <c r="L204" i="56"/>
  <c r="L195" i="56" s="1"/>
  <c r="C263" i="56"/>
  <c r="C271" i="56"/>
  <c r="H67" i="57"/>
  <c r="C69" i="57"/>
  <c r="C122" i="57"/>
  <c r="H160" i="57"/>
  <c r="E174" i="57"/>
  <c r="E173" i="57" s="1"/>
  <c r="H192" i="57"/>
  <c r="J204" i="57"/>
  <c r="J195" i="57" s="1"/>
  <c r="F230" i="57"/>
  <c r="C259" i="57"/>
  <c r="C77" i="58"/>
  <c r="I83" i="58"/>
  <c r="C116" i="58"/>
  <c r="J51" i="67"/>
  <c r="H271" i="58"/>
  <c r="L269" i="58"/>
  <c r="L83" i="59"/>
  <c r="L75" i="59" s="1"/>
  <c r="E187" i="59"/>
  <c r="H188" i="59"/>
  <c r="E195" i="59"/>
  <c r="G269" i="59"/>
  <c r="G268" i="59" s="1"/>
  <c r="C271" i="60"/>
  <c r="C280" i="60"/>
  <c r="H133" i="61"/>
  <c r="C179" i="61"/>
  <c r="H179" i="61"/>
  <c r="C184" i="61"/>
  <c r="H184" i="61"/>
  <c r="K204" i="61"/>
  <c r="K195" i="61" s="1"/>
  <c r="H22" i="62"/>
  <c r="F27" i="62"/>
  <c r="C27" i="62" s="1"/>
  <c r="H55" i="62"/>
  <c r="H69" i="62"/>
  <c r="C77" i="62"/>
  <c r="H77" i="62"/>
  <c r="G76" i="62"/>
  <c r="H95" i="62"/>
  <c r="E130" i="62"/>
  <c r="H144" i="62"/>
  <c r="L174" i="62"/>
  <c r="L173" i="62" s="1"/>
  <c r="F195" i="62"/>
  <c r="K204" i="62"/>
  <c r="K195" i="62" s="1"/>
  <c r="E231" i="62"/>
  <c r="E230" i="62" s="1"/>
  <c r="J231" i="62"/>
  <c r="C252" i="62"/>
  <c r="L258" i="62"/>
  <c r="L230" i="62" s="1"/>
  <c r="H290" i="62"/>
  <c r="K75" i="70"/>
  <c r="D187" i="69"/>
  <c r="C187" i="69" s="1"/>
  <c r="H268" i="66"/>
  <c r="H283" i="66" s="1"/>
  <c r="C187" i="65"/>
  <c r="I187" i="64"/>
  <c r="F230" i="65"/>
  <c r="C230" i="65" s="1"/>
  <c r="F283" i="67"/>
  <c r="C231" i="69"/>
  <c r="F52" i="65"/>
  <c r="C130" i="63"/>
  <c r="D53" i="68"/>
  <c r="C53" i="68" s="1"/>
  <c r="L187" i="58"/>
  <c r="C227" i="58"/>
  <c r="H69" i="59"/>
  <c r="L130" i="59"/>
  <c r="I187" i="59"/>
  <c r="C43" i="60"/>
  <c r="G54" i="60"/>
  <c r="G53" i="60" s="1"/>
  <c r="C84" i="60"/>
  <c r="C89" i="60"/>
  <c r="L83" i="60"/>
  <c r="C116" i="60"/>
  <c r="F151" i="60"/>
  <c r="F130" i="60" s="1"/>
  <c r="F75" i="60" s="1"/>
  <c r="J187" i="60"/>
  <c r="F187" i="60"/>
  <c r="K269" i="60"/>
  <c r="I130" i="61"/>
  <c r="C263" i="61"/>
  <c r="H263" i="61"/>
  <c r="C271" i="61"/>
  <c r="H271" i="61"/>
  <c r="C276" i="61"/>
  <c r="L269" i="61"/>
  <c r="C280" i="61"/>
  <c r="C288" i="61" s="1"/>
  <c r="C287" i="61" s="1"/>
  <c r="E54" i="62"/>
  <c r="E53" i="62" s="1"/>
  <c r="F54" i="62"/>
  <c r="F53" i="62" s="1"/>
  <c r="C84" i="62"/>
  <c r="H84" i="62"/>
  <c r="C89" i="62"/>
  <c r="H89" i="62"/>
  <c r="L83" i="62"/>
  <c r="C166" i="62"/>
  <c r="D174" i="62"/>
  <c r="D173" i="62" s="1"/>
  <c r="E187" i="62"/>
  <c r="H188" i="62"/>
  <c r="D258" i="62"/>
  <c r="C258" i="62" s="1"/>
  <c r="H259" i="62"/>
  <c r="H276" i="62"/>
  <c r="E75" i="70"/>
  <c r="L52" i="69"/>
  <c r="H130" i="65"/>
  <c r="D52" i="67"/>
  <c r="C67" i="65"/>
  <c r="G194" i="63"/>
  <c r="C259" i="58"/>
  <c r="I258" i="58"/>
  <c r="H258" i="58" s="1"/>
  <c r="J269" i="58"/>
  <c r="C43" i="59"/>
  <c r="I54" i="59"/>
  <c r="H80" i="59"/>
  <c r="D83" i="59"/>
  <c r="G83" i="59"/>
  <c r="G75" i="59" s="1"/>
  <c r="H166" i="59"/>
  <c r="C276" i="59"/>
  <c r="C77" i="60"/>
  <c r="G83" i="60"/>
  <c r="H188" i="60"/>
  <c r="C252" i="60"/>
  <c r="E21" i="61"/>
  <c r="F27" i="61"/>
  <c r="C27" i="61" s="1"/>
  <c r="C43" i="61"/>
  <c r="I83" i="61"/>
  <c r="C141" i="61"/>
  <c r="H192" i="61"/>
  <c r="C198" i="61"/>
  <c r="I198" i="61"/>
  <c r="D204" i="61"/>
  <c r="D195" i="61" s="1"/>
  <c r="H227" i="61"/>
  <c r="H76" i="62"/>
  <c r="H196" i="62"/>
  <c r="E52" i="68"/>
  <c r="H54" i="70"/>
  <c r="J53" i="64"/>
  <c r="C205" i="58"/>
  <c r="C216" i="58"/>
  <c r="L204" i="58"/>
  <c r="L195" i="58" s="1"/>
  <c r="G204" i="58"/>
  <c r="G195" i="58" s="1"/>
  <c r="E258" i="58"/>
  <c r="J258" i="58"/>
  <c r="H95" i="59"/>
  <c r="E130" i="59"/>
  <c r="D196" i="59"/>
  <c r="C196" i="59" s="1"/>
  <c r="C238" i="59"/>
  <c r="I53" i="60"/>
  <c r="H59" i="60"/>
  <c r="H112" i="60"/>
  <c r="K204" i="60"/>
  <c r="K195" i="60" s="1"/>
  <c r="D269" i="60"/>
  <c r="D268" i="60" s="1"/>
  <c r="I269" i="60"/>
  <c r="L83" i="61"/>
  <c r="E83" i="61"/>
  <c r="G195" i="61"/>
  <c r="C259" i="61"/>
  <c r="J269" i="61"/>
  <c r="J54" i="62"/>
  <c r="J53" i="62" s="1"/>
  <c r="H58" i="62"/>
  <c r="F83" i="62"/>
  <c r="F75" i="62" s="1"/>
  <c r="J83" i="62"/>
  <c r="C160" i="62"/>
  <c r="H166" i="62"/>
  <c r="C184" i="62"/>
  <c r="C238" i="62"/>
  <c r="H246" i="62"/>
  <c r="C263" i="62"/>
  <c r="H263" i="62"/>
  <c r="C271" i="62"/>
  <c r="H271" i="62"/>
  <c r="G269" i="62"/>
  <c r="G268" i="62" s="1"/>
  <c r="L269" i="62"/>
  <c r="C204" i="67"/>
  <c r="H174" i="63"/>
  <c r="C27" i="65"/>
  <c r="F21" i="65"/>
  <c r="C21" i="65" s="1"/>
  <c r="H268" i="65"/>
  <c r="H283" i="65" s="1"/>
  <c r="L51" i="67"/>
  <c r="C268" i="64"/>
  <c r="F194" i="66"/>
  <c r="G195" i="53"/>
  <c r="F195" i="57"/>
  <c r="F194" i="57" s="1"/>
  <c r="J187" i="58"/>
  <c r="K51" i="67"/>
  <c r="F27" i="53"/>
  <c r="F21" i="53" s="1"/>
  <c r="C21" i="53" s="1"/>
  <c r="L53" i="53"/>
  <c r="C112" i="53"/>
  <c r="C116" i="53"/>
  <c r="C122" i="53"/>
  <c r="C151" i="53"/>
  <c r="C179" i="53"/>
  <c r="C191" i="53"/>
  <c r="F195" i="53"/>
  <c r="C235" i="53"/>
  <c r="E231" i="53"/>
  <c r="J75" i="54"/>
  <c r="J52" i="54" s="1"/>
  <c r="H136" i="54"/>
  <c r="C196" i="54"/>
  <c r="F195" i="54"/>
  <c r="C235" i="54"/>
  <c r="D231" i="54"/>
  <c r="H235" i="54"/>
  <c r="I231" i="54"/>
  <c r="H251" i="54"/>
  <c r="G269" i="54"/>
  <c r="G268" i="54" s="1"/>
  <c r="G54" i="55"/>
  <c r="G53" i="55" s="1"/>
  <c r="C235" i="55"/>
  <c r="E231" i="55"/>
  <c r="F53" i="56"/>
  <c r="F52" i="56" s="1"/>
  <c r="H116" i="56"/>
  <c r="H133" i="56"/>
  <c r="I131" i="56"/>
  <c r="I130" i="56" s="1"/>
  <c r="C141" i="56"/>
  <c r="C165" i="56"/>
  <c r="H191" i="56"/>
  <c r="F195" i="56"/>
  <c r="H235" i="56"/>
  <c r="I231" i="56"/>
  <c r="I230" i="56" s="1"/>
  <c r="H246" i="56"/>
  <c r="H251" i="56"/>
  <c r="F53" i="57"/>
  <c r="H133" i="57"/>
  <c r="I131" i="57"/>
  <c r="C165" i="57"/>
  <c r="C235" i="57"/>
  <c r="D231" i="57"/>
  <c r="C258" i="57"/>
  <c r="C269" i="57"/>
  <c r="H133" i="58"/>
  <c r="I131" i="58"/>
  <c r="I130" i="58" s="1"/>
  <c r="F195" i="58"/>
  <c r="C235" i="58"/>
  <c r="E231" i="58"/>
  <c r="E230" i="58" s="1"/>
  <c r="L53" i="59"/>
  <c r="J269" i="59"/>
  <c r="H55" i="60"/>
  <c r="C173" i="60"/>
  <c r="C179" i="60"/>
  <c r="C191" i="60"/>
  <c r="E204" i="60"/>
  <c r="E195" i="60" s="1"/>
  <c r="C235" i="60"/>
  <c r="D231" i="60"/>
  <c r="H235" i="60"/>
  <c r="I231" i="60"/>
  <c r="I230" i="60" s="1"/>
  <c r="H246" i="60"/>
  <c r="K27" i="61"/>
  <c r="G53" i="61"/>
  <c r="L53" i="61"/>
  <c r="J53" i="61"/>
  <c r="H67" i="61"/>
  <c r="E75" i="61"/>
  <c r="C80" i="61"/>
  <c r="H144" i="61"/>
  <c r="C165" i="61"/>
  <c r="C235" i="61"/>
  <c r="E231" i="61"/>
  <c r="G230" i="61"/>
  <c r="C76" i="62"/>
  <c r="G195" i="62"/>
  <c r="J230" i="69"/>
  <c r="K230" i="70"/>
  <c r="G51" i="64"/>
  <c r="G285" i="64" s="1"/>
  <c r="K187" i="65"/>
  <c r="H187" i="65" s="1"/>
  <c r="G52" i="65"/>
  <c r="H83" i="64"/>
  <c r="C288" i="63"/>
  <c r="C287" i="63" s="1"/>
  <c r="C269" i="67"/>
  <c r="D268" i="67"/>
  <c r="D283" i="67" s="1"/>
  <c r="H204" i="67"/>
  <c r="L21" i="53"/>
  <c r="E288" i="53"/>
  <c r="E287" i="53" s="1"/>
  <c r="G288" i="53"/>
  <c r="G287" i="53" s="1"/>
  <c r="J288" i="53"/>
  <c r="J287" i="53" s="1"/>
  <c r="L288" i="53"/>
  <c r="L287" i="53" s="1"/>
  <c r="H43" i="53"/>
  <c r="E54" i="53"/>
  <c r="E53" i="53" s="1"/>
  <c r="H58" i="53"/>
  <c r="D69" i="53"/>
  <c r="H69" i="53"/>
  <c r="E76" i="53"/>
  <c r="C80" i="53"/>
  <c r="D83" i="53"/>
  <c r="I83" i="53"/>
  <c r="I75" i="53" s="1"/>
  <c r="F83" i="53"/>
  <c r="F75" i="53" s="1"/>
  <c r="F52" i="53" s="1"/>
  <c r="K83" i="53"/>
  <c r="K75" i="53" s="1"/>
  <c r="C89" i="53"/>
  <c r="C103" i="53"/>
  <c r="H112" i="53"/>
  <c r="H116" i="53"/>
  <c r="H122" i="53"/>
  <c r="D130" i="53"/>
  <c r="C130" i="53" s="1"/>
  <c r="C141" i="53"/>
  <c r="H141" i="53"/>
  <c r="C144" i="53"/>
  <c r="C165" i="53"/>
  <c r="H166" i="53"/>
  <c r="L173" i="53"/>
  <c r="D187" i="53"/>
  <c r="C187" i="53" s="1"/>
  <c r="H188" i="53"/>
  <c r="L187" i="53"/>
  <c r="D196" i="53"/>
  <c r="D195" i="53" s="1"/>
  <c r="E204" i="53"/>
  <c r="C204" i="53" s="1"/>
  <c r="J204" i="53"/>
  <c r="J195" i="53" s="1"/>
  <c r="H216" i="53"/>
  <c r="H227" i="53"/>
  <c r="D231" i="53"/>
  <c r="D230" i="53" s="1"/>
  <c r="F231" i="53"/>
  <c r="F230" i="53" s="1"/>
  <c r="H235" i="53"/>
  <c r="I231" i="53"/>
  <c r="I230" i="53" s="1"/>
  <c r="K231" i="53"/>
  <c r="K230" i="53" s="1"/>
  <c r="G230" i="53"/>
  <c r="L230" i="53"/>
  <c r="H246" i="53"/>
  <c r="C252" i="53"/>
  <c r="C259" i="53"/>
  <c r="C263" i="53"/>
  <c r="C271" i="53"/>
  <c r="D269" i="53"/>
  <c r="C269" i="53" s="1"/>
  <c r="K269" i="53"/>
  <c r="C280" i="53"/>
  <c r="E21" i="54"/>
  <c r="C22" i="54"/>
  <c r="C288" i="54" s="1"/>
  <c r="C287" i="54" s="1"/>
  <c r="F288" i="54"/>
  <c r="F287" i="54" s="1"/>
  <c r="H22" i="54"/>
  <c r="F27" i="54"/>
  <c r="F21" i="54" s="1"/>
  <c r="K27" i="54"/>
  <c r="K21" i="54" s="1"/>
  <c r="H43" i="54"/>
  <c r="D54" i="54"/>
  <c r="F54" i="54"/>
  <c r="F53" i="54" s="1"/>
  <c r="I54" i="54"/>
  <c r="C76" i="54"/>
  <c r="C77" i="54"/>
  <c r="F75" i="54"/>
  <c r="I76" i="54"/>
  <c r="C80" i="54"/>
  <c r="G83" i="54"/>
  <c r="K83" i="54"/>
  <c r="K75" i="54" s="1"/>
  <c r="C89" i="54"/>
  <c r="H89" i="54"/>
  <c r="C95" i="54"/>
  <c r="H95" i="54"/>
  <c r="C103" i="54"/>
  <c r="I103" i="54"/>
  <c r="C122" i="54"/>
  <c r="H133" i="54"/>
  <c r="K173" i="54"/>
  <c r="C175" i="54"/>
  <c r="C179" i="54"/>
  <c r="H179" i="54"/>
  <c r="C184" i="54"/>
  <c r="I191" i="54"/>
  <c r="I187" i="54" s="1"/>
  <c r="C192" i="54"/>
  <c r="I196" i="54"/>
  <c r="C198" i="54"/>
  <c r="E204" i="54"/>
  <c r="E195" i="54" s="1"/>
  <c r="J204" i="54"/>
  <c r="C227" i="54"/>
  <c r="H227" i="54"/>
  <c r="E231" i="54"/>
  <c r="E230" i="54" s="1"/>
  <c r="G231" i="54"/>
  <c r="G230" i="54" s="1"/>
  <c r="J231" i="54"/>
  <c r="L231" i="54"/>
  <c r="L230" i="54" s="1"/>
  <c r="K230" i="54"/>
  <c r="C246" i="54"/>
  <c r="C259" i="54"/>
  <c r="C263" i="54"/>
  <c r="H263" i="54"/>
  <c r="I269" i="54"/>
  <c r="C271" i="54"/>
  <c r="H271" i="54"/>
  <c r="C276" i="54"/>
  <c r="L269" i="54"/>
  <c r="E288" i="55"/>
  <c r="E287" i="55" s="1"/>
  <c r="C43" i="55"/>
  <c r="H58" i="55"/>
  <c r="K54" i="55"/>
  <c r="K53" i="55" s="1"/>
  <c r="H67" i="55"/>
  <c r="D69" i="55"/>
  <c r="H69" i="55"/>
  <c r="C77" i="55"/>
  <c r="J76" i="55"/>
  <c r="I83" i="55"/>
  <c r="C84" i="55"/>
  <c r="L83" i="55"/>
  <c r="C89" i="55"/>
  <c r="C95" i="55"/>
  <c r="C116" i="55"/>
  <c r="D130" i="55"/>
  <c r="H133" i="55"/>
  <c r="I131" i="55"/>
  <c r="I130" i="55" s="1"/>
  <c r="H141" i="55"/>
  <c r="C144" i="55"/>
  <c r="H144" i="55"/>
  <c r="F174" i="55"/>
  <c r="F173" i="55" s="1"/>
  <c r="H175" i="55"/>
  <c r="K174" i="55"/>
  <c r="K173" i="55" s="1"/>
  <c r="F204" i="55"/>
  <c r="F195" i="55" s="1"/>
  <c r="I204" i="55"/>
  <c r="C216" i="55"/>
  <c r="C227" i="55"/>
  <c r="D231" i="55"/>
  <c r="F231" i="55"/>
  <c r="H235" i="55"/>
  <c r="I231" i="55"/>
  <c r="K231" i="55"/>
  <c r="K230" i="55" s="1"/>
  <c r="C238" i="55"/>
  <c r="L230" i="55"/>
  <c r="I251" i="55"/>
  <c r="H251" i="55" s="1"/>
  <c r="C252" i="55"/>
  <c r="C259" i="55"/>
  <c r="C263" i="55"/>
  <c r="C271" i="55"/>
  <c r="G269" i="55"/>
  <c r="G268" i="55" s="1"/>
  <c r="K269" i="55"/>
  <c r="E21" i="56"/>
  <c r="K21" i="56"/>
  <c r="E287" i="56"/>
  <c r="G287" i="56"/>
  <c r="F27" i="56"/>
  <c r="F21" i="56" s="1"/>
  <c r="H43" i="56"/>
  <c r="C55" i="56"/>
  <c r="J54" i="56"/>
  <c r="J53" i="56" s="1"/>
  <c r="C58" i="56"/>
  <c r="D67" i="56"/>
  <c r="C67" i="56" s="1"/>
  <c r="C77" i="56"/>
  <c r="J76" i="56"/>
  <c r="H80" i="56"/>
  <c r="C84" i="56"/>
  <c r="G83" i="56"/>
  <c r="L83" i="56"/>
  <c r="C89" i="56"/>
  <c r="C95" i="56"/>
  <c r="C103" i="56"/>
  <c r="H112" i="56"/>
  <c r="H122" i="56"/>
  <c r="D130" i="56"/>
  <c r="L130" i="56"/>
  <c r="H130" i="56" s="1"/>
  <c r="H141" i="56"/>
  <c r="C151" i="56"/>
  <c r="C160" i="56"/>
  <c r="I173" i="56"/>
  <c r="K173" i="56"/>
  <c r="C179" i="56"/>
  <c r="C184" i="56"/>
  <c r="H192" i="56"/>
  <c r="I196" i="56"/>
  <c r="C198" i="56"/>
  <c r="H205" i="56"/>
  <c r="C227" i="56"/>
  <c r="C235" i="56"/>
  <c r="E231" i="56"/>
  <c r="G231" i="56"/>
  <c r="G230" i="56" s="1"/>
  <c r="J231" i="56"/>
  <c r="J230" i="56" s="1"/>
  <c r="L231" i="56"/>
  <c r="L230" i="56" s="1"/>
  <c r="K230" i="56"/>
  <c r="C251" i="56"/>
  <c r="H258" i="56"/>
  <c r="H263" i="56"/>
  <c r="E269" i="56"/>
  <c r="H271" i="56"/>
  <c r="C276" i="56"/>
  <c r="G269" i="56"/>
  <c r="G268" i="56" s="1"/>
  <c r="L269" i="56"/>
  <c r="D287" i="57"/>
  <c r="F287" i="57"/>
  <c r="K27" i="57"/>
  <c r="C43" i="57"/>
  <c r="C55" i="57"/>
  <c r="J54" i="57"/>
  <c r="J53" i="57" s="1"/>
  <c r="C58" i="57"/>
  <c r="D67" i="57"/>
  <c r="C67" i="57" s="1"/>
  <c r="C77" i="57"/>
  <c r="J76" i="57"/>
  <c r="H76" i="57" s="1"/>
  <c r="H80" i="57"/>
  <c r="G83" i="57"/>
  <c r="L83" i="57"/>
  <c r="C89" i="57"/>
  <c r="F83" i="57"/>
  <c r="F75" i="57" s="1"/>
  <c r="C95" i="57"/>
  <c r="C116" i="57"/>
  <c r="E130" i="57"/>
  <c r="C130" i="57" s="1"/>
  <c r="H151" i="57"/>
  <c r="C160" i="57"/>
  <c r="H175" i="57"/>
  <c r="H179" i="57"/>
  <c r="C184" i="57"/>
  <c r="I187" i="57"/>
  <c r="L187" i="57"/>
  <c r="C196" i="57"/>
  <c r="I198" i="57"/>
  <c r="D204" i="57"/>
  <c r="H205" i="57"/>
  <c r="H216" i="57"/>
  <c r="E231" i="57"/>
  <c r="E230" i="57" s="1"/>
  <c r="E194" i="57" s="1"/>
  <c r="G231" i="57"/>
  <c r="G230" i="57" s="1"/>
  <c r="G194" i="57" s="1"/>
  <c r="C238" i="57"/>
  <c r="H238" i="57"/>
  <c r="C246" i="57"/>
  <c r="D251" i="57"/>
  <c r="C251" i="57" s="1"/>
  <c r="H252" i="57"/>
  <c r="C263" i="57"/>
  <c r="I269" i="57"/>
  <c r="C271" i="57"/>
  <c r="E21" i="58"/>
  <c r="C22" i="58"/>
  <c r="C288" i="58" s="1"/>
  <c r="C287" i="58" s="1"/>
  <c r="F288" i="58"/>
  <c r="F287" i="58" s="1"/>
  <c r="H22" i="58"/>
  <c r="F27" i="58"/>
  <c r="F21" i="58" s="1"/>
  <c r="C43" i="58"/>
  <c r="D54" i="58"/>
  <c r="C55" i="58"/>
  <c r="F54" i="58"/>
  <c r="F53" i="58" s="1"/>
  <c r="I54" i="58"/>
  <c r="H54" i="58" s="1"/>
  <c r="G54" i="58"/>
  <c r="G53" i="58" s="1"/>
  <c r="I76" i="58"/>
  <c r="H76" i="58" s="1"/>
  <c r="C80" i="58"/>
  <c r="G83" i="58"/>
  <c r="K83" i="58"/>
  <c r="C89" i="58"/>
  <c r="H89" i="58"/>
  <c r="C95" i="58"/>
  <c r="H95" i="58"/>
  <c r="C103" i="58"/>
  <c r="H103" i="58"/>
  <c r="C112" i="58"/>
  <c r="C122" i="58"/>
  <c r="C136" i="58"/>
  <c r="H136" i="58"/>
  <c r="G130" i="58"/>
  <c r="H151" i="58"/>
  <c r="C160" i="58"/>
  <c r="H160" i="58"/>
  <c r="H166" i="58"/>
  <c r="D174" i="58"/>
  <c r="D173" i="58" s="1"/>
  <c r="I174" i="58"/>
  <c r="G174" i="58"/>
  <c r="G173" i="58" s="1"/>
  <c r="J174" i="58"/>
  <c r="J173" i="58" s="1"/>
  <c r="H179" i="58"/>
  <c r="C184" i="58"/>
  <c r="H184" i="58"/>
  <c r="H188" i="58"/>
  <c r="H192" i="58"/>
  <c r="H196" i="58"/>
  <c r="C198" i="58"/>
  <c r="H198" i="58"/>
  <c r="E204" i="58"/>
  <c r="E195" i="58" s="1"/>
  <c r="J204" i="58"/>
  <c r="J195" i="58" s="1"/>
  <c r="H227" i="58"/>
  <c r="D231" i="58"/>
  <c r="F231" i="58"/>
  <c r="F230" i="58" s="1"/>
  <c r="H235" i="58"/>
  <c r="I231" i="58"/>
  <c r="K231" i="58"/>
  <c r="K230" i="58" s="1"/>
  <c r="C238" i="58"/>
  <c r="L230" i="58"/>
  <c r="I251" i="58"/>
  <c r="H251" i="58" s="1"/>
  <c r="C252" i="58"/>
  <c r="G269" i="58"/>
  <c r="G268" i="58" s="1"/>
  <c r="K269" i="58"/>
  <c r="K288" i="59"/>
  <c r="K287" i="59" s="1"/>
  <c r="F27" i="59"/>
  <c r="C27" i="59" s="1"/>
  <c r="H43" i="59"/>
  <c r="I53" i="59"/>
  <c r="G54" i="59"/>
  <c r="G53" i="59" s="1"/>
  <c r="K53" i="59"/>
  <c r="E54" i="59"/>
  <c r="E53" i="59" s="1"/>
  <c r="C58" i="59"/>
  <c r="H58" i="59"/>
  <c r="J67" i="59"/>
  <c r="J53" i="59" s="1"/>
  <c r="I76" i="59"/>
  <c r="C77" i="59"/>
  <c r="E83" i="59"/>
  <c r="E75" i="59" s="1"/>
  <c r="J83" i="59"/>
  <c r="C95" i="59"/>
  <c r="C112" i="59"/>
  <c r="H112" i="59"/>
  <c r="C116" i="59"/>
  <c r="H116" i="59"/>
  <c r="C122" i="59"/>
  <c r="H122" i="59"/>
  <c r="I130" i="59"/>
  <c r="H133" i="59"/>
  <c r="H136" i="59"/>
  <c r="H144" i="59"/>
  <c r="C151" i="59"/>
  <c r="H151" i="59"/>
  <c r="H160" i="59"/>
  <c r="F173" i="59"/>
  <c r="H175" i="59"/>
  <c r="C179" i="59"/>
  <c r="H179" i="59"/>
  <c r="H184" i="59"/>
  <c r="F187" i="59"/>
  <c r="K187" i="59"/>
  <c r="D191" i="59"/>
  <c r="H192" i="59"/>
  <c r="G195" i="59"/>
  <c r="I204" i="59"/>
  <c r="C205" i="59"/>
  <c r="L204" i="59"/>
  <c r="L195" i="59" s="1"/>
  <c r="C235" i="59"/>
  <c r="D231" i="59"/>
  <c r="F231" i="59"/>
  <c r="H235" i="59"/>
  <c r="C252" i="59"/>
  <c r="G258" i="59"/>
  <c r="K258" i="59"/>
  <c r="C263" i="59"/>
  <c r="F269" i="59"/>
  <c r="F268" i="59" s="1"/>
  <c r="I269" i="59"/>
  <c r="C280" i="59"/>
  <c r="E21" i="60"/>
  <c r="D288" i="60"/>
  <c r="D287" i="60" s="1"/>
  <c r="F288" i="60"/>
  <c r="F287" i="60" s="1"/>
  <c r="H22" i="60"/>
  <c r="F27" i="60"/>
  <c r="K27" i="60"/>
  <c r="H27" i="60" s="1"/>
  <c r="H43" i="60"/>
  <c r="H58" i="60"/>
  <c r="G76" i="60"/>
  <c r="C80" i="60"/>
  <c r="H80" i="60"/>
  <c r="D83" i="60"/>
  <c r="E83" i="60"/>
  <c r="J83" i="60"/>
  <c r="J75" i="60" s="1"/>
  <c r="C103" i="60"/>
  <c r="H103" i="60"/>
  <c r="C112" i="60"/>
  <c r="C122" i="60"/>
  <c r="E130" i="60"/>
  <c r="I130" i="60"/>
  <c r="I75" i="60" s="1"/>
  <c r="H136" i="60"/>
  <c r="C141" i="60"/>
  <c r="C144" i="60"/>
  <c r="C165" i="60"/>
  <c r="I174" i="60"/>
  <c r="I173" i="60" s="1"/>
  <c r="D196" i="60"/>
  <c r="D195" i="60" s="1"/>
  <c r="C205" i="60"/>
  <c r="F195" i="60"/>
  <c r="C216" i="60"/>
  <c r="J216" i="60"/>
  <c r="H216" i="60" s="1"/>
  <c r="C227" i="60"/>
  <c r="I204" i="60"/>
  <c r="I195" i="60" s="1"/>
  <c r="E231" i="60"/>
  <c r="E230" i="60" s="1"/>
  <c r="G231" i="60"/>
  <c r="J231" i="60"/>
  <c r="J230" i="60" s="1"/>
  <c r="L231" i="60"/>
  <c r="L230" i="60" s="1"/>
  <c r="K230" i="60"/>
  <c r="C259" i="60"/>
  <c r="F230" i="60"/>
  <c r="C263" i="60"/>
  <c r="H263" i="60"/>
  <c r="E269" i="60"/>
  <c r="H271" i="60"/>
  <c r="C276" i="60"/>
  <c r="G269" i="60"/>
  <c r="G268" i="60" s="1"/>
  <c r="L269" i="60"/>
  <c r="D288" i="61"/>
  <c r="D287" i="61" s="1"/>
  <c r="F288" i="61"/>
  <c r="F287" i="61" s="1"/>
  <c r="I288" i="61"/>
  <c r="I287" i="61" s="1"/>
  <c r="K288" i="61"/>
  <c r="K287" i="61" s="1"/>
  <c r="H32" i="61"/>
  <c r="H43" i="61"/>
  <c r="D53" i="61"/>
  <c r="K53" i="61"/>
  <c r="C55" i="61"/>
  <c r="F53" i="61"/>
  <c r="C58" i="61"/>
  <c r="H58" i="61"/>
  <c r="H69" i="61"/>
  <c r="F76" i="61"/>
  <c r="D76" i="61"/>
  <c r="D75" i="61" s="1"/>
  <c r="H77" i="61"/>
  <c r="G83" i="61"/>
  <c r="C83" i="61" s="1"/>
  <c r="J83" i="61"/>
  <c r="C95" i="61"/>
  <c r="C112" i="61"/>
  <c r="H112" i="61"/>
  <c r="C116" i="61"/>
  <c r="H116" i="61"/>
  <c r="C122" i="61"/>
  <c r="H122" i="61"/>
  <c r="H136" i="61"/>
  <c r="H141" i="61"/>
  <c r="C151" i="61"/>
  <c r="H160" i="61"/>
  <c r="C166" i="61"/>
  <c r="D174" i="61"/>
  <c r="F174" i="61"/>
  <c r="F173" i="61" s="1"/>
  <c r="H175" i="61"/>
  <c r="K174" i="61"/>
  <c r="K173" i="61" s="1"/>
  <c r="E195" i="61"/>
  <c r="C205" i="61"/>
  <c r="F204" i="61"/>
  <c r="F195" i="61" s="1"/>
  <c r="I204" i="61"/>
  <c r="C216" i="61"/>
  <c r="C227" i="61"/>
  <c r="D231" i="61"/>
  <c r="F231" i="61"/>
  <c r="H235" i="61"/>
  <c r="I231" i="61"/>
  <c r="K231" i="61"/>
  <c r="K230" i="61" s="1"/>
  <c r="C238" i="61"/>
  <c r="L230" i="61"/>
  <c r="I251" i="61"/>
  <c r="H251" i="61" s="1"/>
  <c r="C252" i="61"/>
  <c r="G269" i="61"/>
  <c r="G268" i="61" s="1"/>
  <c r="G194" i="61" s="1"/>
  <c r="K269" i="61"/>
  <c r="E288" i="62"/>
  <c r="E287" i="62" s="1"/>
  <c r="G288" i="62"/>
  <c r="G287" i="62" s="1"/>
  <c r="I287" i="62"/>
  <c r="K287" i="62"/>
  <c r="H43" i="62"/>
  <c r="I54" i="62"/>
  <c r="C55" i="62"/>
  <c r="K54" i="62"/>
  <c r="K53" i="62" s="1"/>
  <c r="C57" i="62"/>
  <c r="I67" i="62"/>
  <c r="H67" i="62" s="1"/>
  <c r="C80" i="62"/>
  <c r="D83" i="62"/>
  <c r="C95" i="62"/>
  <c r="C112" i="62"/>
  <c r="H112" i="62"/>
  <c r="C116" i="62"/>
  <c r="H116" i="62"/>
  <c r="C122" i="62"/>
  <c r="H122" i="62"/>
  <c r="I130" i="62"/>
  <c r="H133" i="62"/>
  <c r="H136" i="62"/>
  <c r="C151" i="62"/>
  <c r="H151" i="62"/>
  <c r="H160" i="62"/>
  <c r="H175" i="62"/>
  <c r="C179" i="62"/>
  <c r="H179" i="62"/>
  <c r="H184" i="62"/>
  <c r="F187" i="62"/>
  <c r="K187" i="62"/>
  <c r="D191" i="62"/>
  <c r="H192" i="62"/>
  <c r="D196" i="62"/>
  <c r="C196" i="62" s="1"/>
  <c r="H198" i="62"/>
  <c r="E204" i="62"/>
  <c r="E195" i="62" s="1"/>
  <c r="L204" i="62"/>
  <c r="L195" i="62" s="1"/>
  <c r="H216" i="62"/>
  <c r="C227" i="62"/>
  <c r="H227" i="62"/>
  <c r="C235" i="62"/>
  <c r="D231" i="62"/>
  <c r="D230" i="62" s="1"/>
  <c r="F231" i="62"/>
  <c r="H235" i="62"/>
  <c r="I231" i="62"/>
  <c r="K231" i="62"/>
  <c r="K230" i="62" s="1"/>
  <c r="G230" i="62"/>
  <c r="H238" i="62"/>
  <c r="D251" i="62"/>
  <c r="C251" i="62" s="1"/>
  <c r="H252" i="62"/>
  <c r="F269" i="62"/>
  <c r="F268" i="62" s="1"/>
  <c r="K269" i="62"/>
  <c r="H280" i="62"/>
  <c r="K52" i="70"/>
  <c r="H131" i="70"/>
  <c r="J187" i="70"/>
  <c r="H187" i="70" s="1"/>
  <c r="H58" i="70"/>
  <c r="C174" i="69"/>
  <c r="C204" i="69"/>
  <c r="G75" i="69"/>
  <c r="G283" i="69" s="1"/>
  <c r="C83" i="68"/>
  <c r="C258" i="68"/>
  <c r="C54" i="68"/>
  <c r="H269" i="66"/>
  <c r="H54" i="68"/>
  <c r="E187" i="66"/>
  <c r="C187" i="66" s="1"/>
  <c r="C174" i="68"/>
  <c r="C230" i="67"/>
  <c r="H204" i="66"/>
  <c r="C83" i="66"/>
  <c r="C83" i="65"/>
  <c r="K75" i="64"/>
  <c r="I230" i="65"/>
  <c r="H230" i="65" s="1"/>
  <c r="C130" i="65"/>
  <c r="I230" i="64"/>
  <c r="D75" i="63"/>
  <c r="C75" i="63" s="1"/>
  <c r="C21" i="63"/>
  <c r="H187" i="64"/>
  <c r="H268" i="64"/>
  <c r="H283" i="64" s="1"/>
  <c r="K230" i="64"/>
  <c r="H174" i="64"/>
  <c r="H288" i="64"/>
  <c r="H287" i="64" s="1"/>
  <c r="H269" i="65"/>
  <c r="G52" i="70"/>
  <c r="G51" i="70" s="1"/>
  <c r="C174" i="64"/>
  <c r="D187" i="68"/>
  <c r="C187" i="68" s="1"/>
  <c r="H204" i="63"/>
  <c r="C230" i="63"/>
  <c r="L75" i="58"/>
  <c r="L52" i="58" s="1"/>
  <c r="K75" i="65"/>
  <c r="K75" i="66"/>
  <c r="H130" i="53"/>
  <c r="H130" i="64"/>
  <c r="H130" i="59"/>
  <c r="J75" i="68"/>
  <c r="C130" i="66"/>
  <c r="G283" i="65"/>
  <c r="G283" i="68"/>
  <c r="C130" i="61"/>
  <c r="F52" i="63"/>
  <c r="F51" i="63" s="1"/>
  <c r="F50" i="63" s="1"/>
  <c r="E283" i="63"/>
  <c r="E52" i="70"/>
  <c r="F283" i="64"/>
  <c r="K75" i="68"/>
  <c r="K283" i="68" s="1"/>
  <c r="H67" i="53"/>
  <c r="I76" i="68"/>
  <c r="H76" i="68" s="1"/>
  <c r="I204" i="69"/>
  <c r="H204" i="69" s="1"/>
  <c r="H116" i="69"/>
  <c r="I76" i="69"/>
  <c r="I83" i="69"/>
  <c r="K83" i="69"/>
  <c r="K75" i="69" s="1"/>
  <c r="K283" i="69" s="1"/>
  <c r="H116" i="68"/>
  <c r="E52" i="69"/>
  <c r="E51" i="69" s="1"/>
  <c r="E283" i="69"/>
  <c r="C187" i="70"/>
  <c r="F283" i="70"/>
  <c r="G52" i="67"/>
  <c r="G51" i="67" s="1"/>
  <c r="G283" i="67"/>
  <c r="L52" i="64"/>
  <c r="G283" i="66"/>
  <c r="G52" i="66"/>
  <c r="G51" i="66" s="1"/>
  <c r="J75" i="70"/>
  <c r="F52" i="70"/>
  <c r="F51" i="70" s="1"/>
  <c r="F50" i="70" s="1"/>
  <c r="J53" i="69"/>
  <c r="H54" i="69"/>
  <c r="H196" i="68"/>
  <c r="H76" i="67"/>
  <c r="I75" i="67"/>
  <c r="H75" i="67" s="1"/>
  <c r="E52" i="67"/>
  <c r="C53" i="67"/>
  <c r="H174" i="65"/>
  <c r="I173" i="65"/>
  <c r="H173" i="65" s="1"/>
  <c r="C27" i="64"/>
  <c r="C76" i="66"/>
  <c r="D75" i="66"/>
  <c r="H204" i="64"/>
  <c r="C27" i="66"/>
  <c r="E230" i="70"/>
  <c r="C231" i="70"/>
  <c r="C191" i="70"/>
  <c r="C130" i="70"/>
  <c r="D75" i="70"/>
  <c r="C75" i="70" s="1"/>
  <c r="C269" i="69"/>
  <c r="D268" i="69"/>
  <c r="D53" i="70"/>
  <c r="C54" i="70"/>
  <c r="F285" i="70"/>
  <c r="C27" i="70"/>
  <c r="H76" i="69"/>
  <c r="C130" i="69"/>
  <c r="D75" i="69"/>
  <c r="C251" i="69"/>
  <c r="F194" i="69"/>
  <c r="H173" i="70"/>
  <c r="J75" i="69"/>
  <c r="F21" i="69"/>
  <c r="C21" i="69" s="1"/>
  <c r="C27" i="69"/>
  <c r="C21" i="68"/>
  <c r="G52" i="69"/>
  <c r="G51" i="69" s="1"/>
  <c r="L51" i="68"/>
  <c r="D194" i="68"/>
  <c r="H84" i="68"/>
  <c r="I83" i="68"/>
  <c r="H83" i="68" s="1"/>
  <c r="G194" i="68"/>
  <c r="G51" i="68" s="1"/>
  <c r="I53" i="68"/>
  <c r="E195" i="67"/>
  <c r="H54" i="67"/>
  <c r="I53" i="67"/>
  <c r="C268" i="68"/>
  <c r="H27" i="66"/>
  <c r="L51" i="65"/>
  <c r="C76" i="64"/>
  <c r="D75" i="64"/>
  <c r="H76" i="65"/>
  <c r="I75" i="65"/>
  <c r="H75" i="65" s="1"/>
  <c r="H27" i="64"/>
  <c r="F21" i="64"/>
  <c r="C21" i="64" s="1"/>
  <c r="C269" i="63"/>
  <c r="D268" i="63"/>
  <c r="C54" i="63"/>
  <c r="D53" i="63"/>
  <c r="C196" i="66"/>
  <c r="E195" i="66"/>
  <c r="C195" i="66" s="1"/>
  <c r="D195" i="65"/>
  <c r="E230" i="64"/>
  <c r="E194" i="64" s="1"/>
  <c r="E195" i="68"/>
  <c r="C83" i="67"/>
  <c r="F75" i="66"/>
  <c r="F52" i="66" s="1"/>
  <c r="E194" i="65"/>
  <c r="H269" i="64"/>
  <c r="E187" i="64"/>
  <c r="C187" i="64" s="1"/>
  <c r="D53" i="64"/>
  <c r="C54" i="64"/>
  <c r="C21" i="67"/>
  <c r="K52" i="63"/>
  <c r="I75" i="63"/>
  <c r="G52" i="63"/>
  <c r="G283" i="64"/>
  <c r="D230" i="69"/>
  <c r="C230" i="69" s="1"/>
  <c r="H288" i="68"/>
  <c r="H287" i="68" s="1"/>
  <c r="H174" i="66"/>
  <c r="I173" i="66"/>
  <c r="H173" i="66" s="1"/>
  <c r="E53" i="65"/>
  <c r="C54" i="65"/>
  <c r="H268" i="63"/>
  <c r="H283" i="63" s="1"/>
  <c r="H269" i="63"/>
  <c r="H76" i="64"/>
  <c r="J75" i="64"/>
  <c r="I230" i="63"/>
  <c r="H231" i="63"/>
  <c r="F21" i="66"/>
  <c r="C21" i="66" s="1"/>
  <c r="H251" i="63"/>
  <c r="E194" i="63"/>
  <c r="H174" i="70"/>
  <c r="C174" i="70"/>
  <c r="D173" i="70"/>
  <c r="C173" i="70" s="1"/>
  <c r="H27" i="70"/>
  <c r="H258" i="69"/>
  <c r="H69" i="70"/>
  <c r="I75" i="70"/>
  <c r="L52" i="70"/>
  <c r="L51" i="70" s="1"/>
  <c r="H269" i="69"/>
  <c r="I230" i="69"/>
  <c r="H231" i="69"/>
  <c r="E230" i="68"/>
  <c r="E283" i="68" s="1"/>
  <c r="C288" i="69"/>
  <c r="C287" i="69" s="1"/>
  <c r="H231" i="68"/>
  <c r="I230" i="68"/>
  <c r="L51" i="69"/>
  <c r="H258" i="68"/>
  <c r="C130" i="68"/>
  <c r="C231" i="66"/>
  <c r="D230" i="66"/>
  <c r="C230" i="66" s="1"/>
  <c r="H269" i="67"/>
  <c r="H268" i="67"/>
  <c r="H283" i="67" s="1"/>
  <c r="C269" i="66"/>
  <c r="D268" i="66"/>
  <c r="C268" i="66" s="1"/>
  <c r="H288" i="66"/>
  <c r="H287" i="66" s="1"/>
  <c r="H195" i="67"/>
  <c r="I130" i="68"/>
  <c r="H130" i="68" s="1"/>
  <c r="G194" i="65"/>
  <c r="G51" i="65" s="1"/>
  <c r="C231" i="64"/>
  <c r="C173" i="64"/>
  <c r="H196" i="63"/>
  <c r="H130" i="66"/>
  <c r="H95" i="66"/>
  <c r="C269" i="65"/>
  <c r="D268" i="65"/>
  <c r="F195" i="65"/>
  <c r="F194" i="65" s="1"/>
  <c r="F51" i="65" s="1"/>
  <c r="H54" i="65"/>
  <c r="I53" i="65"/>
  <c r="I75" i="64"/>
  <c r="I187" i="63"/>
  <c r="H187" i="63" s="1"/>
  <c r="H288" i="67"/>
  <c r="H287" i="67" s="1"/>
  <c r="E75" i="65"/>
  <c r="I75" i="66"/>
  <c r="H67" i="64"/>
  <c r="I53" i="64"/>
  <c r="C288" i="67"/>
  <c r="C287" i="67" s="1"/>
  <c r="H53" i="66"/>
  <c r="E75" i="64"/>
  <c r="D194" i="63"/>
  <c r="C195" i="63"/>
  <c r="C173" i="63"/>
  <c r="C130" i="64"/>
  <c r="H269" i="70"/>
  <c r="H268" i="70"/>
  <c r="H283" i="70" s="1"/>
  <c r="C204" i="70"/>
  <c r="D195" i="70"/>
  <c r="H231" i="70"/>
  <c r="I230" i="70"/>
  <c r="H130" i="70"/>
  <c r="C269" i="70"/>
  <c r="E268" i="70"/>
  <c r="C268" i="70" s="1"/>
  <c r="H204" i="70"/>
  <c r="H67" i="70"/>
  <c r="I53" i="70"/>
  <c r="I130" i="69"/>
  <c r="H130" i="69" s="1"/>
  <c r="H76" i="70"/>
  <c r="J173" i="69"/>
  <c r="H173" i="69" s="1"/>
  <c r="H174" i="69"/>
  <c r="D53" i="69"/>
  <c r="D75" i="68"/>
  <c r="H231" i="67"/>
  <c r="I230" i="67"/>
  <c r="D195" i="69"/>
  <c r="F75" i="69"/>
  <c r="F52" i="69" s="1"/>
  <c r="H269" i="68"/>
  <c r="H268" i="68"/>
  <c r="F75" i="68"/>
  <c r="C54" i="66"/>
  <c r="D53" i="66"/>
  <c r="J51" i="65"/>
  <c r="H204" i="65"/>
  <c r="I187" i="66"/>
  <c r="H187" i="66" s="1"/>
  <c r="H196" i="65"/>
  <c r="E53" i="64"/>
  <c r="K21" i="64"/>
  <c r="C27" i="63"/>
  <c r="J230" i="66"/>
  <c r="C174" i="66"/>
  <c r="E173" i="66"/>
  <c r="L51" i="66"/>
  <c r="D194" i="64"/>
  <c r="C195" i="64"/>
  <c r="H173" i="64"/>
  <c r="C258" i="63"/>
  <c r="C174" i="63"/>
  <c r="H53" i="63"/>
  <c r="C76" i="63"/>
  <c r="H54" i="53"/>
  <c r="I53" i="53"/>
  <c r="G75" i="53"/>
  <c r="G283" i="53" s="1"/>
  <c r="H76" i="53"/>
  <c r="H174" i="53"/>
  <c r="J173" i="53"/>
  <c r="H191" i="53"/>
  <c r="H251" i="53"/>
  <c r="F268" i="53"/>
  <c r="F194" i="53" s="1"/>
  <c r="H268" i="53"/>
  <c r="H283" i="53" s="1"/>
  <c r="C76" i="53"/>
  <c r="H165" i="53"/>
  <c r="C173" i="53"/>
  <c r="J230" i="53"/>
  <c r="C251" i="53"/>
  <c r="K21" i="53"/>
  <c r="H27" i="53"/>
  <c r="C32" i="53"/>
  <c r="C55" i="53"/>
  <c r="C57" i="53"/>
  <c r="C77" i="53"/>
  <c r="C131" i="53"/>
  <c r="C166" i="53"/>
  <c r="C174" i="53"/>
  <c r="C188" i="53"/>
  <c r="C192" i="53"/>
  <c r="H205" i="53"/>
  <c r="H259" i="53"/>
  <c r="H269" i="53"/>
  <c r="G187" i="54"/>
  <c r="K187" i="54"/>
  <c r="H191" i="54"/>
  <c r="H54" i="55"/>
  <c r="I53" i="55"/>
  <c r="L75" i="55"/>
  <c r="C130" i="55"/>
  <c r="H130" i="55"/>
  <c r="C165" i="55"/>
  <c r="C187" i="55"/>
  <c r="C191" i="55"/>
  <c r="F268" i="55"/>
  <c r="F194" i="55" s="1"/>
  <c r="I53" i="54"/>
  <c r="C22" i="53"/>
  <c r="C288" i="53" s="1"/>
  <c r="C287" i="53" s="1"/>
  <c r="C84" i="53"/>
  <c r="C175" i="53"/>
  <c r="H238" i="53"/>
  <c r="H252" i="53"/>
  <c r="H276" i="53"/>
  <c r="E53" i="54"/>
  <c r="H268" i="55"/>
  <c r="H283" i="55" s="1"/>
  <c r="H22" i="53"/>
  <c r="J83" i="53"/>
  <c r="H83" i="53" s="1"/>
  <c r="E258" i="53"/>
  <c r="C258" i="53" s="1"/>
  <c r="H165" i="54"/>
  <c r="C258" i="54"/>
  <c r="F283" i="54"/>
  <c r="K75" i="55"/>
  <c r="K52" i="55" s="1"/>
  <c r="J230" i="55"/>
  <c r="H280" i="53"/>
  <c r="D21" i="54"/>
  <c r="L21" i="54"/>
  <c r="H55" i="54"/>
  <c r="H77" i="54"/>
  <c r="D165" i="54"/>
  <c r="C165" i="54" s="1"/>
  <c r="H175" i="54"/>
  <c r="D191" i="54"/>
  <c r="C191" i="54" s="1"/>
  <c r="D195" i="54"/>
  <c r="H205" i="54"/>
  <c r="D251" i="54"/>
  <c r="C251" i="54" s="1"/>
  <c r="H259" i="54"/>
  <c r="D269" i="54"/>
  <c r="H280" i="54"/>
  <c r="D288" i="54"/>
  <c r="D287" i="54" s="1"/>
  <c r="D21" i="55"/>
  <c r="L21" i="55"/>
  <c r="K27" i="55"/>
  <c r="H55" i="55"/>
  <c r="H77" i="55"/>
  <c r="D83" i="55"/>
  <c r="C83" i="55" s="1"/>
  <c r="H131" i="55"/>
  <c r="I165" i="55"/>
  <c r="H165" i="55" s="1"/>
  <c r="C166" i="55"/>
  <c r="I173" i="55"/>
  <c r="H173" i="55" s="1"/>
  <c r="C188" i="55"/>
  <c r="I191" i="55"/>
  <c r="H191" i="55" s="1"/>
  <c r="C192" i="55"/>
  <c r="C196" i="55"/>
  <c r="H205" i="55"/>
  <c r="H231" i="55"/>
  <c r="D251" i="55"/>
  <c r="C251" i="55" s="1"/>
  <c r="H259" i="55"/>
  <c r="D269" i="55"/>
  <c r="H280" i="55"/>
  <c r="H288" i="55" s="1"/>
  <c r="H287" i="55" s="1"/>
  <c r="D288" i="56"/>
  <c r="D287" i="56" s="1"/>
  <c r="D21" i="56"/>
  <c r="H22" i="56"/>
  <c r="L288" i="56"/>
  <c r="L287" i="56" s="1"/>
  <c r="L21" i="56"/>
  <c r="D75" i="56"/>
  <c r="H76" i="56"/>
  <c r="I75" i="56"/>
  <c r="D268" i="56"/>
  <c r="H27" i="57"/>
  <c r="C27" i="54"/>
  <c r="C22" i="55"/>
  <c r="C288" i="55" s="1"/>
  <c r="C287" i="55" s="1"/>
  <c r="C45" i="55"/>
  <c r="K288" i="55"/>
  <c r="K287" i="55" s="1"/>
  <c r="C28" i="56"/>
  <c r="H32" i="56"/>
  <c r="I53" i="57"/>
  <c r="G288" i="55"/>
  <c r="G287" i="55" s="1"/>
  <c r="H54" i="56"/>
  <c r="I53" i="56"/>
  <c r="G21" i="54"/>
  <c r="E268" i="54"/>
  <c r="H45" i="55"/>
  <c r="E54" i="55"/>
  <c r="E53" i="55" s="1"/>
  <c r="E76" i="55"/>
  <c r="E75" i="55" s="1"/>
  <c r="E204" i="55"/>
  <c r="E258" i="55"/>
  <c r="E268" i="55"/>
  <c r="C22" i="56"/>
  <c r="H165" i="56"/>
  <c r="C173" i="56"/>
  <c r="E187" i="56"/>
  <c r="I187" i="56"/>
  <c r="H187" i="56" s="1"/>
  <c r="C191" i="56"/>
  <c r="F230" i="56"/>
  <c r="F194" i="56" s="1"/>
  <c r="H55" i="56"/>
  <c r="H77" i="56"/>
  <c r="H131" i="56"/>
  <c r="C136" i="56"/>
  <c r="C166" i="56"/>
  <c r="C188" i="56"/>
  <c r="C192" i="56"/>
  <c r="C196" i="56"/>
  <c r="H227" i="56"/>
  <c r="H259" i="56"/>
  <c r="H280" i="56"/>
  <c r="D21" i="57"/>
  <c r="L21" i="57"/>
  <c r="H55" i="57"/>
  <c r="H77" i="57"/>
  <c r="C102" i="57"/>
  <c r="D103" i="57"/>
  <c r="C103" i="57" s="1"/>
  <c r="D187" i="57"/>
  <c r="C187" i="57" s="1"/>
  <c r="C191" i="57"/>
  <c r="G75" i="58"/>
  <c r="G52" i="58" s="1"/>
  <c r="J75" i="58"/>
  <c r="C165" i="58"/>
  <c r="C191" i="58"/>
  <c r="F268" i="58"/>
  <c r="H84" i="56"/>
  <c r="C175" i="56"/>
  <c r="E204" i="56"/>
  <c r="C204" i="56" s="1"/>
  <c r="C205" i="56"/>
  <c r="H238" i="56"/>
  <c r="H252" i="56"/>
  <c r="H276" i="56"/>
  <c r="H22" i="57"/>
  <c r="J83" i="57"/>
  <c r="J75" i="57" s="1"/>
  <c r="H84" i="57"/>
  <c r="H165" i="57"/>
  <c r="E54" i="56"/>
  <c r="E76" i="56"/>
  <c r="E130" i="56"/>
  <c r="C130" i="56" s="1"/>
  <c r="J174" i="56"/>
  <c r="J204" i="56"/>
  <c r="E258" i="56"/>
  <c r="C280" i="56"/>
  <c r="G21" i="57"/>
  <c r="K21" i="57"/>
  <c r="E54" i="57"/>
  <c r="E76" i="57"/>
  <c r="J230" i="58"/>
  <c r="E268" i="58"/>
  <c r="C166" i="57"/>
  <c r="C192" i="57"/>
  <c r="H280" i="57"/>
  <c r="D21" i="58"/>
  <c r="L21" i="58"/>
  <c r="K27" i="58"/>
  <c r="K21" i="58" s="1"/>
  <c r="D53" i="58"/>
  <c r="H55" i="58"/>
  <c r="H77" i="58"/>
  <c r="D83" i="58"/>
  <c r="I165" i="58"/>
  <c r="H165" i="58" s="1"/>
  <c r="C166" i="58"/>
  <c r="I173" i="58"/>
  <c r="H173" i="58" s="1"/>
  <c r="C188" i="58"/>
  <c r="I191" i="58"/>
  <c r="H191" i="58" s="1"/>
  <c r="C192" i="58"/>
  <c r="C196" i="58"/>
  <c r="H205" i="58"/>
  <c r="D251" i="58"/>
  <c r="C251" i="58" s="1"/>
  <c r="H259" i="58"/>
  <c r="D269" i="58"/>
  <c r="H280" i="58"/>
  <c r="D288" i="58"/>
  <c r="D287" i="58" s="1"/>
  <c r="D21" i="59"/>
  <c r="L21" i="59"/>
  <c r="C32" i="59"/>
  <c r="C55" i="59"/>
  <c r="D67" i="59"/>
  <c r="C67" i="59" s="1"/>
  <c r="C69" i="59"/>
  <c r="C174" i="59"/>
  <c r="D173" i="59"/>
  <c r="G194" i="59"/>
  <c r="C27" i="58"/>
  <c r="C45" i="58"/>
  <c r="C22" i="59"/>
  <c r="C288" i="59" s="1"/>
  <c r="C287" i="59" s="1"/>
  <c r="I288" i="59"/>
  <c r="I287" i="59" s="1"/>
  <c r="H22" i="59"/>
  <c r="H288" i="59" s="1"/>
  <c r="H287" i="59" s="1"/>
  <c r="H231" i="59"/>
  <c r="I230" i="59"/>
  <c r="C55" i="60"/>
  <c r="E54" i="60"/>
  <c r="C131" i="57"/>
  <c r="E288" i="59"/>
  <c r="E287" i="59" s="1"/>
  <c r="E21" i="59"/>
  <c r="J288" i="59"/>
  <c r="J287" i="59" s="1"/>
  <c r="C280" i="57"/>
  <c r="G21" i="58"/>
  <c r="E76" i="58"/>
  <c r="E75" i="58" s="1"/>
  <c r="F288" i="59"/>
  <c r="F287" i="59" s="1"/>
  <c r="C165" i="59"/>
  <c r="G187" i="59"/>
  <c r="F230" i="59"/>
  <c r="H251" i="59"/>
  <c r="H258" i="59"/>
  <c r="D54" i="59"/>
  <c r="H54" i="59"/>
  <c r="C70" i="59"/>
  <c r="D76" i="59"/>
  <c r="H76" i="59"/>
  <c r="H84" i="59"/>
  <c r="D130" i="59"/>
  <c r="I174" i="59"/>
  <c r="C175" i="59"/>
  <c r="I198" i="59"/>
  <c r="D204" i="59"/>
  <c r="H238" i="59"/>
  <c r="H252" i="59"/>
  <c r="D258" i="59"/>
  <c r="H276" i="59"/>
  <c r="D21" i="60"/>
  <c r="L21" i="60"/>
  <c r="J67" i="60"/>
  <c r="H67" i="60" s="1"/>
  <c r="C130" i="60"/>
  <c r="H165" i="60"/>
  <c r="H258" i="60"/>
  <c r="H268" i="60"/>
  <c r="H283" i="60" s="1"/>
  <c r="H76" i="61"/>
  <c r="I75" i="61"/>
  <c r="C57" i="59"/>
  <c r="C22" i="60"/>
  <c r="C288" i="60" s="1"/>
  <c r="C287" i="60" s="1"/>
  <c r="K54" i="60"/>
  <c r="K53" i="60" s="1"/>
  <c r="H69" i="60"/>
  <c r="D69" i="60"/>
  <c r="C70" i="60"/>
  <c r="H27" i="61"/>
  <c r="D288" i="59"/>
  <c r="D287" i="59" s="1"/>
  <c r="C251" i="60"/>
  <c r="D230" i="60"/>
  <c r="H54" i="61"/>
  <c r="I53" i="61"/>
  <c r="J165" i="59"/>
  <c r="H165" i="59" s="1"/>
  <c r="J191" i="59"/>
  <c r="H191" i="59" s="1"/>
  <c r="E251" i="59"/>
  <c r="C251" i="59" s="1"/>
  <c r="E269" i="59"/>
  <c r="E268" i="59" s="1"/>
  <c r="G21" i="60"/>
  <c r="L54" i="60"/>
  <c r="L53" i="60" s="1"/>
  <c r="J173" i="60"/>
  <c r="D187" i="60"/>
  <c r="C187" i="60" s="1"/>
  <c r="L187" i="60"/>
  <c r="H191" i="60"/>
  <c r="H251" i="60"/>
  <c r="F268" i="60"/>
  <c r="F194" i="60" s="1"/>
  <c r="C54" i="61"/>
  <c r="E53" i="61"/>
  <c r="C53" i="61" s="1"/>
  <c r="F75" i="61"/>
  <c r="F52" i="61" s="1"/>
  <c r="C76" i="61"/>
  <c r="L75" i="61"/>
  <c r="H165" i="61"/>
  <c r="D76" i="60"/>
  <c r="H76" i="60"/>
  <c r="H84" i="60"/>
  <c r="K151" i="60"/>
  <c r="C166" i="60"/>
  <c r="C188" i="60"/>
  <c r="C192" i="60"/>
  <c r="H227" i="60"/>
  <c r="H259" i="60"/>
  <c r="H269" i="60"/>
  <c r="H280" i="60"/>
  <c r="L21" i="61"/>
  <c r="H55" i="61"/>
  <c r="C77" i="61"/>
  <c r="C131" i="61"/>
  <c r="D173" i="61"/>
  <c r="C187" i="61"/>
  <c r="C191" i="61"/>
  <c r="E230" i="61"/>
  <c r="F268" i="61"/>
  <c r="F194" i="61" s="1"/>
  <c r="C175" i="60"/>
  <c r="H238" i="60"/>
  <c r="H252" i="60"/>
  <c r="H276" i="60"/>
  <c r="H22" i="61"/>
  <c r="C84" i="61"/>
  <c r="K130" i="61"/>
  <c r="K75" i="61" s="1"/>
  <c r="H166" i="61"/>
  <c r="J204" i="60"/>
  <c r="J195" i="60" s="1"/>
  <c r="G21" i="61"/>
  <c r="K21" i="61"/>
  <c r="E268" i="61"/>
  <c r="C54" i="62"/>
  <c r="C188" i="61"/>
  <c r="I191" i="61"/>
  <c r="H191" i="61" s="1"/>
  <c r="C192" i="61"/>
  <c r="C196" i="61"/>
  <c r="H205" i="61"/>
  <c r="D251" i="61"/>
  <c r="C251" i="61" s="1"/>
  <c r="H259" i="61"/>
  <c r="D269" i="61"/>
  <c r="H280" i="61"/>
  <c r="D21" i="62"/>
  <c r="L21" i="62"/>
  <c r="K27" i="62"/>
  <c r="K21" i="62" s="1"/>
  <c r="C174" i="62"/>
  <c r="E268" i="62"/>
  <c r="E194" i="62" s="1"/>
  <c r="C22" i="62"/>
  <c r="C58" i="62"/>
  <c r="D67" i="62"/>
  <c r="C69" i="62"/>
  <c r="C204" i="62"/>
  <c r="G21" i="62"/>
  <c r="K75" i="62"/>
  <c r="K52" i="62" s="1"/>
  <c r="C165" i="62"/>
  <c r="G187" i="62"/>
  <c r="G194" i="62"/>
  <c r="F283" i="62"/>
  <c r="C70" i="62"/>
  <c r="D130" i="62"/>
  <c r="I174" i="62"/>
  <c r="C175" i="62"/>
  <c r="I204" i="62"/>
  <c r="I195" i="62" s="1"/>
  <c r="C205" i="62"/>
  <c r="I258" i="62"/>
  <c r="H258" i="62" s="1"/>
  <c r="C259" i="62"/>
  <c r="C280" i="62"/>
  <c r="J165" i="62"/>
  <c r="J75" i="62" s="1"/>
  <c r="J191" i="62"/>
  <c r="H191" i="62" s="1"/>
  <c r="J251" i="62"/>
  <c r="H251" i="62" s="1"/>
  <c r="J269" i="62"/>
  <c r="F50" i="67" l="1"/>
  <c r="F285" i="67"/>
  <c r="G52" i="62"/>
  <c r="G51" i="62" s="1"/>
  <c r="J230" i="61"/>
  <c r="H269" i="61"/>
  <c r="C196" i="60"/>
  <c r="K21" i="60"/>
  <c r="K21" i="59"/>
  <c r="H269" i="58"/>
  <c r="C83" i="58"/>
  <c r="C258" i="56"/>
  <c r="J52" i="58"/>
  <c r="C187" i="56"/>
  <c r="C27" i="55"/>
  <c r="C21" i="55"/>
  <c r="D173" i="54"/>
  <c r="C173" i="54" s="1"/>
  <c r="H54" i="54"/>
  <c r="C75" i="67"/>
  <c r="H230" i="67"/>
  <c r="H75" i="66"/>
  <c r="H230" i="68"/>
  <c r="E51" i="63"/>
  <c r="G50" i="64"/>
  <c r="F230" i="62"/>
  <c r="C83" i="62"/>
  <c r="F21" i="62"/>
  <c r="F230" i="61"/>
  <c r="H204" i="61"/>
  <c r="H173" i="61"/>
  <c r="H83" i="61"/>
  <c r="G230" i="60"/>
  <c r="C230" i="60" s="1"/>
  <c r="C204" i="60"/>
  <c r="G75" i="60"/>
  <c r="G52" i="60" s="1"/>
  <c r="G230" i="59"/>
  <c r="C173" i="58"/>
  <c r="K75" i="58"/>
  <c r="K52" i="58" s="1"/>
  <c r="L75" i="57"/>
  <c r="F230" i="55"/>
  <c r="H204" i="55"/>
  <c r="C55" i="54"/>
  <c r="E52" i="62"/>
  <c r="E75" i="62"/>
  <c r="K52" i="66"/>
  <c r="K51" i="66" s="1"/>
  <c r="K285" i="66" s="1"/>
  <c r="K52" i="64"/>
  <c r="K51" i="64" s="1"/>
  <c r="H75" i="64"/>
  <c r="H75" i="63"/>
  <c r="N11" i="60"/>
  <c r="K52" i="68"/>
  <c r="K51" i="68" s="1"/>
  <c r="K41" i="68" s="1"/>
  <c r="L52" i="59"/>
  <c r="H130" i="58"/>
  <c r="G52" i="57"/>
  <c r="G51" i="57" s="1"/>
  <c r="G50" i="57" s="1"/>
  <c r="H258" i="54"/>
  <c r="L75" i="62"/>
  <c r="L52" i="62" s="1"/>
  <c r="K52" i="57"/>
  <c r="E75" i="53"/>
  <c r="I230" i="61"/>
  <c r="C173" i="62"/>
  <c r="C173" i="57"/>
  <c r="H76" i="55"/>
  <c r="H130" i="54"/>
  <c r="H204" i="53"/>
  <c r="H83" i="55"/>
  <c r="H174" i="54"/>
  <c r="I195" i="69"/>
  <c r="H196" i="54"/>
  <c r="I195" i="54"/>
  <c r="D75" i="53"/>
  <c r="G75" i="57"/>
  <c r="G283" i="57" s="1"/>
  <c r="C173" i="55"/>
  <c r="H83" i="56"/>
  <c r="J195" i="54"/>
  <c r="H268" i="54"/>
  <c r="H283" i="54" s="1"/>
  <c r="H268" i="56"/>
  <c r="H283" i="56" s="1"/>
  <c r="C204" i="54"/>
  <c r="G230" i="58"/>
  <c r="C231" i="56"/>
  <c r="F51" i="64"/>
  <c r="F50" i="64" s="1"/>
  <c r="H187" i="53"/>
  <c r="J195" i="56"/>
  <c r="L195" i="53"/>
  <c r="K52" i="56"/>
  <c r="C231" i="62"/>
  <c r="G75" i="61"/>
  <c r="G52" i="61" s="1"/>
  <c r="G51" i="61" s="1"/>
  <c r="I53" i="58"/>
  <c r="H174" i="57"/>
  <c r="F283" i="58"/>
  <c r="H269" i="56"/>
  <c r="E230" i="55"/>
  <c r="C174" i="55"/>
  <c r="C27" i="56"/>
  <c r="H27" i="54"/>
  <c r="I230" i="55"/>
  <c r="H230" i="55" s="1"/>
  <c r="I173" i="54"/>
  <c r="H173" i="54" s="1"/>
  <c r="H187" i="54"/>
  <c r="C83" i="53"/>
  <c r="G51" i="63"/>
  <c r="G50" i="63" s="1"/>
  <c r="J52" i="68"/>
  <c r="J51" i="68" s="1"/>
  <c r="J285" i="68" s="1"/>
  <c r="H130" i="62"/>
  <c r="F21" i="61"/>
  <c r="C231" i="59"/>
  <c r="J75" i="56"/>
  <c r="G75" i="54"/>
  <c r="K52" i="53"/>
  <c r="F21" i="57"/>
  <c r="C173" i="61"/>
  <c r="L52" i="61"/>
  <c r="C174" i="60"/>
  <c r="H174" i="60"/>
  <c r="C130" i="59"/>
  <c r="E52" i="58"/>
  <c r="C83" i="59"/>
  <c r="C204" i="55"/>
  <c r="D230" i="56"/>
  <c r="J75" i="55"/>
  <c r="J52" i="55" s="1"/>
  <c r="E195" i="53"/>
  <c r="D268" i="53"/>
  <c r="C27" i="53"/>
  <c r="G75" i="56"/>
  <c r="G52" i="56" s="1"/>
  <c r="I230" i="54"/>
  <c r="H231" i="60"/>
  <c r="C258" i="59"/>
  <c r="K52" i="59"/>
  <c r="L51" i="59"/>
  <c r="L50" i="59" s="1"/>
  <c r="C174" i="57"/>
  <c r="C174" i="56"/>
  <c r="H269" i="55"/>
  <c r="E52" i="54"/>
  <c r="L75" i="54"/>
  <c r="L52" i="54" s="1"/>
  <c r="H288" i="62"/>
  <c r="H287" i="62" s="1"/>
  <c r="I75" i="62"/>
  <c r="K230" i="59"/>
  <c r="H230" i="59" s="1"/>
  <c r="H268" i="58"/>
  <c r="H283" i="58" s="1"/>
  <c r="L52" i="57"/>
  <c r="L51" i="57" s="1"/>
  <c r="J230" i="54"/>
  <c r="I204" i="56"/>
  <c r="I195" i="56" s="1"/>
  <c r="H195" i="56" s="1"/>
  <c r="C258" i="58"/>
  <c r="F283" i="53"/>
  <c r="E52" i="64"/>
  <c r="G283" i="54"/>
  <c r="G194" i="54"/>
  <c r="J52" i="70"/>
  <c r="J51" i="70" s="1"/>
  <c r="J25" i="70" s="1"/>
  <c r="J21" i="70" s="1"/>
  <c r="G283" i="59"/>
  <c r="F52" i="60"/>
  <c r="D230" i="59"/>
  <c r="H258" i="57"/>
  <c r="H187" i="60"/>
  <c r="E283" i="65"/>
  <c r="H230" i="64"/>
  <c r="E75" i="60"/>
  <c r="I230" i="57"/>
  <c r="H230" i="57" s="1"/>
  <c r="H231" i="61"/>
  <c r="I52" i="60"/>
  <c r="C83" i="60"/>
  <c r="H83" i="62"/>
  <c r="G283" i="58"/>
  <c r="C268" i="62"/>
  <c r="I52" i="66"/>
  <c r="H52" i="66" s="1"/>
  <c r="C195" i="60"/>
  <c r="F52" i="59"/>
  <c r="E52" i="59"/>
  <c r="D194" i="67"/>
  <c r="D51" i="67" s="1"/>
  <c r="D50" i="67" s="1"/>
  <c r="C151" i="60"/>
  <c r="F52" i="57"/>
  <c r="F51" i="57" s="1"/>
  <c r="F50" i="57" s="1"/>
  <c r="F283" i="57"/>
  <c r="F51" i="60"/>
  <c r="F50" i="60" s="1"/>
  <c r="J187" i="59"/>
  <c r="H187" i="59" s="1"/>
  <c r="F283" i="55"/>
  <c r="F51" i="53"/>
  <c r="G283" i="56"/>
  <c r="H230" i="56"/>
  <c r="H269" i="54"/>
  <c r="C204" i="61"/>
  <c r="G194" i="53"/>
  <c r="L52" i="60"/>
  <c r="C194" i="64"/>
  <c r="H230" i="60"/>
  <c r="H204" i="60"/>
  <c r="H204" i="57"/>
  <c r="H198" i="53"/>
  <c r="I196" i="53"/>
  <c r="I195" i="53" s="1"/>
  <c r="C194" i="63"/>
  <c r="C195" i="61"/>
  <c r="H174" i="61"/>
  <c r="K52" i="54"/>
  <c r="C231" i="53"/>
  <c r="K51" i="70"/>
  <c r="K50" i="70" s="1"/>
  <c r="I75" i="58"/>
  <c r="H230" i="54"/>
  <c r="C83" i="54"/>
  <c r="G52" i="53"/>
  <c r="J285" i="67"/>
  <c r="J50" i="67"/>
  <c r="H231" i="57"/>
  <c r="K51" i="57"/>
  <c r="K50" i="57" s="1"/>
  <c r="J51" i="54"/>
  <c r="J25" i="54" s="1"/>
  <c r="J21" i="54" s="1"/>
  <c r="F283" i="65"/>
  <c r="G283" i="60"/>
  <c r="G283" i="55"/>
  <c r="G52" i="54"/>
  <c r="G51" i="54" s="1"/>
  <c r="G50" i="54" s="1"/>
  <c r="D53" i="56"/>
  <c r="D52" i="56" s="1"/>
  <c r="H198" i="61"/>
  <c r="I196" i="61"/>
  <c r="I195" i="61" s="1"/>
  <c r="H198" i="55"/>
  <c r="I196" i="55"/>
  <c r="C69" i="54"/>
  <c r="D67" i="54"/>
  <c r="C67" i="54" s="1"/>
  <c r="L50" i="67"/>
  <c r="L285" i="67"/>
  <c r="K51" i="63"/>
  <c r="K50" i="63" s="1"/>
  <c r="K51" i="55"/>
  <c r="G194" i="58"/>
  <c r="G51" i="58" s="1"/>
  <c r="F283" i="59"/>
  <c r="F51" i="66"/>
  <c r="F50" i="66" s="1"/>
  <c r="F194" i="62"/>
  <c r="F194" i="58"/>
  <c r="G194" i="55"/>
  <c r="G285" i="70"/>
  <c r="G50" i="70"/>
  <c r="D285" i="67"/>
  <c r="C230" i="62"/>
  <c r="C21" i="62"/>
  <c r="I187" i="61"/>
  <c r="H187" i="61" s="1"/>
  <c r="E194" i="61"/>
  <c r="I187" i="58"/>
  <c r="H187" i="58" s="1"/>
  <c r="D75" i="58"/>
  <c r="E194" i="58"/>
  <c r="E51" i="58" s="1"/>
  <c r="C191" i="62"/>
  <c r="D187" i="62"/>
  <c r="C187" i="62" s="1"/>
  <c r="J75" i="61"/>
  <c r="J52" i="61" s="1"/>
  <c r="H53" i="59"/>
  <c r="I230" i="58"/>
  <c r="H198" i="57"/>
  <c r="I196" i="57"/>
  <c r="I195" i="57" s="1"/>
  <c r="H103" i="54"/>
  <c r="I83" i="54"/>
  <c r="F52" i="54"/>
  <c r="C69" i="53"/>
  <c r="D67" i="53"/>
  <c r="G194" i="60"/>
  <c r="H83" i="58"/>
  <c r="C231" i="57"/>
  <c r="D230" i="57"/>
  <c r="C230" i="57" s="1"/>
  <c r="D53" i="57"/>
  <c r="C83" i="56"/>
  <c r="J187" i="62"/>
  <c r="H187" i="62" s="1"/>
  <c r="C269" i="62"/>
  <c r="K51" i="62"/>
  <c r="K50" i="62" s="1"/>
  <c r="D195" i="62"/>
  <c r="L51" i="62"/>
  <c r="L50" i="62" s="1"/>
  <c r="G283" i="61"/>
  <c r="D52" i="61"/>
  <c r="F51" i="61"/>
  <c r="F50" i="61" s="1"/>
  <c r="E52" i="61"/>
  <c r="H173" i="60"/>
  <c r="H54" i="60"/>
  <c r="C269" i="60"/>
  <c r="H83" i="60"/>
  <c r="K51" i="59"/>
  <c r="G52" i="59"/>
  <c r="G51" i="59" s="1"/>
  <c r="G285" i="59" s="1"/>
  <c r="F21" i="59"/>
  <c r="C21" i="59" s="1"/>
  <c r="H269" i="59"/>
  <c r="C173" i="59"/>
  <c r="H288" i="58"/>
  <c r="H287" i="58" s="1"/>
  <c r="H231" i="58"/>
  <c r="C174" i="58"/>
  <c r="H131" i="58"/>
  <c r="C21" i="58"/>
  <c r="H231" i="56"/>
  <c r="L75" i="56"/>
  <c r="H54" i="57"/>
  <c r="C269" i="56"/>
  <c r="C21" i="56"/>
  <c r="H194" i="55"/>
  <c r="I187" i="55"/>
  <c r="H187" i="55" s="1"/>
  <c r="D75" i="55"/>
  <c r="C75" i="55" s="1"/>
  <c r="H288" i="54"/>
  <c r="H287" i="54" s="1"/>
  <c r="H231" i="54"/>
  <c r="F194" i="54"/>
  <c r="H204" i="54"/>
  <c r="G52" i="55"/>
  <c r="C54" i="54"/>
  <c r="H231" i="53"/>
  <c r="C196" i="53"/>
  <c r="C195" i="53"/>
  <c r="L52" i="53"/>
  <c r="C54" i="53"/>
  <c r="H173" i="53"/>
  <c r="E52" i="53"/>
  <c r="F51" i="69"/>
  <c r="F50" i="69" s="1"/>
  <c r="H230" i="70"/>
  <c r="D194" i="66"/>
  <c r="H75" i="70"/>
  <c r="E283" i="70"/>
  <c r="K52" i="65"/>
  <c r="K51" i="65" s="1"/>
  <c r="L51" i="64"/>
  <c r="L50" i="64" s="1"/>
  <c r="F52" i="62"/>
  <c r="F51" i="62" s="1"/>
  <c r="F285" i="62" s="1"/>
  <c r="L51" i="58"/>
  <c r="L285" i="58" s="1"/>
  <c r="I53" i="62"/>
  <c r="H53" i="62" s="1"/>
  <c r="C174" i="61"/>
  <c r="C27" i="60"/>
  <c r="F21" i="60"/>
  <c r="C21" i="60" s="1"/>
  <c r="H204" i="59"/>
  <c r="C191" i="59"/>
  <c r="D187" i="59"/>
  <c r="C187" i="59" s="1"/>
  <c r="I75" i="59"/>
  <c r="D195" i="58"/>
  <c r="C195" i="58" s="1"/>
  <c r="H174" i="58"/>
  <c r="F52" i="58"/>
  <c r="C54" i="58"/>
  <c r="H269" i="57"/>
  <c r="H268" i="57"/>
  <c r="H283" i="57" s="1"/>
  <c r="C204" i="57"/>
  <c r="D195" i="57"/>
  <c r="C195" i="57" s="1"/>
  <c r="H187" i="57"/>
  <c r="G194" i="56"/>
  <c r="G51" i="56" s="1"/>
  <c r="H196" i="56"/>
  <c r="C69" i="55"/>
  <c r="D67" i="55"/>
  <c r="D194" i="53"/>
  <c r="C268" i="67"/>
  <c r="H54" i="62"/>
  <c r="C231" i="60"/>
  <c r="H67" i="59"/>
  <c r="H204" i="58"/>
  <c r="C204" i="58"/>
  <c r="H131" i="57"/>
  <c r="I130" i="57"/>
  <c r="D195" i="56"/>
  <c r="D194" i="56" s="1"/>
  <c r="H174" i="55"/>
  <c r="L51" i="54"/>
  <c r="L51" i="61"/>
  <c r="L50" i="61" s="1"/>
  <c r="L51" i="60"/>
  <c r="L50" i="60" s="1"/>
  <c r="H194" i="67"/>
  <c r="G51" i="55"/>
  <c r="G50" i="55" s="1"/>
  <c r="E283" i="61"/>
  <c r="F283" i="56"/>
  <c r="F51" i="55"/>
  <c r="F50" i="55" s="1"/>
  <c r="F285" i="63"/>
  <c r="E51" i="64"/>
  <c r="E285" i="64" s="1"/>
  <c r="D194" i="60"/>
  <c r="L50" i="58"/>
  <c r="L52" i="55"/>
  <c r="H130" i="61"/>
  <c r="E283" i="58"/>
  <c r="F283" i="66"/>
  <c r="C75" i="66"/>
  <c r="H195" i="69"/>
  <c r="H83" i="69"/>
  <c r="G50" i="68"/>
  <c r="G285" i="68"/>
  <c r="F50" i="65"/>
  <c r="F285" i="65"/>
  <c r="G50" i="65"/>
  <c r="G285" i="65"/>
  <c r="L50" i="65"/>
  <c r="L285" i="65"/>
  <c r="L50" i="66"/>
  <c r="L285" i="66"/>
  <c r="J50" i="65"/>
  <c r="J25" i="65"/>
  <c r="J21" i="65" s="1"/>
  <c r="L50" i="63"/>
  <c r="L285" i="63"/>
  <c r="E194" i="67"/>
  <c r="C194" i="67" s="1"/>
  <c r="C195" i="67"/>
  <c r="G50" i="67"/>
  <c r="G285" i="67"/>
  <c r="F52" i="68"/>
  <c r="F51" i="68" s="1"/>
  <c r="F283" i="68"/>
  <c r="H230" i="69"/>
  <c r="E283" i="67"/>
  <c r="C53" i="64"/>
  <c r="D52" i="64"/>
  <c r="C195" i="68"/>
  <c r="E194" i="68"/>
  <c r="E51" i="68" s="1"/>
  <c r="C268" i="63"/>
  <c r="D283" i="63"/>
  <c r="H195" i="66"/>
  <c r="H195" i="65"/>
  <c r="H194" i="65"/>
  <c r="C53" i="66"/>
  <c r="D52" i="66"/>
  <c r="J51" i="66"/>
  <c r="C53" i="69"/>
  <c r="D52" i="69"/>
  <c r="K52" i="69"/>
  <c r="K51" i="69" s="1"/>
  <c r="I52" i="64"/>
  <c r="H53" i="64"/>
  <c r="C268" i="65"/>
  <c r="D283" i="65"/>
  <c r="H195" i="63"/>
  <c r="C75" i="65"/>
  <c r="H230" i="63"/>
  <c r="E52" i="65"/>
  <c r="C53" i="65"/>
  <c r="E283" i="64"/>
  <c r="H230" i="66"/>
  <c r="H53" i="67"/>
  <c r="I52" i="67"/>
  <c r="C230" i="68"/>
  <c r="I75" i="69"/>
  <c r="C53" i="70"/>
  <c r="D52" i="70"/>
  <c r="D283" i="66"/>
  <c r="J52" i="64"/>
  <c r="J51" i="64" s="1"/>
  <c r="C173" i="66"/>
  <c r="E52" i="66"/>
  <c r="D52" i="68"/>
  <c r="C75" i="68"/>
  <c r="D283" i="68"/>
  <c r="I52" i="70"/>
  <c r="H53" i="70"/>
  <c r="C195" i="70"/>
  <c r="D194" i="70"/>
  <c r="D283" i="70"/>
  <c r="H268" i="69"/>
  <c r="K285" i="63"/>
  <c r="E194" i="66"/>
  <c r="E283" i="66"/>
  <c r="L50" i="68"/>
  <c r="L285" i="68"/>
  <c r="E285" i="63"/>
  <c r="E50" i="63"/>
  <c r="H195" i="68"/>
  <c r="H194" i="68"/>
  <c r="J52" i="69"/>
  <c r="H53" i="69"/>
  <c r="I52" i="63"/>
  <c r="C195" i="69"/>
  <c r="D194" i="69"/>
  <c r="C194" i="69" s="1"/>
  <c r="K50" i="67"/>
  <c r="K285" i="67"/>
  <c r="L50" i="70"/>
  <c r="L285" i="70"/>
  <c r="F283" i="69"/>
  <c r="C75" i="64"/>
  <c r="D283" i="64"/>
  <c r="I75" i="68"/>
  <c r="I283" i="68" s="1"/>
  <c r="G50" i="69"/>
  <c r="G285" i="69"/>
  <c r="J51" i="63"/>
  <c r="L50" i="69"/>
  <c r="L285" i="69"/>
  <c r="H195" i="64"/>
  <c r="H194" i="64"/>
  <c r="H53" i="65"/>
  <c r="I52" i="65"/>
  <c r="C195" i="65"/>
  <c r="D194" i="65"/>
  <c r="C53" i="63"/>
  <c r="D52" i="63"/>
  <c r="C230" i="64"/>
  <c r="H53" i="68"/>
  <c r="C75" i="69"/>
  <c r="H194" i="70"/>
  <c r="H195" i="70"/>
  <c r="C268" i="69"/>
  <c r="D283" i="69"/>
  <c r="E194" i="70"/>
  <c r="E51" i="70" s="1"/>
  <c r="C230" i="70"/>
  <c r="C52" i="67"/>
  <c r="G50" i="66"/>
  <c r="G285" i="66"/>
  <c r="E285" i="69"/>
  <c r="E50" i="69"/>
  <c r="K52" i="61"/>
  <c r="K51" i="61" s="1"/>
  <c r="F285" i="61"/>
  <c r="L285" i="61"/>
  <c r="G50" i="59"/>
  <c r="E194" i="54"/>
  <c r="E283" i="54"/>
  <c r="F285" i="55"/>
  <c r="G285" i="55"/>
  <c r="F50" i="53"/>
  <c r="F285" i="53"/>
  <c r="L285" i="59"/>
  <c r="J52" i="57"/>
  <c r="C130" i="62"/>
  <c r="D75" i="62"/>
  <c r="C75" i="62" s="1"/>
  <c r="H204" i="62"/>
  <c r="H165" i="62"/>
  <c r="E51" i="62"/>
  <c r="J230" i="62"/>
  <c r="I230" i="62"/>
  <c r="H174" i="62"/>
  <c r="I173" i="62"/>
  <c r="H231" i="62"/>
  <c r="C67" i="62"/>
  <c r="D53" i="62"/>
  <c r="E283" i="62"/>
  <c r="N12" i="60"/>
  <c r="H230" i="61"/>
  <c r="H288" i="61"/>
  <c r="H287" i="61" s="1"/>
  <c r="H268" i="61"/>
  <c r="H283" i="61" s="1"/>
  <c r="C76" i="60"/>
  <c r="D75" i="60"/>
  <c r="C75" i="61"/>
  <c r="H53" i="61"/>
  <c r="H75" i="61"/>
  <c r="C204" i="59"/>
  <c r="D195" i="59"/>
  <c r="E230" i="59"/>
  <c r="E194" i="59" s="1"/>
  <c r="E51" i="59" s="1"/>
  <c r="H27" i="58"/>
  <c r="C76" i="58"/>
  <c r="C54" i="57"/>
  <c r="E53" i="57"/>
  <c r="J51" i="58"/>
  <c r="C21" i="57"/>
  <c r="D83" i="57"/>
  <c r="E52" i="55"/>
  <c r="H83" i="57"/>
  <c r="D75" i="54"/>
  <c r="L51" i="55"/>
  <c r="E195" i="55"/>
  <c r="C75" i="53"/>
  <c r="J75" i="53"/>
  <c r="H75" i="53" s="1"/>
  <c r="J52" i="62"/>
  <c r="H269" i="62"/>
  <c r="G283" i="62"/>
  <c r="H151" i="60"/>
  <c r="K130" i="60"/>
  <c r="H195" i="60"/>
  <c r="E283" i="59"/>
  <c r="F283" i="60"/>
  <c r="H198" i="59"/>
  <c r="I196" i="59"/>
  <c r="I195" i="59" s="1"/>
  <c r="J75" i="59"/>
  <c r="H195" i="58"/>
  <c r="C75" i="58"/>
  <c r="C76" i="56"/>
  <c r="E75" i="56"/>
  <c r="C75" i="56" s="1"/>
  <c r="E195" i="56"/>
  <c r="D51" i="56"/>
  <c r="H53" i="57"/>
  <c r="K285" i="57"/>
  <c r="F51" i="56"/>
  <c r="C195" i="54"/>
  <c r="I75" i="55"/>
  <c r="J51" i="55"/>
  <c r="C231" i="61"/>
  <c r="D230" i="61"/>
  <c r="H288" i="60"/>
  <c r="H287" i="60" s="1"/>
  <c r="D67" i="60"/>
  <c r="C69" i="60"/>
  <c r="C54" i="59"/>
  <c r="D53" i="59"/>
  <c r="C54" i="60"/>
  <c r="E53" i="60"/>
  <c r="H268" i="59"/>
  <c r="H283" i="59" s="1"/>
  <c r="C269" i="58"/>
  <c r="D268" i="58"/>
  <c r="C268" i="58" s="1"/>
  <c r="C231" i="58"/>
  <c r="D230" i="58"/>
  <c r="H53" i="58"/>
  <c r="C54" i="56"/>
  <c r="E53" i="56"/>
  <c r="K51" i="58"/>
  <c r="K50" i="58" s="1"/>
  <c r="H288" i="57"/>
  <c r="H287" i="57" s="1"/>
  <c r="C288" i="57"/>
  <c r="C287" i="57" s="1"/>
  <c r="H75" i="56"/>
  <c r="H288" i="56"/>
  <c r="H287" i="56" s="1"/>
  <c r="H27" i="55"/>
  <c r="H194" i="54"/>
  <c r="H195" i="54"/>
  <c r="J50" i="54"/>
  <c r="C258" i="55"/>
  <c r="K21" i="55"/>
  <c r="H53" i="53"/>
  <c r="I52" i="53"/>
  <c r="D194" i="62"/>
  <c r="C194" i="62" s="1"/>
  <c r="C195" i="62"/>
  <c r="C269" i="61"/>
  <c r="D268" i="61"/>
  <c r="C268" i="61" s="1"/>
  <c r="C288" i="62"/>
  <c r="C287" i="62" s="1"/>
  <c r="H27" i="62"/>
  <c r="F283" i="61"/>
  <c r="J51" i="61"/>
  <c r="E268" i="60"/>
  <c r="J53" i="60"/>
  <c r="D268" i="59"/>
  <c r="H174" i="59"/>
  <c r="I173" i="59"/>
  <c r="C76" i="59"/>
  <c r="D75" i="59"/>
  <c r="C75" i="59" s="1"/>
  <c r="F194" i="59"/>
  <c r="F51" i="59" s="1"/>
  <c r="C269" i="59"/>
  <c r="C53" i="58"/>
  <c r="D52" i="58"/>
  <c r="C76" i="57"/>
  <c r="E75" i="57"/>
  <c r="E283" i="57" s="1"/>
  <c r="H174" i="56"/>
  <c r="J173" i="56"/>
  <c r="H230" i="58"/>
  <c r="C288" i="56"/>
  <c r="C287" i="56" s="1"/>
  <c r="E230" i="56"/>
  <c r="C230" i="56" s="1"/>
  <c r="I52" i="56"/>
  <c r="H53" i="56"/>
  <c r="E268" i="56"/>
  <c r="C268" i="56" s="1"/>
  <c r="C269" i="55"/>
  <c r="D268" i="55"/>
  <c r="C268" i="55" s="1"/>
  <c r="C231" i="55"/>
  <c r="D230" i="55"/>
  <c r="C269" i="54"/>
  <c r="D268" i="54"/>
  <c r="C268" i="54" s="1"/>
  <c r="C231" i="54"/>
  <c r="D230" i="54"/>
  <c r="C230" i="54" s="1"/>
  <c r="D187" i="54"/>
  <c r="C187" i="54" s="1"/>
  <c r="C21" i="54"/>
  <c r="H288" i="53"/>
  <c r="H287" i="53" s="1"/>
  <c r="C54" i="55"/>
  <c r="C76" i="55"/>
  <c r="H53" i="54"/>
  <c r="H53" i="55"/>
  <c r="E268" i="53"/>
  <c r="H230" i="53"/>
  <c r="E230" i="53"/>
  <c r="E194" i="53" s="1"/>
  <c r="I194" i="69" l="1"/>
  <c r="H194" i="69" s="1"/>
  <c r="I283" i="69"/>
  <c r="G50" i="62"/>
  <c r="G285" i="62"/>
  <c r="C52" i="61"/>
  <c r="C230" i="59"/>
  <c r="H204" i="56"/>
  <c r="E52" i="60"/>
  <c r="I52" i="55"/>
  <c r="I51" i="55" s="1"/>
  <c r="I52" i="61"/>
  <c r="C75" i="60"/>
  <c r="E51" i="54"/>
  <c r="J50" i="68"/>
  <c r="I51" i="66"/>
  <c r="F285" i="57"/>
  <c r="F285" i="66"/>
  <c r="G285" i="57"/>
  <c r="G51" i="60"/>
  <c r="K50" i="66"/>
  <c r="F285" i="64"/>
  <c r="K285" i="70"/>
  <c r="K50" i="64"/>
  <c r="K285" i="64"/>
  <c r="H75" i="62"/>
  <c r="H75" i="58"/>
  <c r="H75" i="55"/>
  <c r="I52" i="68"/>
  <c r="I51" i="68" s="1"/>
  <c r="L285" i="64"/>
  <c r="J50" i="70"/>
  <c r="H196" i="55"/>
  <c r="I195" i="55"/>
  <c r="H195" i="55" s="1"/>
  <c r="K51" i="53"/>
  <c r="K50" i="53" s="1"/>
  <c r="I52" i="58"/>
  <c r="H52" i="58" s="1"/>
  <c r="H194" i="58"/>
  <c r="J51" i="69"/>
  <c r="J50" i="69" s="1"/>
  <c r="K50" i="55"/>
  <c r="K285" i="55"/>
  <c r="E283" i="55"/>
  <c r="G285" i="63"/>
  <c r="L285" i="62"/>
  <c r="K285" i="62"/>
  <c r="F285" i="60"/>
  <c r="G285" i="54"/>
  <c r="F51" i="58"/>
  <c r="F50" i="58" s="1"/>
  <c r="K51" i="54"/>
  <c r="G51" i="53"/>
  <c r="G285" i="53" s="1"/>
  <c r="H230" i="62"/>
  <c r="G50" i="58"/>
  <c r="G285" i="58"/>
  <c r="D283" i="58"/>
  <c r="K51" i="56"/>
  <c r="K50" i="56" s="1"/>
  <c r="H196" i="53"/>
  <c r="H194" i="60"/>
  <c r="H196" i="61"/>
  <c r="D53" i="54"/>
  <c r="C53" i="54" s="1"/>
  <c r="D283" i="56"/>
  <c r="K50" i="68"/>
  <c r="C194" i="68"/>
  <c r="E50" i="64"/>
  <c r="F50" i="62"/>
  <c r="E51" i="61"/>
  <c r="E50" i="61" s="1"/>
  <c r="G50" i="56"/>
  <c r="G285" i="56"/>
  <c r="H130" i="57"/>
  <c r="I75" i="57"/>
  <c r="L51" i="53"/>
  <c r="C67" i="53"/>
  <c r="D53" i="53"/>
  <c r="D283" i="53" s="1"/>
  <c r="L50" i="54"/>
  <c r="L285" i="54"/>
  <c r="H194" i="56"/>
  <c r="J51" i="62"/>
  <c r="J25" i="62" s="1"/>
  <c r="J21" i="62" s="1"/>
  <c r="L52" i="56"/>
  <c r="L51" i="56" s="1"/>
  <c r="L285" i="56" s="1"/>
  <c r="F285" i="58"/>
  <c r="D194" i="57"/>
  <c r="C194" i="57" s="1"/>
  <c r="L285" i="60"/>
  <c r="J51" i="57"/>
  <c r="J50" i="57" s="1"/>
  <c r="E51" i="67"/>
  <c r="C51" i="67" s="1"/>
  <c r="C194" i="66"/>
  <c r="F285" i="69"/>
  <c r="C67" i="55"/>
  <c r="D53" i="55"/>
  <c r="F51" i="54"/>
  <c r="G50" i="60"/>
  <c r="G285" i="60"/>
  <c r="H83" i="54"/>
  <c r="I75" i="54"/>
  <c r="H196" i="57"/>
  <c r="H194" i="63"/>
  <c r="I51" i="60"/>
  <c r="I25" i="60" s="1"/>
  <c r="I285" i="60" s="1"/>
  <c r="C194" i="70"/>
  <c r="C283" i="64"/>
  <c r="C283" i="70"/>
  <c r="K285" i="58"/>
  <c r="J285" i="54"/>
  <c r="J285" i="70"/>
  <c r="D283" i="62"/>
  <c r="C283" i="69"/>
  <c r="C283" i="68"/>
  <c r="K50" i="65"/>
  <c r="K285" i="65"/>
  <c r="C52" i="64"/>
  <c r="D51" i="64"/>
  <c r="H41" i="68"/>
  <c r="K37" i="68"/>
  <c r="H52" i="68"/>
  <c r="H75" i="68"/>
  <c r="H283" i="68" s="1"/>
  <c r="J50" i="64"/>
  <c r="J25" i="64" s="1"/>
  <c r="J21" i="64" s="1"/>
  <c r="H52" i="64"/>
  <c r="I51" i="64"/>
  <c r="C283" i="63"/>
  <c r="J285" i="65"/>
  <c r="E285" i="67"/>
  <c r="C285" i="67" s="1"/>
  <c r="E285" i="70"/>
  <c r="E50" i="70"/>
  <c r="C194" i="65"/>
  <c r="D51" i="65"/>
  <c r="J25" i="63"/>
  <c r="J21" i="63" s="1"/>
  <c r="J50" i="63"/>
  <c r="D51" i="68"/>
  <c r="C52" i="68"/>
  <c r="C52" i="70"/>
  <c r="D51" i="70"/>
  <c r="J25" i="66"/>
  <c r="J21" i="66" s="1"/>
  <c r="J50" i="66"/>
  <c r="H194" i="66"/>
  <c r="E285" i="68"/>
  <c r="E50" i="68"/>
  <c r="D51" i="63"/>
  <c r="C52" i="63"/>
  <c r="H75" i="69"/>
  <c r="H283" i="69" s="1"/>
  <c r="I52" i="69"/>
  <c r="C52" i="69"/>
  <c r="D51" i="69"/>
  <c r="I50" i="66"/>
  <c r="I25" i="66"/>
  <c r="I285" i="66" s="1"/>
  <c r="H51" i="66"/>
  <c r="H52" i="65"/>
  <c r="I51" i="65"/>
  <c r="H52" i="63"/>
  <c r="I51" i="63"/>
  <c r="H52" i="70"/>
  <c r="I51" i="70"/>
  <c r="E51" i="66"/>
  <c r="C283" i="66"/>
  <c r="H52" i="67"/>
  <c r="I51" i="67"/>
  <c r="E51" i="65"/>
  <c r="C52" i="65"/>
  <c r="C283" i="65"/>
  <c r="K50" i="69"/>
  <c r="K41" i="69"/>
  <c r="C52" i="66"/>
  <c r="D51" i="66"/>
  <c r="C283" i="67"/>
  <c r="F50" i="68"/>
  <c r="F285" i="68"/>
  <c r="C194" i="53"/>
  <c r="E51" i="53"/>
  <c r="C230" i="55"/>
  <c r="D194" i="55"/>
  <c r="C268" i="59"/>
  <c r="D283" i="59"/>
  <c r="E283" i="56"/>
  <c r="F50" i="59"/>
  <c r="F285" i="59"/>
  <c r="E194" i="60"/>
  <c r="C194" i="60" s="1"/>
  <c r="E283" i="60"/>
  <c r="D283" i="61"/>
  <c r="E52" i="56"/>
  <c r="C53" i="56"/>
  <c r="C230" i="58"/>
  <c r="C283" i="58" s="1"/>
  <c r="D194" i="58"/>
  <c r="C194" i="58" s="1"/>
  <c r="C230" i="53"/>
  <c r="D194" i="54"/>
  <c r="C194" i="54" s="1"/>
  <c r="D50" i="56"/>
  <c r="D285" i="56"/>
  <c r="H196" i="59"/>
  <c r="H130" i="60"/>
  <c r="K75" i="60"/>
  <c r="J52" i="53"/>
  <c r="J51" i="53" s="1"/>
  <c r="D283" i="54"/>
  <c r="D283" i="55"/>
  <c r="E285" i="61"/>
  <c r="H195" i="62"/>
  <c r="H194" i="62"/>
  <c r="H173" i="56"/>
  <c r="J52" i="56"/>
  <c r="J51" i="56" s="1"/>
  <c r="I50" i="60"/>
  <c r="J25" i="55"/>
  <c r="J21" i="55" s="1"/>
  <c r="J50" i="55"/>
  <c r="E194" i="56"/>
  <c r="C194" i="56" s="1"/>
  <c r="C195" i="56"/>
  <c r="E285" i="59"/>
  <c r="E50" i="59"/>
  <c r="L50" i="55"/>
  <c r="L285" i="55"/>
  <c r="E52" i="57"/>
  <c r="E51" i="57" s="1"/>
  <c r="C53" i="57"/>
  <c r="D194" i="59"/>
  <c r="C194" i="59" s="1"/>
  <c r="C195" i="59"/>
  <c r="H268" i="62"/>
  <c r="H283" i="62" s="1"/>
  <c r="E285" i="62"/>
  <c r="E50" i="62"/>
  <c r="J25" i="58"/>
  <c r="J21" i="58" s="1"/>
  <c r="J50" i="58"/>
  <c r="E50" i="54"/>
  <c r="E285" i="54"/>
  <c r="C230" i="61"/>
  <c r="C283" i="61" s="1"/>
  <c r="D194" i="61"/>
  <c r="F50" i="56"/>
  <c r="F285" i="56"/>
  <c r="C83" i="57"/>
  <c r="D75" i="57"/>
  <c r="D52" i="62"/>
  <c r="C53" i="62"/>
  <c r="C283" i="62" s="1"/>
  <c r="H173" i="62"/>
  <c r="I52" i="62"/>
  <c r="E50" i="58"/>
  <c r="E285" i="58"/>
  <c r="H52" i="55"/>
  <c r="I51" i="56"/>
  <c r="J25" i="61"/>
  <c r="J21" i="61" s="1"/>
  <c r="J50" i="61"/>
  <c r="E283" i="53"/>
  <c r="L50" i="57"/>
  <c r="L285" i="57"/>
  <c r="C52" i="58"/>
  <c r="H173" i="59"/>
  <c r="I52" i="59"/>
  <c r="N9" i="60"/>
  <c r="N10" i="60" s="1"/>
  <c r="N13" i="60" s="1"/>
  <c r="J52" i="60"/>
  <c r="H53" i="60"/>
  <c r="D52" i="59"/>
  <c r="C53" i="59"/>
  <c r="C67" i="60"/>
  <c r="D53" i="60"/>
  <c r="G50" i="61"/>
  <c r="G285" i="61"/>
  <c r="C268" i="53"/>
  <c r="H75" i="59"/>
  <c r="J52" i="59"/>
  <c r="J51" i="59" s="1"/>
  <c r="C268" i="60"/>
  <c r="J50" i="62"/>
  <c r="E194" i="55"/>
  <c r="E51" i="55" s="1"/>
  <c r="C195" i="55"/>
  <c r="C75" i="54"/>
  <c r="C283" i="54" s="1"/>
  <c r="D52" i="54"/>
  <c r="H52" i="61"/>
  <c r="K50" i="59"/>
  <c r="K285" i="59"/>
  <c r="K50" i="61"/>
  <c r="K285" i="61"/>
  <c r="L50" i="56" l="1"/>
  <c r="J285" i="69"/>
  <c r="I51" i="58"/>
  <c r="I25" i="58" s="1"/>
  <c r="I285" i="58" s="1"/>
  <c r="J25" i="57"/>
  <c r="J21" i="57" s="1"/>
  <c r="K285" i="53"/>
  <c r="D51" i="58"/>
  <c r="K50" i="54"/>
  <c r="K285" i="54"/>
  <c r="E51" i="60"/>
  <c r="E285" i="60" s="1"/>
  <c r="H52" i="56"/>
  <c r="C283" i="56"/>
  <c r="G50" i="53"/>
  <c r="H50" i="66"/>
  <c r="E50" i="67"/>
  <c r="C50" i="67" s="1"/>
  <c r="K285" i="56"/>
  <c r="H195" i="61"/>
  <c r="H195" i="53"/>
  <c r="H52" i="53"/>
  <c r="H195" i="57"/>
  <c r="H194" i="57"/>
  <c r="H75" i="54"/>
  <c r="I52" i="54"/>
  <c r="F285" i="54"/>
  <c r="F50" i="54"/>
  <c r="C53" i="53"/>
  <c r="C283" i="53" s="1"/>
  <c r="D52" i="53"/>
  <c r="L50" i="53"/>
  <c r="L285" i="53"/>
  <c r="C53" i="55"/>
  <c r="C283" i="55" s="1"/>
  <c r="D52" i="55"/>
  <c r="H75" i="57"/>
  <c r="I52" i="57"/>
  <c r="J285" i="61"/>
  <c r="J285" i="64"/>
  <c r="J285" i="58"/>
  <c r="J285" i="66"/>
  <c r="H285" i="66" s="1"/>
  <c r="J285" i="63"/>
  <c r="H41" i="69"/>
  <c r="K37" i="69"/>
  <c r="E285" i="66"/>
  <c r="E50" i="66"/>
  <c r="I51" i="69"/>
  <c r="H52" i="69"/>
  <c r="I25" i="67"/>
  <c r="H51" i="67"/>
  <c r="I50" i="67"/>
  <c r="H50" i="67" s="1"/>
  <c r="H37" i="68"/>
  <c r="K27" i="68"/>
  <c r="D285" i="66"/>
  <c r="C51" i="66"/>
  <c r="D50" i="66"/>
  <c r="I50" i="63"/>
  <c r="H50" i="63" s="1"/>
  <c r="I25" i="63"/>
  <c r="I285" i="63" s="1"/>
  <c r="H51" i="63"/>
  <c r="D285" i="69"/>
  <c r="C285" i="69" s="1"/>
  <c r="C51" i="69"/>
  <c r="D50" i="69"/>
  <c r="C50" i="69" s="1"/>
  <c r="D285" i="70"/>
  <c r="C285" i="70" s="1"/>
  <c r="C51" i="70"/>
  <c r="D50" i="70"/>
  <c r="C50" i="70" s="1"/>
  <c r="C51" i="65"/>
  <c r="D50" i="65"/>
  <c r="D285" i="65"/>
  <c r="E50" i="65"/>
  <c r="E285" i="65"/>
  <c r="H51" i="65"/>
  <c r="I50" i="65"/>
  <c r="H50" i="65" s="1"/>
  <c r="I25" i="65"/>
  <c r="I50" i="64"/>
  <c r="H51" i="64"/>
  <c r="I50" i="70"/>
  <c r="H50" i="70" s="1"/>
  <c r="H51" i="70"/>
  <c r="I25" i="70"/>
  <c r="I285" i="70" s="1"/>
  <c r="H285" i="70" s="1"/>
  <c r="D50" i="68"/>
  <c r="C50" i="68" s="1"/>
  <c r="D285" i="68"/>
  <c r="C285" i="68" s="1"/>
  <c r="C51" i="68"/>
  <c r="I21" i="66"/>
  <c r="H21" i="66" s="1"/>
  <c r="H25" i="66"/>
  <c r="C51" i="63"/>
  <c r="D285" i="63"/>
  <c r="C285" i="63" s="1"/>
  <c r="D50" i="63"/>
  <c r="C50" i="63" s="1"/>
  <c r="H51" i="68"/>
  <c r="I50" i="68"/>
  <c r="H50" i="68" s="1"/>
  <c r="I25" i="68"/>
  <c r="I285" i="68" s="1"/>
  <c r="D285" i="64"/>
  <c r="C285" i="64" s="1"/>
  <c r="C51" i="64"/>
  <c r="D50" i="64"/>
  <c r="C50" i="64" s="1"/>
  <c r="E50" i="55"/>
  <c r="E285" i="55"/>
  <c r="C52" i="54"/>
  <c r="D51" i="54"/>
  <c r="J25" i="59"/>
  <c r="J21" i="59" s="1"/>
  <c r="J50" i="59"/>
  <c r="C52" i="59"/>
  <c r="D51" i="59"/>
  <c r="I50" i="55"/>
  <c r="H50" i="55" s="1"/>
  <c r="I25" i="55"/>
  <c r="H51" i="55"/>
  <c r="H52" i="62"/>
  <c r="I51" i="62"/>
  <c r="C75" i="57"/>
  <c r="C283" i="57" s="1"/>
  <c r="D52" i="57"/>
  <c r="D283" i="57"/>
  <c r="H195" i="59"/>
  <c r="H194" i="59"/>
  <c r="C283" i="59"/>
  <c r="J51" i="60"/>
  <c r="I50" i="56"/>
  <c r="H51" i="56"/>
  <c r="I25" i="56"/>
  <c r="I285" i="56" s="1"/>
  <c r="E285" i="57"/>
  <c r="E50" i="57"/>
  <c r="J25" i="53"/>
  <c r="J21" i="53" s="1"/>
  <c r="J50" i="53"/>
  <c r="C194" i="55"/>
  <c r="E285" i="53"/>
  <c r="E50" i="53"/>
  <c r="E50" i="60"/>
  <c r="J285" i="62"/>
  <c r="I50" i="58"/>
  <c r="H50" i="58" s="1"/>
  <c r="I21" i="60"/>
  <c r="H75" i="60"/>
  <c r="K52" i="60"/>
  <c r="K51" i="60" s="1"/>
  <c r="E51" i="56"/>
  <c r="C52" i="56"/>
  <c r="C53" i="60"/>
  <c r="C283" i="60" s="1"/>
  <c r="D52" i="60"/>
  <c r="D283" i="60"/>
  <c r="C51" i="58"/>
  <c r="D50" i="58"/>
  <c r="C50" i="58" s="1"/>
  <c r="D285" i="58"/>
  <c r="C285" i="58" s="1"/>
  <c r="J285" i="57"/>
  <c r="C194" i="61"/>
  <c r="D51" i="61"/>
  <c r="D25" i="61" s="1"/>
  <c r="H52" i="59"/>
  <c r="C52" i="62"/>
  <c r="D51" i="62"/>
  <c r="J285" i="55"/>
  <c r="J50" i="56"/>
  <c r="J25" i="56"/>
  <c r="J21" i="56" s="1"/>
  <c r="H285" i="58" l="1"/>
  <c r="H51" i="58"/>
  <c r="H285" i="63"/>
  <c r="H194" i="61"/>
  <c r="I51" i="61"/>
  <c r="H194" i="53"/>
  <c r="I51" i="53"/>
  <c r="I51" i="59"/>
  <c r="I25" i="59" s="1"/>
  <c r="I285" i="59" s="1"/>
  <c r="J285" i="59"/>
  <c r="I51" i="57"/>
  <c r="H52" i="57"/>
  <c r="C52" i="55"/>
  <c r="D51" i="55"/>
  <c r="C52" i="53"/>
  <c r="D51" i="53"/>
  <c r="H52" i="54"/>
  <c r="I51" i="54"/>
  <c r="C50" i="66"/>
  <c r="H50" i="56"/>
  <c r="C50" i="65"/>
  <c r="C25" i="61"/>
  <c r="D21" i="61"/>
  <c r="C21" i="61" s="1"/>
  <c r="H25" i="67"/>
  <c r="I21" i="67"/>
  <c r="H21" i="67" s="1"/>
  <c r="H25" i="68"/>
  <c r="I21" i="68"/>
  <c r="H25" i="63"/>
  <c r="I21" i="63"/>
  <c r="H21" i="63" s="1"/>
  <c r="C285" i="66"/>
  <c r="H37" i="69"/>
  <c r="K27" i="69"/>
  <c r="H50" i="64"/>
  <c r="I25" i="64"/>
  <c r="H25" i="65"/>
  <c r="I21" i="65"/>
  <c r="H21" i="65" s="1"/>
  <c r="I285" i="67"/>
  <c r="H285" i="67" s="1"/>
  <c r="H25" i="70"/>
  <c r="I21" i="70"/>
  <c r="H21" i="70" s="1"/>
  <c r="I285" i="65"/>
  <c r="H285" i="65" s="1"/>
  <c r="C285" i="65"/>
  <c r="H27" i="68"/>
  <c r="K21" i="68"/>
  <c r="K285" i="68"/>
  <c r="H285" i="68" s="1"/>
  <c r="H51" i="69"/>
  <c r="I50" i="69"/>
  <c r="H50" i="69" s="1"/>
  <c r="I25" i="69"/>
  <c r="I285" i="69" s="1"/>
  <c r="J285" i="56"/>
  <c r="H285" i="56" s="1"/>
  <c r="D285" i="61"/>
  <c r="C285" i="61" s="1"/>
  <c r="C51" i="61"/>
  <c r="D50" i="61"/>
  <c r="C50" i="61" s="1"/>
  <c r="I21" i="58"/>
  <c r="H21" i="58" s="1"/>
  <c r="H25" i="58"/>
  <c r="J25" i="60"/>
  <c r="J50" i="60"/>
  <c r="H51" i="60"/>
  <c r="H51" i="62"/>
  <c r="I25" i="62"/>
  <c r="I50" i="62"/>
  <c r="H50" i="62" s="1"/>
  <c r="I21" i="55"/>
  <c r="H21" i="55" s="1"/>
  <c r="H25" i="55"/>
  <c r="E50" i="56"/>
  <c r="C50" i="56" s="1"/>
  <c r="E285" i="56"/>
  <c r="C285" i="56" s="1"/>
  <c r="C51" i="56"/>
  <c r="C52" i="57"/>
  <c r="D51" i="57"/>
  <c r="D285" i="59"/>
  <c r="C285" i="59" s="1"/>
  <c r="D50" i="59"/>
  <c r="C50" i="59" s="1"/>
  <c r="C51" i="59"/>
  <c r="D285" i="62"/>
  <c r="C285" i="62" s="1"/>
  <c r="D50" i="62"/>
  <c r="C50" i="62" s="1"/>
  <c r="C51" i="62"/>
  <c r="C52" i="60"/>
  <c r="D51" i="60"/>
  <c r="K50" i="60"/>
  <c r="K285" i="60"/>
  <c r="J285" i="53"/>
  <c r="H25" i="56"/>
  <c r="I21" i="56"/>
  <c r="H21" i="56" s="1"/>
  <c r="H52" i="60"/>
  <c r="I285" i="55"/>
  <c r="H285" i="55" s="1"/>
  <c r="C51" i="54"/>
  <c r="D50" i="54"/>
  <c r="C50" i="54" s="1"/>
  <c r="D285" i="54"/>
  <c r="C285" i="54" s="1"/>
  <c r="H51" i="59" l="1"/>
  <c r="I25" i="61"/>
  <c r="H51" i="61"/>
  <c r="I50" i="61"/>
  <c r="H50" i="61" s="1"/>
  <c r="I50" i="53"/>
  <c r="H50" i="53" s="1"/>
  <c r="I25" i="53"/>
  <c r="I285" i="53" s="1"/>
  <c r="H285" i="53" s="1"/>
  <c r="H51" i="53"/>
  <c r="H285" i="59"/>
  <c r="I25" i="57"/>
  <c r="I50" i="57"/>
  <c r="H50" i="57" s="1"/>
  <c r="H51" i="57"/>
  <c r="I50" i="59"/>
  <c r="H50" i="59" s="1"/>
  <c r="H51" i="54"/>
  <c r="I50" i="54"/>
  <c r="H50" i="54" s="1"/>
  <c r="I25" i="54"/>
  <c r="D285" i="53"/>
  <c r="C285" i="53" s="1"/>
  <c r="C51" i="53"/>
  <c r="D50" i="53"/>
  <c r="C50" i="53" s="1"/>
  <c r="C51" i="55"/>
  <c r="D285" i="55"/>
  <c r="C285" i="55" s="1"/>
  <c r="D50" i="55"/>
  <c r="C50" i="55" s="1"/>
  <c r="H21" i="68"/>
  <c r="H25" i="64"/>
  <c r="I21" i="64"/>
  <c r="H21" i="64" s="1"/>
  <c r="I285" i="64"/>
  <c r="H285" i="64" s="1"/>
  <c r="H25" i="69"/>
  <c r="I21" i="69"/>
  <c r="K285" i="69"/>
  <c r="H285" i="69" s="1"/>
  <c r="H27" i="69"/>
  <c r="K21" i="69"/>
  <c r="J21" i="60"/>
  <c r="H21" i="60" s="1"/>
  <c r="H25" i="60"/>
  <c r="H25" i="59"/>
  <c r="I21" i="59"/>
  <c r="H21" i="59" s="1"/>
  <c r="D285" i="60"/>
  <c r="C285" i="60" s="1"/>
  <c r="C51" i="60"/>
  <c r="D50" i="60"/>
  <c r="C50" i="60" s="1"/>
  <c r="I21" i="62"/>
  <c r="H21" i="62" s="1"/>
  <c r="H25" i="62"/>
  <c r="H50" i="60"/>
  <c r="D285" i="57"/>
  <c r="C285" i="57" s="1"/>
  <c r="C51" i="57"/>
  <c r="D50" i="57"/>
  <c r="C50" i="57" s="1"/>
  <c r="I285" i="62"/>
  <c r="H285" i="62" s="1"/>
  <c r="J285" i="60"/>
  <c r="H285" i="60" s="1"/>
  <c r="I21" i="53" l="1"/>
  <c r="H21" i="53" s="1"/>
  <c r="H25" i="53"/>
  <c r="I285" i="61"/>
  <c r="H285" i="61" s="1"/>
  <c r="I21" i="61"/>
  <c r="H21" i="61" s="1"/>
  <c r="H25" i="61"/>
  <c r="I285" i="54"/>
  <c r="H285" i="54" s="1"/>
  <c r="I21" i="54"/>
  <c r="H21" i="54" s="1"/>
  <c r="H25" i="54"/>
  <c r="I285" i="57"/>
  <c r="H285" i="57" s="1"/>
  <c r="I21" i="57"/>
  <c r="H21" i="57" s="1"/>
  <c r="H25" i="57"/>
  <c r="H21" i="69"/>
  <c r="H300" i="52"/>
  <c r="C300" i="52"/>
  <c r="H298" i="52"/>
  <c r="C298" i="52"/>
  <c r="H296" i="52"/>
  <c r="C296" i="52"/>
  <c r="H295" i="52"/>
  <c r="C295" i="52"/>
  <c r="H294" i="52"/>
  <c r="C294" i="52"/>
  <c r="H293" i="52"/>
  <c r="C293" i="52"/>
  <c r="H292" i="52"/>
  <c r="C292" i="52"/>
  <c r="H291" i="52"/>
  <c r="C291" i="52"/>
  <c r="L290" i="52"/>
  <c r="K290" i="52"/>
  <c r="J290" i="52"/>
  <c r="I290" i="52"/>
  <c r="G290" i="52"/>
  <c r="F290" i="52"/>
  <c r="E290" i="52"/>
  <c r="D290" i="52"/>
  <c r="H282" i="52"/>
  <c r="C282" i="52"/>
  <c r="H281" i="52"/>
  <c r="C281" i="52"/>
  <c r="L280" i="52"/>
  <c r="K280" i="52"/>
  <c r="J280" i="52"/>
  <c r="I280" i="52"/>
  <c r="G280" i="52"/>
  <c r="F280" i="52"/>
  <c r="E280" i="52"/>
  <c r="D280" i="52"/>
  <c r="H279" i="52"/>
  <c r="C279" i="52"/>
  <c r="H278" i="52"/>
  <c r="C278" i="52"/>
  <c r="H277" i="52"/>
  <c r="C277" i="52"/>
  <c r="L276" i="52"/>
  <c r="K276" i="52"/>
  <c r="J276" i="52"/>
  <c r="I276" i="52"/>
  <c r="G276" i="52"/>
  <c r="F276" i="52"/>
  <c r="E276" i="52"/>
  <c r="D276" i="52"/>
  <c r="H275" i="52"/>
  <c r="C275" i="52"/>
  <c r="H274" i="52"/>
  <c r="C274" i="52"/>
  <c r="H273" i="52"/>
  <c r="C273" i="52"/>
  <c r="H272" i="52"/>
  <c r="C272" i="52"/>
  <c r="L271" i="52"/>
  <c r="K271" i="52"/>
  <c r="J271" i="52"/>
  <c r="I271" i="52"/>
  <c r="G271" i="52"/>
  <c r="F271" i="52"/>
  <c r="E271" i="52"/>
  <c r="D271" i="52"/>
  <c r="H270" i="52"/>
  <c r="C270" i="52"/>
  <c r="H267" i="52"/>
  <c r="C267" i="52"/>
  <c r="H266" i="52"/>
  <c r="C266" i="52"/>
  <c r="H265" i="52"/>
  <c r="C265" i="52"/>
  <c r="H264" i="52"/>
  <c r="C264" i="52"/>
  <c r="L263" i="52"/>
  <c r="K263" i="52"/>
  <c r="J263" i="52"/>
  <c r="I263" i="52"/>
  <c r="G263" i="52"/>
  <c r="F263" i="52"/>
  <c r="E263" i="52"/>
  <c r="D263" i="52"/>
  <c r="H262" i="52"/>
  <c r="C262" i="52"/>
  <c r="H261" i="52"/>
  <c r="C261" i="52"/>
  <c r="H260" i="52"/>
  <c r="C260" i="52"/>
  <c r="L259" i="52"/>
  <c r="K259" i="52"/>
  <c r="J259" i="52"/>
  <c r="I259" i="52"/>
  <c r="G259" i="52"/>
  <c r="F259" i="52"/>
  <c r="E259" i="52"/>
  <c r="D259" i="52"/>
  <c r="H257" i="52"/>
  <c r="C257" i="52"/>
  <c r="H256" i="52"/>
  <c r="C256" i="52"/>
  <c r="H255" i="52"/>
  <c r="C255" i="52"/>
  <c r="H254" i="52"/>
  <c r="C254" i="52"/>
  <c r="H253" i="52"/>
  <c r="C253" i="52"/>
  <c r="L252" i="52"/>
  <c r="K252" i="52"/>
  <c r="K251" i="52" s="1"/>
  <c r="J252" i="52"/>
  <c r="I252" i="52"/>
  <c r="I251" i="52" s="1"/>
  <c r="G252" i="52"/>
  <c r="G251" i="52" s="1"/>
  <c r="F252" i="52"/>
  <c r="F251" i="52" s="1"/>
  <c r="E252" i="52"/>
  <c r="E251" i="52" s="1"/>
  <c r="D252" i="52"/>
  <c r="L251" i="52"/>
  <c r="H250" i="52"/>
  <c r="C250" i="52"/>
  <c r="H249" i="52"/>
  <c r="C249" i="52"/>
  <c r="H248" i="52"/>
  <c r="C248" i="52"/>
  <c r="H247" i="52"/>
  <c r="C247" i="52"/>
  <c r="L246" i="52"/>
  <c r="K246" i="52"/>
  <c r="J246" i="52"/>
  <c r="I246" i="52"/>
  <c r="G246" i="52"/>
  <c r="F246" i="52"/>
  <c r="E246" i="52"/>
  <c r="D246" i="52"/>
  <c r="H245" i="52"/>
  <c r="C245" i="52"/>
  <c r="H244" i="52"/>
  <c r="C244" i="52"/>
  <c r="H243" i="52"/>
  <c r="C243" i="52"/>
  <c r="H242" i="52"/>
  <c r="C242" i="52"/>
  <c r="H241" i="52"/>
  <c r="C241" i="52"/>
  <c r="H240" i="52"/>
  <c r="C240" i="52"/>
  <c r="H239" i="52"/>
  <c r="C239" i="52"/>
  <c r="L238" i="52"/>
  <c r="K238" i="52"/>
  <c r="J238" i="52"/>
  <c r="I238" i="52"/>
  <c r="G238" i="52"/>
  <c r="F238" i="52"/>
  <c r="E238" i="52"/>
  <c r="D238" i="52"/>
  <c r="H237" i="52"/>
  <c r="C237" i="52"/>
  <c r="H236" i="52"/>
  <c r="C236" i="52"/>
  <c r="L235" i="52"/>
  <c r="K235" i="52"/>
  <c r="J235" i="52"/>
  <c r="I235" i="52"/>
  <c r="G235" i="52"/>
  <c r="F235" i="52"/>
  <c r="E235" i="52"/>
  <c r="D235" i="52"/>
  <c r="H232" i="52"/>
  <c r="C232" i="52"/>
  <c r="H229" i="52"/>
  <c r="C229" i="52"/>
  <c r="H228" i="52"/>
  <c r="C228" i="52"/>
  <c r="L227" i="52"/>
  <c r="K227" i="52"/>
  <c r="J227" i="52"/>
  <c r="I227" i="52"/>
  <c r="G227" i="52"/>
  <c r="F227" i="52"/>
  <c r="E227" i="52"/>
  <c r="D227" i="52"/>
  <c r="H226" i="52"/>
  <c r="C226" i="52"/>
  <c r="H225" i="52"/>
  <c r="C225" i="52"/>
  <c r="H224" i="52"/>
  <c r="C224" i="52"/>
  <c r="H223" i="52"/>
  <c r="C223" i="52"/>
  <c r="H222" i="52"/>
  <c r="C222" i="52"/>
  <c r="H221" i="52"/>
  <c r="C221" i="52"/>
  <c r="H220" i="52"/>
  <c r="C220" i="52"/>
  <c r="H219" i="52"/>
  <c r="C219" i="52"/>
  <c r="H218" i="52"/>
  <c r="C218" i="52"/>
  <c r="H217" i="52"/>
  <c r="C217" i="52"/>
  <c r="L216" i="52"/>
  <c r="K216" i="52"/>
  <c r="J216" i="52"/>
  <c r="I216" i="52"/>
  <c r="G216" i="52"/>
  <c r="F216" i="52"/>
  <c r="E216" i="52"/>
  <c r="D216" i="52"/>
  <c r="H215" i="52"/>
  <c r="C215" i="52"/>
  <c r="H214" i="52"/>
  <c r="C214" i="52"/>
  <c r="H213" i="52"/>
  <c r="C213" i="52"/>
  <c r="H212" i="52"/>
  <c r="C212" i="52"/>
  <c r="H211" i="52"/>
  <c r="C211" i="52"/>
  <c r="H210" i="52"/>
  <c r="C210" i="52"/>
  <c r="H209" i="52"/>
  <c r="C209" i="52"/>
  <c r="H208" i="52"/>
  <c r="C208" i="52"/>
  <c r="H207" i="52"/>
  <c r="C207" i="52"/>
  <c r="H206" i="52"/>
  <c r="C206" i="52"/>
  <c r="L205" i="52"/>
  <c r="K205" i="52"/>
  <c r="K204" i="52" s="1"/>
  <c r="J205" i="52"/>
  <c r="I205" i="52"/>
  <c r="G205" i="52"/>
  <c r="F205" i="52"/>
  <c r="F204" i="52" s="1"/>
  <c r="E205" i="52"/>
  <c r="D205" i="52"/>
  <c r="D204" i="52" s="1"/>
  <c r="H203" i="52"/>
  <c r="C203" i="52"/>
  <c r="H202" i="52"/>
  <c r="C202" i="52"/>
  <c r="H201" i="52"/>
  <c r="C201" i="52"/>
  <c r="H200" i="52"/>
  <c r="C200" i="52"/>
  <c r="H199" i="52"/>
  <c r="C199" i="52"/>
  <c r="L198" i="52"/>
  <c r="L196" i="52" s="1"/>
  <c r="K198" i="52"/>
  <c r="K196" i="52" s="1"/>
  <c r="K195" i="52" s="1"/>
  <c r="J198" i="52"/>
  <c r="I198" i="52"/>
  <c r="I196" i="52" s="1"/>
  <c r="G198" i="52"/>
  <c r="F198" i="52"/>
  <c r="F196" i="52" s="1"/>
  <c r="E198" i="52"/>
  <c r="D198" i="52"/>
  <c r="H197" i="52"/>
  <c r="C197" i="52"/>
  <c r="J196" i="52"/>
  <c r="G196" i="52"/>
  <c r="E196" i="52"/>
  <c r="H193" i="52"/>
  <c r="C193" i="52"/>
  <c r="L192" i="52"/>
  <c r="K192" i="52"/>
  <c r="K191" i="52" s="1"/>
  <c r="J192" i="52"/>
  <c r="J191" i="52" s="1"/>
  <c r="I192" i="52"/>
  <c r="G192" i="52"/>
  <c r="G191" i="52" s="1"/>
  <c r="F192" i="52"/>
  <c r="F191" i="52" s="1"/>
  <c r="E192" i="52"/>
  <c r="E191" i="52" s="1"/>
  <c r="D192" i="52"/>
  <c r="L191" i="52"/>
  <c r="H190" i="52"/>
  <c r="C190" i="52"/>
  <c r="H189" i="52"/>
  <c r="C189" i="52"/>
  <c r="L188" i="52"/>
  <c r="K188" i="52"/>
  <c r="J188" i="52"/>
  <c r="I188" i="52"/>
  <c r="G188" i="52"/>
  <c r="F188" i="52"/>
  <c r="E188" i="52"/>
  <c r="D188" i="52"/>
  <c r="H186" i="52"/>
  <c r="C186" i="52"/>
  <c r="H185" i="52"/>
  <c r="C185" i="52"/>
  <c r="L184" i="52"/>
  <c r="K184" i="52"/>
  <c r="J184" i="52"/>
  <c r="I184" i="52"/>
  <c r="G184" i="52"/>
  <c r="F184" i="52"/>
  <c r="E184" i="52"/>
  <c r="D184" i="52"/>
  <c r="H183" i="52"/>
  <c r="C183" i="52"/>
  <c r="H182" i="52"/>
  <c r="C182" i="52"/>
  <c r="H181" i="52"/>
  <c r="C181" i="52"/>
  <c r="H180" i="52"/>
  <c r="C180" i="52"/>
  <c r="L179" i="52"/>
  <c r="K179" i="52"/>
  <c r="J179" i="52"/>
  <c r="I179" i="52"/>
  <c r="G179" i="52"/>
  <c r="F179" i="52"/>
  <c r="E179" i="52"/>
  <c r="D179" i="52"/>
  <c r="H178" i="52"/>
  <c r="C178" i="52"/>
  <c r="H177" i="52"/>
  <c r="C177" i="52"/>
  <c r="H176" i="52"/>
  <c r="C176" i="52"/>
  <c r="L175" i="52"/>
  <c r="K175" i="52"/>
  <c r="J175" i="52"/>
  <c r="I175" i="52"/>
  <c r="G175" i="52"/>
  <c r="F175" i="52"/>
  <c r="F174" i="52" s="1"/>
  <c r="F173" i="52" s="1"/>
  <c r="E175" i="52"/>
  <c r="D175" i="52"/>
  <c r="K174" i="52"/>
  <c r="K173" i="52" s="1"/>
  <c r="H172" i="52"/>
  <c r="C172" i="52"/>
  <c r="H171" i="52"/>
  <c r="C171" i="52"/>
  <c r="H170" i="52"/>
  <c r="C170" i="52"/>
  <c r="H169" i="52"/>
  <c r="C169" i="52"/>
  <c r="H168" i="52"/>
  <c r="C168" i="52"/>
  <c r="H167" i="52"/>
  <c r="C167" i="52"/>
  <c r="L166" i="52"/>
  <c r="K166" i="52"/>
  <c r="K165" i="52" s="1"/>
  <c r="J166" i="52"/>
  <c r="J165" i="52" s="1"/>
  <c r="I166" i="52"/>
  <c r="G166" i="52"/>
  <c r="F166" i="52"/>
  <c r="F165" i="52" s="1"/>
  <c r="E166" i="52"/>
  <c r="E165" i="52" s="1"/>
  <c r="D166" i="52"/>
  <c r="D165" i="52" s="1"/>
  <c r="L165" i="52"/>
  <c r="G165" i="52"/>
  <c r="H164" i="52"/>
  <c r="C164" i="52"/>
  <c r="H163" i="52"/>
  <c r="C163" i="52"/>
  <c r="H162" i="52"/>
  <c r="C162" i="52"/>
  <c r="H161" i="52"/>
  <c r="C161" i="52"/>
  <c r="L160" i="52"/>
  <c r="K160" i="52"/>
  <c r="J160" i="52"/>
  <c r="I160" i="52"/>
  <c r="G160" i="52"/>
  <c r="F160" i="52"/>
  <c r="E160" i="52"/>
  <c r="D160" i="52"/>
  <c r="H159" i="52"/>
  <c r="C159" i="52"/>
  <c r="H158" i="52"/>
  <c r="C158" i="52"/>
  <c r="H157" i="52"/>
  <c r="C157" i="52"/>
  <c r="H156" i="52"/>
  <c r="C156" i="52"/>
  <c r="H155" i="52"/>
  <c r="C155" i="52"/>
  <c r="H154" i="52"/>
  <c r="C154" i="52"/>
  <c r="H153" i="52"/>
  <c r="C153" i="52"/>
  <c r="H152" i="52"/>
  <c r="C152" i="52"/>
  <c r="L151" i="52"/>
  <c r="K151" i="52"/>
  <c r="J151" i="52"/>
  <c r="I151" i="52"/>
  <c r="G151" i="52"/>
  <c r="F151" i="52"/>
  <c r="E151" i="52"/>
  <c r="D151" i="52"/>
  <c r="H150" i="52"/>
  <c r="C150" i="52"/>
  <c r="H149" i="52"/>
  <c r="C149" i="52"/>
  <c r="H148" i="52"/>
  <c r="C148" i="52"/>
  <c r="H147" i="52"/>
  <c r="C147" i="52"/>
  <c r="H146" i="52"/>
  <c r="C146" i="52"/>
  <c r="H145" i="52"/>
  <c r="C145" i="52"/>
  <c r="L144" i="52"/>
  <c r="K144" i="52"/>
  <c r="J144" i="52"/>
  <c r="I144" i="52"/>
  <c r="G144" i="52"/>
  <c r="F144" i="52"/>
  <c r="E144" i="52"/>
  <c r="D144" i="52"/>
  <c r="H143" i="52"/>
  <c r="C143" i="52"/>
  <c r="H142" i="52"/>
  <c r="C142" i="52"/>
  <c r="L141" i="52"/>
  <c r="K141" i="52"/>
  <c r="J141" i="52"/>
  <c r="I141" i="52"/>
  <c r="G141" i="52"/>
  <c r="F141" i="52"/>
  <c r="E141" i="52"/>
  <c r="D141" i="52"/>
  <c r="H140" i="52"/>
  <c r="C140" i="52"/>
  <c r="H139" i="52"/>
  <c r="C139" i="52"/>
  <c r="H138" i="52"/>
  <c r="C138" i="52"/>
  <c r="H137" i="52"/>
  <c r="C137" i="52"/>
  <c r="L136" i="52"/>
  <c r="K136" i="52"/>
  <c r="J136" i="52"/>
  <c r="J130" i="52" s="1"/>
  <c r="I136" i="52"/>
  <c r="G136" i="52"/>
  <c r="F136" i="52"/>
  <c r="E136" i="52"/>
  <c r="E130" i="52" s="1"/>
  <c r="D136" i="52"/>
  <c r="H134" i="52"/>
  <c r="C134" i="52"/>
  <c r="H133" i="52"/>
  <c r="C133" i="52"/>
  <c r="H132" i="52"/>
  <c r="C132" i="52"/>
  <c r="H131" i="52"/>
  <c r="C131" i="52"/>
  <c r="H129" i="52"/>
  <c r="H128" i="52" s="1"/>
  <c r="C129" i="52"/>
  <c r="C128" i="52" s="1"/>
  <c r="L128" i="52"/>
  <c r="K128" i="52"/>
  <c r="J128" i="52"/>
  <c r="I128" i="52"/>
  <c r="G128" i="52"/>
  <c r="F128" i="52"/>
  <c r="E128" i="52"/>
  <c r="D128" i="52"/>
  <c r="H127" i="52"/>
  <c r="C127" i="52"/>
  <c r="H126" i="52"/>
  <c r="C126" i="52"/>
  <c r="H125" i="52"/>
  <c r="C125" i="52"/>
  <c r="H124" i="52"/>
  <c r="C124" i="52"/>
  <c r="H123" i="52"/>
  <c r="C123" i="52"/>
  <c r="L122" i="52"/>
  <c r="K122" i="52"/>
  <c r="J122" i="52"/>
  <c r="I122" i="52"/>
  <c r="G122" i="52"/>
  <c r="F122" i="52"/>
  <c r="E122" i="52"/>
  <c r="D122" i="52"/>
  <c r="H121" i="52"/>
  <c r="C121" i="52"/>
  <c r="H120" i="52"/>
  <c r="C120" i="52"/>
  <c r="H119" i="52"/>
  <c r="C119" i="52"/>
  <c r="H118" i="52"/>
  <c r="C118" i="52"/>
  <c r="H117" i="52"/>
  <c r="C117" i="52"/>
  <c r="L116" i="52"/>
  <c r="K116" i="52"/>
  <c r="J116" i="52"/>
  <c r="I116" i="52"/>
  <c r="G116" i="52"/>
  <c r="F116" i="52"/>
  <c r="E116" i="52"/>
  <c r="D116" i="52"/>
  <c r="H115" i="52"/>
  <c r="C115" i="52"/>
  <c r="H114" i="52"/>
  <c r="C114" i="52"/>
  <c r="H113" i="52"/>
  <c r="C113" i="52"/>
  <c r="L112" i="52"/>
  <c r="K112" i="52"/>
  <c r="J112" i="52"/>
  <c r="I112" i="52"/>
  <c r="G112" i="52"/>
  <c r="F112" i="52"/>
  <c r="E112" i="52"/>
  <c r="D112" i="52"/>
  <c r="H111" i="52"/>
  <c r="C111" i="52"/>
  <c r="H110" i="52"/>
  <c r="C110" i="52"/>
  <c r="H109" i="52"/>
  <c r="C109" i="52"/>
  <c r="H108" i="52"/>
  <c r="C108" i="52"/>
  <c r="H107" i="52"/>
  <c r="C107" i="52"/>
  <c r="H106" i="52"/>
  <c r="C106" i="52"/>
  <c r="H105" i="52"/>
  <c r="C105" i="52"/>
  <c r="H104" i="52"/>
  <c r="C104" i="52"/>
  <c r="L103" i="52"/>
  <c r="K103" i="52"/>
  <c r="J103" i="52"/>
  <c r="I103" i="52"/>
  <c r="G103" i="52"/>
  <c r="F103" i="52"/>
  <c r="E103" i="52"/>
  <c r="D103" i="52"/>
  <c r="C103" i="52" s="1"/>
  <c r="H102" i="52"/>
  <c r="C102" i="52"/>
  <c r="H101" i="52"/>
  <c r="C101" i="52"/>
  <c r="H100" i="52"/>
  <c r="C100" i="52"/>
  <c r="H99" i="52"/>
  <c r="C99" i="52"/>
  <c r="H98" i="52"/>
  <c r="C98" i="52"/>
  <c r="H97" i="52"/>
  <c r="C97" i="52"/>
  <c r="H96" i="52"/>
  <c r="C96" i="52"/>
  <c r="L95" i="52"/>
  <c r="K95" i="52"/>
  <c r="J95" i="52"/>
  <c r="I95" i="52"/>
  <c r="G95" i="52"/>
  <c r="F95" i="52"/>
  <c r="E95" i="52"/>
  <c r="D95" i="52"/>
  <c r="H94" i="52"/>
  <c r="C94" i="52"/>
  <c r="H93" i="52"/>
  <c r="C93" i="52"/>
  <c r="H92" i="52"/>
  <c r="C92" i="52"/>
  <c r="H91" i="52"/>
  <c r="C91" i="52"/>
  <c r="H90" i="52"/>
  <c r="C90" i="52"/>
  <c r="L89" i="52"/>
  <c r="K89" i="52"/>
  <c r="J89" i="52"/>
  <c r="I89" i="52"/>
  <c r="G89" i="52"/>
  <c r="F89" i="52"/>
  <c r="E89" i="52"/>
  <c r="D89" i="52"/>
  <c r="H88" i="52"/>
  <c r="C88" i="52"/>
  <c r="H87" i="52"/>
  <c r="C87" i="52"/>
  <c r="H86" i="52"/>
  <c r="C86" i="52"/>
  <c r="H85" i="52"/>
  <c r="C85" i="52"/>
  <c r="L84" i="52"/>
  <c r="K84" i="52"/>
  <c r="J84" i="52"/>
  <c r="I84" i="52"/>
  <c r="G84" i="52"/>
  <c r="F84" i="52"/>
  <c r="E84" i="52"/>
  <c r="D84" i="52"/>
  <c r="G83" i="52"/>
  <c r="H82" i="52"/>
  <c r="C82" i="52"/>
  <c r="H81" i="52"/>
  <c r="C81" i="52"/>
  <c r="L80" i="52"/>
  <c r="K80" i="52"/>
  <c r="J80" i="52"/>
  <c r="I80" i="52"/>
  <c r="G80" i="52"/>
  <c r="F80" i="52"/>
  <c r="E80" i="52"/>
  <c r="D80" i="52"/>
  <c r="H79" i="52"/>
  <c r="C79" i="52"/>
  <c r="H78" i="52"/>
  <c r="C78" i="52"/>
  <c r="L77" i="52"/>
  <c r="K77" i="52"/>
  <c r="J77" i="52"/>
  <c r="J76" i="52" s="1"/>
  <c r="I77" i="52"/>
  <c r="I76" i="52" s="1"/>
  <c r="G77" i="52"/>
  <c r="G76" i="52" s="1"/>
  <c r="F77" i="52"/>
  <c r="F76" i="52" s="1"/>
  <c r="E77" i="52"/>
  <c r="D77" i="52"/>
  <c r="L76" i="52"/>
  <c r="E76" i="52"/>
  <c r="H74" i="52"/>
  <c r="C74" i="52"/>
  <c r="H73" i="52"/>
  <c r="C73" i="52"/>
  <c r="H71" i="52"/>
  <c r="C71" i="52"/>
  <c r="H70" i="52"/>
  <c r="C70" i="52"/>
  <c r="L69" i="52"/>
  <c r="L67" i="52" s="1"/>
  <c r="K69" i="52"/>
  <c r="K67" i="52" s="1"/>
  <c r="J69" i="52"/>
  <c r="I69" i="52"/>
  <c r="G69" i="52"/>
  <c r="G67" i="52" s="1"/>
  <c r="F69" i="52"/>
  <c r="F67" i="52" s="1"/>
  <c r="E69" i="52"/>
  <c r="D69" i="52"/>
  <c r="D67" i="52" s="1"/>
  <c r="H68" i="52"/>
  <c r="C68" i="52"/>
  <c r="J67" i="52"/>
  <c r="I67" i="52"/>
  <c r="E67" i="52"/>
  <c r="H66" i="52"/>
  <c r="C66" i="52"/>
  <c r="H65" i="52"/>
  <c r="C65" i="52"/>
  <c r="H64" i="52"/>
  <c r="C64" i="52"/>
  <c r="H63" i="52"/>
  <c r="C63" i="52"/>
  <c r="H62" i="52"/>
  <c r="C62" i="52"/>
  <c r="H61" i="52"/>
  <c r="C61" i="52"/>
  <c r="H60" i="52"/>
  <c r="C60" i="52"/>
  <c r="H59" i="52"/>
  <c r="C59" i="52"/>
  <c r="L58" i="52"/>
  <c r="K58" i="52"/>
  <c r="J58" i="52"/>
  <c r="I58" i="52"/>
  <c r="G58" i="52"/>
  <c r="F58" i="52"/>
  <c r="E58" i="52"/>
  <c r="D58" i="52"/>
  <c r="H57" i="52"/>
  <c r="C57" i="52"/>
  <c r="H56" i="52"/>
  <c r="C56" i="52"/>
  <c r="L55" i="52"/>
  <c r="K55" i="52"/>
  <c r="J55" i="52"/>
  <c r="J54" i="52" s="1"/>
  <c r="I55" i="52"/>
  <c r="G55" i="52"/>
  <c r="G54" i="52" s="1"/>
  <c r="F55" i="52"/>
  <c r="F54" i="52" s="1"/>
  <c r="E55" i="52"/>
  <c r="D55" i="52"/>
  <c r="L54" i="52"/>
  <c r="K54" i="52"/>
  <c r="I54" i="52"/>
  <c r="I53" i="52" s="1"/>
  <c r="D54" i="52"/>
  <c r="H47" i="52"/>
  <c r="C47" i="52"/>
  <c r="H46" i="52"/>
  <c r="C46" i="52"/>
  <c r="L45" i="52"/>
  <c r="G45" i="52"/>
  <c r="H44" i="52"/>
  <c r="C44" i="52"/>
  <c r="K43" i="52"/>
  <c r="J43" i="52"/>
  <c r="I43" i="52"/>
  <c r="F43" i="52"/>
  <c r="E43" i="52"/>
  <c r="D43" i="52"/>
  <c r="H42" i="52"/>
  <c r="C42" i="52"/>
  <c r="H41" i="52"/>
  <c r="C41" i="52"/>
  <c r="H40" i="52"/>
  <c r="C40" i="52"/>
  <c r="H39" i="52"/>
  <c r="C39" i="52"/>
  <c r="H38" i="52"/>
  <c r="C38" i="52"/>
  <c r="K37" i="52"/>
  <c r="H37" i="52" s="1"/>
  <c r="F37" i="52"/>
  <c r="C37" i="52" s="1"/>
  <c r="H36" i="52"/>
  <c r="C36" i="52"/>
  <c r="H35" i="52"/>
  <c r="C35" i="52"/>
  <c r="K34" i="52"/>
  <c r="H34" i="52" s="1"/>
  <c r="F34" i="52"/>
  <c r="C34" i="52" s="1"/>
  <c r="H33" i="52"/>
  <c r="C33" i="52"/>
  <c r="K32" i="52"/>
  <c r="H32" i="52" s="1"/>
  <c r="F32" i="52"/>
  <c r="H31" i="52"/>
  <c r="C31" i="52"/>
  <c r="H30" i="52"/>
  <c r="C30" i="52"/>
  <c r="H29" i="52"/>
  <c r="C29" i="52"/>
  <c r="K28" i="52"/>
  <c r="H28" i="52" s="1"/>
  <c r="F28" i="52"/>
  <c r="C28" i="52" s="1"/>
  <c r="H26" i="52"/>
  <c r="C26" i="52"/>
  <c r="H25" i="52"/>
  <c r="C25" i="52"/>
  <c r="H24" i="52"/>
  <c r="C24" i="52"/>
  <c r="H23" i="52"/>
  <c r="C23" i="52"/>
  <c r="L22" i="52"/>
  <c r="K22" i="52"/>
  <c r="J22" i="52"/>
  <c r="I22" i="52"/>
  <c r="I288" i="52" s="1"/>
  <c r="G22" i="52"/>
  <c r="F22" i="52"/>
  <c r="F288" i="52" s="1"/>
  <c r="E22" i="52"/>
  <c r="D22" i="52"/>
  <c r="D288" i="52" s="1"/>
  <c r="J21" i="52"/>
  <c r="H300" i="51"/>
  <c r="C300" i="51"/>
  <c r="H298" i="51"/>
  <c r="C298" i="51"/>
  <c r="H296" i="51"/>
  <c r="C296" i="51"/>
  <c r="H295" i="51"/>
  <c r="C295" i="51"/>
  <c r="H294" i="51"/>
  <c r="C294" i="51"/>
  <c r="H293" i="51"/>
  <c r="C293" i="51"/>
  <c r="H292" i="51"/>
  <c r="C292" i="51"/>
  <c r="H291" i="51"/>
  <c r="C291" i="51"/>
  <c r="C290" i="51" s="1"/>
  <c r="L290" i="51"/>
  <c r="K290" i="51"/>
  <c r="J290" i="51"/>
  <c r="I290" i="51"/>
  <c r="H290" i="51"/>
  <c r="G290" i="51"/>
  <c r="F290" i="51"/>
  <c r="E290" i="51"/>
  <c r="D290" i="51"/>
  <c r="H282" i="51"/>
  <c r="C282" i="51"/>
  <c r="H281" i="51"/>
  <c r="C281" i="51"/>
  <c r="L280" i="51"/>
  <c r="K280" i="51"/>
  <c r="J280" i="51"/>
  <c r="I280" i="51"/>
  <c r="G280" i="51"/>
  <c r="F280" i="51"/>
  <c r="E280" i="51"/>
  <c r="D280" i="51"/>
  <c r="H279" i="51"/>
  <c r="C279" i="51"/>
  <c r="H278" i="51"/>
  <c r="C278" i="51"/>
  <c r="H277" i="51"/>
  <c r="C277" i="51"/>
  <c r="L276" i="51"/>
  <c r="K276" i="51"/>
  <c r="J276" i="51"/>
  <c r="I276" i="51"/>
  <c r="G276" i="51"/>
  <c r="F276" i="51"/>
  <c r="E276" i="51"/>
  <c r="D276" i="51"/>
  <c r="H275" i="51"/>
  <c r="C275" i="51"/>
  <c r="H274" i="51"/>
  <c r="C274" i="51"/>
  <c r="H273" i="51"/>
  <c r="C273" i="51"/>
  <c r="H272" i="51"/>
  <c r="C272" i="51"/>
  <c r="L271" i="51"/>
  <c r="K271" i="51"/>
  <c r="K269" i="51" s="1"/>
  <c r="J271" i="51"/>
  <c r="J269" i="51" s="1"/>
  <c r="I271" i="51"/>
  <c r="G271" i="51"/>
  <c r="G269" i="51" s="1"/>
  <c r="G268" i="51" s="1"/>
  <c r="F271" i="51"/>
  <c r="F269" i="51" s="1"/>
  <c r="F268" i="51" s="1"/>
  <c r="E271" i="51"/>
  <c r="C271" i="51" s="1"/>
  <c r="D271" i="51"/>
  <c r="H270" i="51"/>
  <c r="C270" i="51"/>
  <c r="H267" i="51"/>
  <c r="C267" i="51"/>
  <c r="H266" i="51"/>
  <c r="C266" i="51"/>
  <c r="H265" i="51"/>
  <c r="C265" i="51"/>
  <c r="H264" i="51"/>
  <c r="C264" i="51"/>
  <c r="L263" i="51"/>
  <c r="K263" i="51"/>
  <c r="J263" i="51"/>
  <c r="I263" i="51"/>
  <c r="G263" i="51"/>
  <c r="F263" i="51"/>
  <c r="E263" i="51"/>
  <c r="D263" i="51"/>
  <c r="H262" i="51"/>
  <c r="C262" i="51"/>
  <c r="H261" i="51"/>
  <c r="C261" i="51"/>
  <c r="H260" i="51"/>
  <c r="C260" i="51"/>
  <c r="L259" i="51"/>
  <c r="K259" i="51"/>
  <c r="J259" i="51"/>
  <c r="I259" i="51"/>
  <c r="G259" i="51"/>
  <c r="F259" i="51"/>
  <c r="E259" i="51"/>
  <c r="E258" i="51" s="1"/>
  <c r="D259" i="51"/>
  <c r="I258" i="51"/>
  <c r="H257" i="51"/>
  <c r="C257" i="51"/>
  <c r="H256" i="51"/>
  <c r="C256" i="51"/>
  <c r="H255" i="51"/>
  <c r="C255" i="51"/>
  <c r="H254" i="51"/>
  <c r="C254" i="51"/>
  <c r="H253" i="51"/>
  <c r="C253" i="51"/>
  <c r="L252" i="51"/>
  <c r="L251" i="51" s="1"/>
  <c r="K252" i="51"/>
  <c r="K251" i="51" s="1"/>
  <c r="J252" i="51"/>
  <c r="J251" i="51" s="1"/>
  <c r="I252" i="51"/>
  <c r="G252" i="51"/>
  <c r="G251" i="51" s="1"/>
  <c r="F252" i="51"/>
  <c r="F251" i="51" s="1"/>
  <c r="E252" i="51"/>
  <c r="E251" i="51" s="1"/>
  <c r="D252" i="51"/>
  <c r="D251" i="51" s="1"/>
  <c r="H250" i="51"/>
  <c r="C250" i="51"/>
  <c r="H249" i="51"/>
  <c r="C249" i="51"/>
  <c r="H248" i="51"/>
  <c r="C248" i="51"/>
  <c r="H247" i="51"/>
  <c r="C247" i="51"/>
  <c r="L246" i="51"/>
  <c r="K246" i="51"/>
  <c r="J246" i="51"/>
  <c r="I246" i="51"/>
  <c r="G246" i="51"/>
  <c r="F246" i="51"/>
  <c r="E246" i="51"/>
  <c r="D246" i="51"/>
  <c r="H245" i="51"/>
  <c r="C245" i="51"/>
  <c r="H244" i="51"/>
  <c r="C244" i="51"/>
  <c r="H243" i="51"/>
  <c r="C243" i="51"/>
  <c r="H242" i="51"/>
  <c r="C242" i="51"/>
  <c r="H241" i="51"/>
  <c r="C241" i="51"/>
  <c r="H240" i="51"/>
  <c r="C240" i="51"/>
  <c r="H239" i="51"/>
  <c r="C239" i="51"/>
  <c r="L238" i="51"/>
  <c r="K238" i="51"/>
  <c r="J238" i="51"/>
  <c r="I238" i="51"/>
  <c r="G238" i="51"/>
  <c r="F238" i="51"/>
  <c r="E238" i="51"/>
  <c r="D238" i="51"/>
  <c r="H237" i="51"/>
  <c r="C237" i="51"/>
  <c r="H236" i="51"/>
  <c r="C236" i="51"/>
  <c r="L235" i="51"/>
  <c r="L231" i="51" s="1"/>
  <c r="K235" i="51"/>
  <c r="K231" i="51" s="1"/>
  <c r="J235" i="51"/>
  <c r="I235" i="51"/>
  <c r="I231" i="51" s="1"/>
  <c r="G235" i="51"/>
  <c r="G231" i="51" s="1"/>
  <c r="F235" i="51"/>
  <c r="F231" i="51" s="1"/>
  <c r="E235" i="51"/>
  <c r="D235" i="51"/>
  <c r="H232" i="51"/>
  <c r="C232" i="51"/>
  <c r="H229" i="51"/>
  <c r="C229" i="51"/>
  <c r="H228" i="51"/>
  <c r="C228" i="51"/>
  <c r="L227" i="51"/>
  <c r="K227" i="51"/>
  <c r="J227" i="51"/>
  <c r="I227" i="51"/>
  <c r="G227" i="51"/>
  <c r="F227" i="51"/>
  <c r="E227" i="51"/>
  <c r="D227" i="51"/>
  <c r="H226" i="51"/>
  <c r="C226" i="51"/>
  <c r="H225" i="51"/>
  <c r="C225" i="51"/>
  <c r="H224" i="51"/>
  <c r="C224" i="51"/>
  <c r="H223" i="51"/>
  <c r="C223" i="51"/>
  <c r="H222" i="51"/>
  <c r="C222" i="51"/>
  <c r="H221" i="51"/>
  <c r="C221" i="51"/>
  <c r="H220" i="51"/>
  <c r="C220" i="51"/>
  <c r="H219" i="51"/>
  <c r="C219" i="51"/>
  <c r="H218" i="51"/>
  <c r="C218" i="51"/>
  <c r="H217" i="51"/>
  <c r="C217" i="51"/>
  <c r="L216" i="51"/>
  <c r="K216" i="51"/>
  <c r="J216" i="51"/>
  <c r="I216" i="51"/>
  <c r="G216" i="51"/>
  <c r="F216" i="51"/>
  <c r="E216" i="51"/>
  <c r="D216" i="51"/>
  <c r="H215" i="51"/>
  <c r="C215" i="51"/>
  <c r="H214" i="51"/>
  <c r="C214" i="51"/>
  <c r="H213" i="51"/>
  <c r="C213" i="51"/>
  <c r="H212" i="51"/>
  <c r="C212" i="51"/>
  <c r="H211" i="51"/>
  <c r="C211" i="51"/>
  <c r="H210" i="51"/>
  <c r="C210" i="51"/>
  <c r="H209" i="51"/>
  <c r="C209" i="51"/>
  <c r="H208" i="51"/>
  <c r="C208" i="51"/>
  <c r="H207" i="51"/>
  <c r="C207" i="51"/>
  <c r="H206" i="51"/>
  <c r="C206" i="51"/>
  <c r="L205" i="51"/>
  <c r="L204" i="51" s="1"/>
  <c r="K205" i="51"/>
  <c r="J205" i="51"/>
  <c r="I205" i="51"/>
  <c r="I204" i="51" s="1"/>
  <c r="G205" i="51"/>
  <c r="G204" i="51" s="1"/>
  <c r="F205" i="51"/>
  <c r="E205" i="51"/>
  <c r="E204" i="51" s="1"/>
  <c r="D205" i="51"/>
  <c r="H203" i="51"/>
  <c r="C203" i="51"/>
  <c r="H202" i="51"/>
  <c r="C202" i="51"/>
  <c r="H201" i="51"/>
  <c r="C201" i="51"/>
  <c r="H200" i="51"/>
  <c r="C200" i="51"/>
  <c r="H199" i="51"/>
  <c r="C199" i="51"/>
  <c r="L198" i="51"/>
  <c r="L196" i="51" s="1"/>
  <c r="L195" i="51" s="1"/>
  <c r="K198" i="51"/>
  <c r="K196" i="51" s="1"/>
  <c r="J198" i="51"/>
  <c r="J196" i="51" s="1"/>
  <c r="I198" i="51"/>
  <c r="G198" i="51"/>
  <c r="G196" i="51" s="1"/>
  <c r="F198" i="51"/>
  <c r="F196" i="51" s="1"/>
  <c r="E198" i="51"/>
  <c r="E196" i="51" s="1"/>
  <c r="D198" i="51"/>
  <c r="H197" i="51"/>
  <c r="C197" i="51"/>
  <c r="I196" i="51"/>
  <c r="I195" i="51" s="1"/>
  <c r="D196" i="51"/>
  <c r="H193" i="51"/>
  <c r="C193" i="51"/>
  <c r="L192" i="51"/>
  <c r="L191" i="51" s="1"/>
  <c r="K192" i="51"/>
  <c r="K191" i="51" s="1"/>
  <c r="J192" i="51"/>
  <c r="J191" i="51" s="1"/>
  <c r="I192" i="51"/>
  <c r="G192" i="51"/>
  <c r="F192" i="51"/>
  <c r="E192" i="51"/>
  <c r="E191" i="51" s="1"/>
  <c r="D192" i="51"/>
  <c r="D191" i="51" s="1"/>
  <c r="G191" i="51"/>
  <c r="F191" i="51"/>
  <c r="H190" i="51"/>
  <c r="C190" i="51"/>
  <c r="H189" i="51"/>
  <c r="C189" i="51"/>
  <c r="L188" i="51"/>
  <c r="L187" i="51" s="1"/>
  <c r="K188" i="51"/>
  <c r="J188" i="51"/>
  <c r="I188" i="51"/>
  <c r="G188" i="51"/>
  <c r="F188" i="51"/>
  <c r="E188" i="51"/>
  <c r="E187" i="51" s="1"/>
  <c r="D188" i="51"/>
  <c r="D187" i="51" s="1"/>
  <c r="G187" i="51"/>
  <c r="H186" i="51"/>
  <c r="C186" i="51"/>
  <c r="H185" i="51"/>
  <c r="C185" i="51"/>
  <c r="L184" i="51"/>
  <c r="K184" i="51"/>
  <c r="J184" i="51"/>
  <c r="I184" i="51"/>
  <c r="G184" i="51"/>
  <c r="F184" i="51"/>
  <c r="E184" i="51"/>
  <c r="D184" i="51"/>
  <c r="H183" i="51"/>
  <c r="C183" i="51"/>
  <c r="H182" i="51"/>
  <c r="C182" i="51"/>
  <c r="H181" i="51"/>
  <c r="C181" i="51"/>
  <c r="H180" i="51"/>
  <c r="C180" i="51"/>
  <c r="L179" i="51"/>
  <c r="K179" i="51"/>
  <c r="J179" i="51"/>
  <c r="I179" i="51"/>
  <c r="G179" i="51"/>
  <c r="F179" i="51"/>
  <c r="E179" i="51"/>
  <c r="D179" i="51"/>
  <c r="H178" i="51"/>
  <c r="C178" i="51"/>
  <c r="H177" i="51"/>
  <c r="C177" i="51"/>
  <c r="H176" i="51"/>
  <c r="C176" i="51"/>
  <c r="L175" i="51"/>
  <c r="L174" i="51" s="1"/>
  <c r="L173" i="51" s="1"/>
  <c r="K175" i="51"/>
  <c r="J175" i="51"/>
  <c r="I175" i="51"/>
  <c r="G175" i="51"/>
  <c r="G174" i="51" s="1"/>
  <c r="G173" i="51" s="1"/>
  <c r="F175" i="51"/>
  <c r="E175" i="51"/>
  <c r="D175" i="51"/>
  <c r="I174" i="51"/>
  <c r="H172" i="51"/>
  <c r="C172" i="51"/>
  <c r="H171" i="51"/>
  <c r="C171" i="51"/>
  <c r="H170" i="51"/>
  <c r="C170" i="51"/>
  <c r="H169" i="51"/>
  <c r="C169" i="51"/>
  <c r="H168" i="51"/>
  <c r="C168" i="51"/>
  <c r="H167" i="51"/>
  <c r="C167" i="51"/>
  <c r="L166" i="51"/>
  <c r="L165" i="51" s="1"/>
  <c r="K166" i="51"/>
  <c r="K165" i="51" s="1"/>
  <c r="J166" i="51"/>
  <c r="J165" i="51" s="1"/>
  <c r="I166" i="51"/>
  <c r="G166" i="51"/>
  <c r="F166" i="51"/>
  <c r="F165" i="51" s="1"/>
  <c r="E166" i="51"/>
  <c r="E165" i="51" s="1"/>
  <c r="D166" i="51"/>
  <c r="D165" i="51" s="1"/>
  <c r="G165" i="51"/>
  <c r="H164" i="51"/>
  <c r="C164" i="51"/>
  <c r="H163" i="51"/>
  <c r="C163" i="51"/>
  <c r="H162" i="51"/>
  <c r="C162" i="51"/>
  <c r="H161" i="51"/>
  <c r="C161" i="51"/>
  <c r="L160" i="51"/>
  <c r="K160" i="51"/>
  <c r="J160" i="51"/>
  <c r="I160" i="51"/>
  <c r="G160" i="51"/>
  <c r="F160" i="51"/>
  <c r="E160" i="51"/>
  <c r="D160" i="51"/>
  <c r="H159" i="51"/>
  <c r="C159" i="51"/>
  <c r="H158" i="51"/>
  <c r="C158" i="51"/>
  <c r="H157" i="51"/>
  <c r="C157" i="51"/>
  <c r="H156" i="51"/>
  <c r="C156" i="51"/>
  <c r="H155" i="51"/>
  <c r="C155" i="51"/>
  <c r="H154" i="51"/>
  <c r="C154" i="51"/>
  <c r="H153" i="51"/>
  <c r="C153" i="51"/>
  <c r="H152" i="51"/>
  <c r="C152" i="51"/>
  <c r="L151" i="51"/>
  <c r="K151" i="51"/>
  <c r="J151" i="51"/>
  <c r="I151" i="51"/>
  <c r="G151" i="51"/>
  <c r="F151" i="51"/>
  <c r="E151" i="51"/>
  <c r="D151" i="51"/>
  <c r="H150" i="51"/>
  <c r="C150" i="51"/>
  <c r="H149" i="51"/>
  <c r="C149" i="51"/>
  <c r="H148" i="51"/>
  <c r="C148" i="51"/>
  <c r="H147" i="51"/>
  <c r="C147" i="51"/>
  <c r="H146" i="51"/>
  <c r="C146" i="51"/>
  <c r="H145" i="51"/>
  <c r="C145" i="51"/>
  <c r="L144" i="51"/>
  <c r="K144" i="51"/>
  <c r="J144" i="51"/>
  <c r="I144" i="51"/>
  <c r="G144" i="51"/>
  <c r="F144" i="51"/>
  <c r="E144" i="51"/>
  <c r="D144" i="51"/>
  <c r="H143" i="51"/>
  <c r="C143" i="51"/>
  <c r="H142" i="51"/>
  <c r="C142" i="51"/>
  <c r="L141" i="51"/>
  <c r="K141" i="51"/>
  <c r="J141" i="51"/>
  <c r="I141" i="51"/>
  <c r="G141" i="51"/>
  <c r="F141" i="51"/>
  <c r="E141" i="51"/>
  <c r="D141" i="51"/>
  <c r="H140" i="51"/>
  <c r="C140" i="51"/>
  <c r="H139" i="51"/>
  <c r="C139" i="51"/>
  <c r="H138" i="51"/>
  <c r="C138" i="51"/>
  <c r="H137" i="51"/>
  <c r="C137" i="51"/>
  <c r="L136" i="51"/>
  <c r="K136" i="51"/>
  <c r="K130" i="51" s="1"/>
  <c r="J136" i="51"/>
  <c r="I136" i="51"/>
  <c r="G136" i="51"/>
  <c r="F136" i="51"/>
  <c r="F130" i="51" s="1"/>
  <c r="E136" i="51"/>
  <c r="D136" i="51"/>
  <c r="H134" i="51"/>
  <c r="C134" i="51"/>
  <c r="H133" i="51"/>
  <c r="C133" i="51"/>
  <c r="H132" i="51"/>
  <c r="C132" i="51"/>
  <c r="H129" i="51"/>
  <c r="H128" i="51" s="1"/>
  <c r="C129" i="51"/>
  <c r="C128" i="51" s="1"/>
  <c r="L128" i="51"/>
  <c r="K128" i="51"/>
  <c r="J128" i="51"/>
  <c r="I128" i="51"/>
  <c r="G128" i="51"/>
  <c r="F128" i="51"/>
  <c r="E128" i="51"/>
  <c r="D128" i="51"/>
  <c r="H127" i="51"/>
  <c r="C127" i="51"/>
  <c r="H126" i="51"/>
  <c r="C126" i="51"/>
  <c r="H125" i="51"/>
  <c r="C125" i="51"/>
  <c r="H124" i="51"/>
  <c r="C124" i="51"/>
  <c r="H123" i="51"/>
  <c r="C123" i="51"/>
  <c r="L122" i="51"/>
  <c r="K122" i="51"/>
  <c r="J122" i="51"/>
  <c r="I122" i="51"/>
  <c r="G122" i="51"/>
  <c r="F122" i="51"/>
  <c r="E122" i="51"/>
  <c r="D122" i="51"/>
  <c r="H121" i="51"/>
  <c r="C121" i="51"/>
  <c r="H120" i="51"/>
  <c r="C120" i="51"/>
  <c r="H119" i="51"/>
  <c r="C119" i="51"/>
  <c r="H118" i="51"/>
  <c r="C118" i="51"/>
  <c r="H117" i="51"/>
  <c r="C117" i="51"/>
  <c r="L116" i="51"/>
  <c r="K116" i="51"/>
  <c r="J116" i="51"/>
  <c r="I116" i="51"/>
  <c r="G116" i="51"/>
  <c r="F116" i="51"/>
  <c r="E116" i="51"/>
  <c r="D116" i="51"/>
  <c r="H115" i="51"/>
  <c r="C115" i="51"/>
  <c r="H114" i="51"/>
  <c r="C114" i="51"/>
  <c r="H113" i="51"/>
  <c r="C113" i="51"/>
  <c r="L112" i="51"/>
  <c r="K112" i="51"/>
  <c r="J112" i="51"/>
  <c r="I112" i="51"/>
  <c r="G112" i="51"/>
  <c r="F112" i="51"/>
  <c r="E112" i="51"/>
  <c r="D112" i="51"/>
  <c r="H111" i="51"/>
  <c r="C111" i="51"/>
  <c r="H110" i="51"/>
  <c r="C110" i="51"/>
  <c r="H109" i="51"/>
  <c r="C109" i="51"/>
  <c r="H108" i="51"/>
  <c r="C108" i="51"/>
  <c r="H107" i="51"/>
  <c r="C107" i="51"/>
  <c r="H106" i="51"/>
  <c r="C106" i="51"/>
  <c r="H105" i="51"/>
  <c r="C105" i="51"/>
  <c r="H104" i="51"/>
  <c r="C104" i="51"/>
  <c r="L103" i="51"/>
  <c r="K103" i="51"/>
  <c r="J103" i="51"/>
  <c r="I103" i="51"/>
  <c r="G103" i="51"/>
  <c r="F103" i="51"/>
  <c r="E103" i="51"/>
  <c r="D103" i="51"/>
  <c r="H102" i="51"/>
  <c r="C102" i="51"/>
  <c r="H101" i="51"/>
  <c r="C101" i="51"/>
  <c r="H100" i="51"/>
  <c r="C100" i="51"/>
  <c r="H99" i="51"/>
  <c r="C99" i="51"/>
  <c r="H98" i="51"/>
  <c r="C98" i="51"/>
  <c r="H97" i="51"/>
  <c r="C97" i="51"/>
  <c r="H96" i="51"/>
  <c r="C96" i="51"/>
  <c r="L95" i="51"/>
  <c r="K95" i="51"/>
  <c r="J95" i="51"/>
  <c r="I95" i="51"/>
  <c r="G95" i="51"/>
  <c r="F95" i="51"/>
  <c r="E95" i="51"/>
  <c r="D95" i="51"/>
  <c r="H94" i="51"/>
  <c r="C94" i="51"/>
  <c r="H93" i="51"/>
  <c r="C93" i="51"/>
  <c r="H92" i="51"/>
  <c r="C92" i="51"/>
  <c r="H91" i="51"/>
  <c r="C91" i="51"/>
  <c r="H90" i="51"/>
  <c r="C90" i="51"/>
  <c r="L89" i="51"/>
  <c r="K89" i="51"/>
  <c r="J89" i="51"/>
  <c r="I89" i="51"/>
  <c r="G89" i="51"/>
  <c r="F89" i="51"/>
  <c r="E89" i="51"/>
  <c r="D89" i="51"/>
  <c r="H88" i="51"/>
  <c r="C88" i="51"/>
  <c r="H87" i="51"/>
  <c r="C87" i="51"/>
  <c r="H86" i="51"/>
  <c r="C86" i="51"/>
  <c r="H85" i="51"/>
  <c r="C85" i="51"/>
  <c r="L84" i="51"/>
  <c r="K84" i="51"/>
  <c r="J84" i="51"/>
  <c r="I84" i="51"/>
  <c r="G84" i="51"/>
  <c r="F84" i="51"/>
  <c r="E84" i="51"/>
  <c r="D84" i="51"/>
  <c r="H82" i="51"/>
  <c r="C82" i="51"/>
  <c r="H81" i="51"/>
  <c r="C81" i="51"/>
  <c r="L80" i="51"/>
  <c r="K80" i="51"/>
  <c r="J80" i="51"/>
  <c r="I80" i="51"/>
  <c r="G80" i="51"/>
  <c r="F80" i="51"/>
  <c r="E80" i="51"/>
  <c r="D80" i="51"/>
  <c r="H79" i="51"/>
  <c r="C79" i="51"/>
  <c r="H78" i="51"/>
  <c r="C78" i="51"/>
  <c r="L77" i="51"/>
  <c r="L76" i="51" s="1"/>
  <c r="K77" i="51"/>
  <c r="J77" i="51"/>
  <c r="J76" i="51" s="1"/>
  <c r="I77" i="51"/>
  <c r="I76" i="51" s="1"/>
  <c r="G77" i="51"/>
  <c r="G76" i="51" s="1"/>
  <c r="F77" i="51"/>
  <c r="E77" i="51"/>
  <c r="D77" i="51"/>
  <c r="K76" i="51"/>
  <c r="H74" i="51"/>
  <c r="C74" i="51"/>
  <c r="H73" i="51"/>
  <c r="C73" i="51"/>
  <c r="H71" i="51"/>
  <c r="C71" i="51"/>
  <c r="H70" i="51"/>
  <c r="C70" i="51"/>
  <c r="L69" i="51"/>
  <c r="K69" i="51"/>
  <c r="K67" i="51" s="1"/>
  <c r="J69" i="51"/>
  <c r="J67" i="51" s="1"/>
  <c r="I69" i="51"/>
  <c r="G69" i="51"/>
  <c r="G67" i="51" s="1"/>
  <c r="F69" i="51"/>
  <c r="F67" i="51" s="1"/>
  <c r="E69" i="51"/>
  <c r="E67" i="51" s="1"/>
  <c r="D69" i="51"/>
  <c r="D67" i="51" s="1"/>
  <c r="H68" i="51"/>
  <c r="C68" i="51"/>
  <c r="L67" i="51"/>
  <c r="H66" i="51"/>
  <c r="C66" i="51"/>
  <c r="H65" i="51"/>
  <c r="C65" i="51"/>
  <c r="H64" i="51"/>
  <c r="C64" i="51"/>
  <c r="H63" i="51"/>
  <c r="C63" i="51"/>
  <c r="H62" i="51"/>
  <c r="C62" i="51"/>
  <c r="H61" i="51"/>
  <c r="C61" i="51"/>
  <c r="H60" i="51"/>
  <c r="C60" i="51"/>
  <c r="H59" i="51"/>
  <c r="C59" i="51"/>
  <c r="L58" i="51"/>
  <c r="K58" i="51"/>
  <c r="J58" i="51"/>
  <c r="I58" i="51"/>
  <c r="G58" i="51"/>
  <c r="F58" i="51"/>
  <c r="E58" i="51"/>
  <c r="D58" i="51"/>
  <c r="H57" i="51"/>
  <c r="C57" i="51"/>
  <c r="H56" i="51"/>
  <c r="C56" i="51"/>
  <c r="L55" i="51"/>
  <c r="L54" i="51" s="1"/>
  <c r="K55" i="51"/>
  <c r="K54" i="51" s="1"/>
  <c r="J55" i="51"/>
  <c r="J54" i="51" s="1"/>
  <c r="I55" i="51"/>
  <c r="G55" i="51"/>
  <c r="G54" i="51" s="1"/>
  <c r="F55" i="51"/>
  <c r="E55" i="51"/>
  <c r="E54" i="51" s="1"/>
  <c r="D55" i="51"/>
  <c r="F54" i="51"/>
  <c r="H47" i="51"/>
  <c r="C47" i="51"/>
  <c r="H46" i="51"/>
  <c r="C46" i="51"/>
  <c r="L45" i="51"/>
  <c r="H45" i="51" s="1"/>
  <c r="G45" i="51"/>
  <c r="C45" i="51" s="1"/>
  <c r="H44" i="51"/>
  <c r="C44" i="51"/>
  <c r="K43" i="51"/>
  <c r="J43" i="51"/>
  <c r="I43" i="51"/>
  <c r="F43" i="51"/>
  <c r="E43" i="51"/>
  <c r="D43" i="51"/>
  <c r="H42" i="51"/>
  <c r="C42" i="51"/>
  <c r="H41" i="51"/>
  <c r="C41" i="51"/>
  <c r="H40" i="51"/>
  <c r="C40" i="51"/>
  <c r="H39" i="51"/>
  <c r="C39" i="51"/>
  <c r="H38" i="51"/>
  <c r="C38" i="51"/>
  <c r="K37" i="51"/>
  <c r="H37" i="51" s="1"/>
  <c r="F37" i="51"/>
  <c r="C37" i="51" s="1"/>
  <c r="H36" i="51"/>
  <c r="C36" i="51"/>
  <c r="H35" i="51"/>
  <c r="C35" i="51"/>
  <c r="K34" i="51"/>
  <c r="H34" i="51" s="1"/>
  <c r="F34" i="51"/>
  <c r="C34" i="51" s="1"/>
  <c r="H33" i="51"/>
  <c r="C33" i="51"/>
  <c r="K32" i="51"/>
  <c r="H32" i="51" s="1"/>
  <c r="F32" i="51"/>
  <c r="C32" i="51" s="1"/>
  <c r="H31" i="51"/>
  <c r="C31" i="51"/>
  <c r="H30" i="51"/>
  <c r="C30" i="51"/>
  <c r="H29" i="51"/>
  <c r="C29" i="51"/>
  <c r="K28" i="51"/>
  <c r="H28" i="51" s="1"/>
  <c r="F28" i="51"/>
  <c r="C28" i="51" s="1"/>
  <c r="K27" i="51"/>
  <c r="H27" i="51" s="1"/>
  <c r="H26" i="51"/>
  <c r="C26" i="51"/>
  <c r="H25" i="51"/>
  <c r="C25" i="51"/>
  <c r="H24" i="51"/>
  <c r="C24" i="51"/>
  <c r="H23" i="51"/>
  <c r="C23" i="51"/>
  <c r="L22" i="51"/>
  <c r="L288" i="51" s="1"/>
  <c r="K22" i="51"/>
  <c r="K288" i="51" s="1"/>
  <c r="J22" i="51"/>
  <c r="J288" i="51" s="1"/>
  <c r="I22" i="51"/>
  <c r="G22" i="51"/>
  <c r="G288" i="51" s="1"/>
  <c r="G287" i="51" s="1"/>
  <c r="F22" i="51"/>
  <c r="E22" i="51"/>
  <c r="E288" i="51" s="1"/>
  <c r="E287" i="51" s="1"/>
  <c r="D22" i="51"/>
  <c r="J21" i="51"/>
  <c r="H300" i="50"/>
  <c r="C300" i="50"/>
  <c r="H298" i="50"/>
  <c r="C298" i="50"/>
  <c r="H296" i="50"/>
  <c r="C296" i="50"/>
  <c r="H295" i="50"/>
  <c r="C295" i="50"/>
  <c r="H294" i="50"/>
  <c r="C294" i="50"/>
  <c r="H293" i="50"/>
  <c r="C293" i="50"/>
  <c r="H292" i="50"/>
  <c r="C292" i="50"/>
  <c r="H291" i="50"/>
  <c r="C291" i="50"/>
  <c r="C290" i="50" s="1"/>
  <c r="L290" i="50"/>
  <c r="K290" i="50"/>
  <c r="J290" i="50"/>
  <c r="I290" i="50"/>
  <c r="H290" i="50"/>
  <c r="G290" i="50"/>
  <c r="F290" i="50"/>
  <c r="E290" i="50"/>
  <c r="D290" i="50"/>
  <c r="H282" i="50"/>
  <c r="C282" i="50"/>
  <c r="H281" i="50"/>
  <c r="C281" i="50"/>
  <c r="L280" i="50"/>
  <c r="K280" i="50"/>
  <c r="J280" i="50"/>
  <c r="I280" i="50"/>
  <c r="G280" i="50"/>
  <c r="F280" i="50"/>
  <c r="E280" i="50"/>
  <c r="D280" i="50"/>
  <c r="H279" i="50"/>
  <c r="C279" i="50"/>
  <c r="H278" i="50"/>
  <c r="C278" i="50"/>
  <c r="H277" i="50"/>
  <c r="C277" i="50"/>
  <c r="L276" i="50"/>
  <c r="K276" i="50"/>
  <c r="J276" i="50"/>
  <c r="I276" i="50"/>
  <c r="G276" i="50"/>
  <c r="F276" i="50"/>
  <c r="E276" i="50"/>
  <c r="D276" i="50"/>
  <c r="H275" i="50"/>
  <c r="C275" i="50"/>
  <c r="H274" i="50"/>
  <c r="C274" i="50"/>
  <c r="H273" i="50"/>
  <c r="C273" i="50"/>
  <c r="H272" i="50"/>
  <c r="C272" i="50"/>
  <c r="L271" i="50"/>
  <c r="K271" i="50"/>
  <c r="J271" i="50"/>
  <c r="I271" i="50"/>
  <c r="G271" i="50"/>
  <c r="F271" i="50"/>
  <c r="E271" i="50"/>
  <c r="E269" i="50" s="1"/>
  <c r="E268" i="50" s="1"/>
  <c r="D271" i="50"/>
  <c r="H270" i="50"/>
  <c r="C270" i="50"/>
  <c r="J269" i="50"/>
  <c r="F269" i="50"/>
  <c r="F268" i="50" s="1"/>
  <c r="H267" i="50"/>
  <c r="C267" i="50"/>
  <c r="H266" i="50"/>
  <c r="C266" i="50"/>
  <c r="H265" i="50"/>
  <c r="C265" i="50"/>
  <c r="H264" i="50"/>
  <c r="C264" i="50"/>
  <c r="L263" i="50"/>
  <c r="K263" i="50"/>
  <c r="J263" i="50"/>
  <c r="I263" i="50"/>
  <c r="G263" i="50"/>
  <c r="F263" i="50"/>
  <c r="E263" i="50"/>
  <c r="D263" i="50"/>
  <c r="H262" i="50"/>
  <c r="C262" i="50"/>
  <c r="H261" i="50"/>
  <c r="C261" i="50"/>
  <c r="H260" i="50"/>
  <c r="C260" i="50"/>
  <c r="L259" i="50"/>
  <c r="K259" i="50"/>
  <c r="J259" i="50"/>
  <c r="I259" i="50"/>
  <c r="G259" i="50"/>
  <c r="G258" i="50" s="1"/>
  <c r="F259" i="50"/>
  <c r="F258" i="50" s="1"/>
  <c r="E259" i="50"/>
  <c r="E258" i="50" s="1"/>
  <c r="D259" i="50"/>
  <c r="D258" i="50" s="1"/>
  <c r="L258" i="50"/>
  <c r="K258" i="50"/>
  <c r="H257" i="50"/>
  <c r="C257" i="50"/>
  <c r="H256" i="50"/>
  <c r="C256" i="50"/>
  <c r="H255" i="50"/>
  <c r="C255" i="50"/>
  <c r="H254" i="50"/>
  <c r="C254" i="50"/>
  <c r="H253" i="50"/>
  <c r="C253" i="50"/>
  <c r="L252" i="50"/>
  <c r="L251" i="50" s="1"/>
  <c r="K252" i="50"/>
  <c r="K251" i="50" s="1"/>
  <c r="J252" i="50"/>
  <c r="J251" i="50" s="1"/>
  <c r="I252" i="50"/>
  <c r="H252" i="50"/>
  <c r="G252" i="50"/>
  <c r="G251" i="50" s="1"/>
  <c r="F252" i="50"/>
  <c r="F251" i="50" s="1"/>
  <c r="E252" i="50"/>
  <c r="D252" i="50"/>
  <c r="C252" i="50" s="1"/>
  <c r="I251" i="50"/>
  <c r="E251" i="50"/>
  <c r="H250" i="50"/>
  <c r="C250" i="50"/>
  <c r="H249" i="50"/>
  <c r="C249" i="50"/>
  <c r="H248" i="50"/>
  <c r="C248" i="50"/>
  <c r="H247" i="50"/>
  <c r="C247" i="50"/>
  <c r="L246" i="50"/>
  <c r="K246" i="50"/>
  <c r="J246" i="50"/>
  <c r="I246" i="50"/>
  <c r="G246" i="50"/>
  <c r="F246" i="50"/>
  <c r="E246" i="50"/>
  <c r="D246" i="50"/>
  <c r="H245" i="50"/>
  <c r="C245" i="50"/>
  <c r="H244" i="50"/>
  <c r="C244" i="50"/>
  <c r="H243" i="50"/>
  <c r="C243" i="50"/>
  <c r="H242" i="50"/>
  <c r="C242" i="50"/>
  <c r="H241" i="50"/>
  <c r="C241" i="50"/>
  <c r="H240" i="50"/>
  <c r="C240" i="50"/>
  <c r="H239" i="50"/>
  <c r="C239" i="50"/>
  <c r="L238" i="50"/>
  <c r="K238" i="50"/>
  <c r="J238" i="50"/>
  <c r="I238" i="50"/>
  <c r="G238" i="50"/>
  <c r="F238" i="50"/>
  <c r="E238" i="50"/>
  <c r="D238" i="50"/>
  <c r="H237" i="50"/>
  <c r="C237" i="50"/>
  <c r="H236" i="50"/>
  <c r="C236" i="50"/>
  <c r="L235" i="50"/>
  <c r="K235" i="50"/>
  <c r="J235" i="50"/>
  <c r="I235" i="50"/>
  <c r="G235" i="50"/>
  <c r="F235" i="50"/>
  <c r="E235" i="50"/>
  <c r="D235" i="50"/>
  <c r="H232" i="50"/>
  <c r="C232" i="50"/>
  <c r="H229" i="50"/>
  <c r="C229" i="50"/>
  <c r="H228" i="50"/>
  <c r="C228" i="50"/>
  <c r="L227" i="50"/>
  <c r="K227" i="50"/>
  <c r="J227" i="50"/>
  <c r="I227" i="50"/>
  <c r="G227" i="50"/>
  <c r="F227" i="50"/>
  <c r="E227" i="50"/>
  <c r="D227" i="50"/>
  <c r="H226" i="50"/>
  <c r="C226" i="50"/>
  <c r="H225" i="50"/>
  <c r="C225" i="50"/>
  <c r="H224" i="50"/>
  <c r="C224" i="50"/>
  <c r="H223" i="50"/>
  <c r="C223" i="50"/>
  <c r="H222" i="50"/>
  <c r="C222" i="50"/>
  <c r="H221" i="50"/>
  <c r="C221" i="50"/>
  <c r="H220" i="50"/>
  <c r="C220" i="50"/>
  <c r="H219" i="50"/>
  <c r="C219" i="50"/>
  <c r="H218" i="50"/>
  <c r="C218" i="50"/>
  <c r="H217" i="50"/>
  <c r="C217" i="50"/>
  <c r="L216" i="50"/>
  <c r="K216" i="50"/>
  <c r="J216" i="50"/>
  <c r="I216" i="50"/>
  <c r="G216" i="50"/>
  <c r="F216" i="50"/>
  <c r="E216" i="50"/>
  <c r="D216" i="50"/>
  <c r="H215" i="50"/>
  <c r="C215" i="50"/>
  <c r="H214" i="50"/>
  <c r="C214" i="50"/>
  <c r="H213" i="50"/>
  <c r="C213" i="50"/>
  <c r="H212" i="50"/>
  <c r="C212" i="50"/>
  <c r="H211" i="50"/>
  <c r="C211" i="50"/>
  <c r="H210" i="50"/>
  <c r="C210" i="50"/>
  <c r="H209" i="50"/>
  <c r="C209" i="50"/>
  <c r="H208" i="50"/>
  <c r="C208" i="50"/>
  <c r="H207" i="50"/>
  <c r="C207" i="50"/>
  <c r="H206" i="50"/>
  <c r="C206" i="50"/>
  <c r="L205" i="50"/>
  <c r="K205" i="50"/>
  <c r="K204" i="50" s="1"/>
  <c r="J205" i="50"/>
  <c r="I205" i="50"/>
  <c r="G205" i="50"/>
  <c r="F205" i="50"/>
  <c r="E205" i="50"/>
  <c r="D205" i="50"/>
  <c r="H203" i="50"/>
  <c r="C203" i="50"/>
  <c r="H202" i="50"/>
  <c r="C202" i="50"/>
  <c r="H201" i="50"/>
  <c r="C201" i="50"/>
  <c r="H200" i="50"/>
  <c r="C200" i="50"/>
  <c r="H199" i="50"/>
  <c r="C199" i="50"/>
  <c r="L198" i="50"/>
  <c r="L196" i="50" s="1"/>
  <c r="K198" i="50"/>
  <c r="K196" i="50" s="1"/>
  <c r="J198" i="50"/>
  <c r="I198" i="50"/>
  <c r="G198" i="50"/>
  <c r="G196" i="50" s="1"/>
  <c r="F198" i="50"/>
  <c r="F196" i="50" s="1"/>
  <c r="E198" i="50"/>
  <c r="E196" i="50" s="1"/>
  <c r="D198" i="50"/>
  <c r="D196" i="50" s="1"/>
  <c r="H197" i="50"/>
  <c r="C197" i="50"/>
  <c r="J196" i="50"/>
  <c r="H193" i="50"/>
  <c r="C193" i="50"/>
  <c r="L192" i="50"/>
  <c r="L191" i="50" s="1"/>
  <c r="K192" i="50"/>
  <c r="K191" i="50" s="1"/>
  <c r="J192" i="50"/>
  <c r="J191" i="50" s="1"/>
  <c r="I192" i="50"/>
  <c r="G192" i="50"/>
  <c r="G191" i="50" s="1"/>
  <c r="F192" i="50"/>
  <c r="E192" i="50"/>
  <c r="E191" i="50" s="1"/>
  <c r="D192" i="50"/>
  <c r="D191" i="50" s="1"/>
  <c r="F191" i="50"/>
  <c r="H190" i="50"/>
  <c r="C190" i="50"/>
  <c r="H189" i="50"/>
  <c r="C189" i="50"/>
  <c r="L188" i="50"/>
  <c r="K188" i="50"/>
  <c r="J188" i="50"/>
  <c r="I188" i="50"/>
  <c r="G188" i="50"/>
  <c r="F188" i="50"/>
  <c r="E188" i="50"/>
  <c r="D188" i="50"/>
  <c r="H186" i="50"/>
  <c r="C186" i="50"/>
  <c r="H185" i="50"/>
  <c r="C185" i="50"/>
  <c r="L184" i="50"/>
  <c r="K184" i="50"/>
  <c r="J184" i="50"/>
  <c r="I184" i="50"/>
  <c r="G184" i="50"/>
  <c r="F184" i="50"/>
  <c r="E184" i="50"/>
  <c r="D184" i="50"/>
  <c r="H183" i="50"/>
  <c r="C183" i="50"/>
  <c r="H182" i="50"/>
  <c r="C182" i="50"/>
  <c r="H181" i="50"/>
  <c r="C181" i="50"/>
  <c r="H180" i="50"/>
  <c r="C180" i="50"/>
  <c r="L179" i="50"/>
  <c r="K179" i="50"/>
  <c r="J179" i="50"/>
  <c r="I179" i="50"/>
  <c r="G179" i="50"/>
  <c r="F179" i="50"/>
  <c r="E179" i="50"/>
  <c r="D179" i="50"/>
  <c r="H178" i="50"/>
  <c r="C178" i="50"/>
  <c r="H177" i="50"/>
  <c r="C177" i="50"/>
  <c r="H176" i="50"/>
  <c r="C176" i="50"/>
  <c r="L175" i="50"/>
  <c r="K175" i="50"/>
  <c r="J175" i="50"/>
  <c r="I175" i="50"/>
  <c r="I174" i="50" s="1"/>
  <c r="I173" i="50" s="1"/>
  <c r="G175" i="50"/>
  <c r="G174" i="50" s="1"/>
  <c r="G173" i="50" s="1"/>
  <c r="F175" i="50"/>
  <c r="E175" i="50"/>
  <c r="E174" i="50" s="1"/>
  <c r="E173" i="50" s="1"/>
  <c r="D175" i="50"/>
  <c r="D174" i="50" s="1"/>
  <c r="L174" i="50"/>
  <c r="L173" i="50" s="1"/>
  <c r="J174" i="50"/>
  <c r="J173" i="50" s="1"/>
  <c r="H172" i="50"/>
  <c r="C172" i="50"/>
  <c r="H171" i="50"/>
  <c r="C171" i="50"/>
  <c r="H170" i="50"/>
  <c r="C170" i="50"/>
  <c r="H169" i="50"/>
  <c r="C169" i="50"/>
  <c r="H168" i="50"/>
  <c r="C168" i="50"/>
  <c r="H167" i="50"/>
  <c r="C167" i="50"/>
  <c r="L166" i="50"/>
  <c r="L165" i="50" s="1"/>
  <c r="K166" i="50"/>
  <c r="K165" i="50" s="1"/>
  <c r="J166" i="50"/>
  <c r="J165" i="50" s="1"/>
  <c r="I166" i="50"/>
  <c r="G166" i="50"/>
  <c r="G165" i="50" s="1"/>
  <c r="F166" i="50"/>
  <c r="F165" i="50" s="1"/>
  <c r="E166" i="50"/>
  <c r="E165" i="50" s="1"/>
  <c r="D166" i="50"/>
  <c r="I165" i="50"/>
  <c r="H164" i="50"/>
  <c r="C164" i="50"/>
  <c r="H163" i="50"/>
  <c r="C163" i="50"/>
  <c r="H162" i="50"/>
  <c r="C162" i="50"/>
  <c r="H161" i="50"/>
  <c r="C161" i="50"/>
  <c r="L160" i="50"/>
  <c r="K160" i="50"/>
  <c r="J160" i="50"/>
  <c r="I160" i="50"/>
  <c r="G160" i="50"/>
  <c r="F160" i="50"/>
  <c r="E160" i="50"/>
  <c r="D160" i="50"/>
  <c r="H159" i="50"/>
  <c r="C159" i="50"/>
  <c r="H158" i="50"/>
  <c r="C158" i="50"/>
  <c r="H157" i="50"/>
  <c r="C157" i="50"/>
  <c r="H156" i="50"/>
  <c r="C156" i="50"/>
  <c r="H155" i="50"/>
  <c r="C155" i="50"/>
  <c r="I154" i="50"/>
  <c r="H154" i="50" s="1"/>
  <c r="C154" i="50"/>
  <c r="H153" i="50"/>
  <c r="C153" i="50"/>
  <c r="H152" i="50"/>
  <c r="C152" i="50"/>
  <c r="L151" i="50"/>
  <c r="K151" i="50"/>
  <c r="J151" i="50"/>
  <c r="G151" i="50"/>
  <c r="F151" i="50"/>
  <c r="E151" i="50"/>
  <c r="D151" i="50"/>
  <c r="H150" i="50"/>
  <c r="C150" i="50"/>
  <c r="H149" i="50"/>
  <c r="C149" i="50"/>
  <c r="H148" i="50"/>
  <c r="C148" i="50"/>
  <c r="H147" i="50"/>
  <c r="C147" i="50"/>
  <c r="H146" i="50"/>
  <c r="C146" i="50"/>
  <c r="H145" i="50"/>
  <c r="C145" i="50"/>
  <c r="L144" i="50"/>
  <c r="K144" i="50"/>
  <c r="J144" i="50"/>
  <c r="I144" i="50"/>
  <c r="G144" i="50"/>
  <c r="F144" i="50"/>
  <c r="E144" i="50"/>
  <c r="D144" i="50"/>
  <c r="H143" i="50"/>
  <c r="C143" i="50"/>
  <c r="H142" i="50"/>
  <c r="C142" i="50"/>
  <c r="L141" i="50"/>
  <c r="K141" i="50"/>
  <c r="J141" i="50"/>
  <c r="I141" i="50"/>
  <c r="G141" i="50"/>
  <c r="F141" i="50"/>
  <c r="E141" i="50"/>
  <c r="D141" i="50"/>
  <c r="H140" i="50"/>
  <c r="C140" i="50"/>
  <c r="H139" i="50"/>
  <c r="C139" i="50"/>
  <c r="H138" i="50"/>
  <c r="C138" i="50"/>
  <c r="H137" i="50"/>
  <c r="C137" i="50"/>
  <c r="L136" i="50"/>
  <c r="K136" i="50"/>
  <c r="J136" i="50"/>
  <c r="I136" i="50"/>
  <c r="G136" i="50"/>
  <c r="F136" i="50"/>
  <c r="E136" i="50"/>
  <c r="D136" i="50"/>
  <c r="H134" i="50"/>
  <c r="C134" i="50"/>
  <c r="H133" i="50"/>
  <c r="C133" i="50"/>
  <c r="H132" i="50"/>
  <c r="C132" i="50"/>
  <c r="H131" i="50"/>
  <c r="C131" i="50"/>
  <c r="E130" i="50"/>
  <c r="H129" i="50"/>
  <c r="H128" i="50" s="1"/>
  <c r="C129" i="50"/>
  <c r="C128" i="50" s="1"/>
  <c r="L128" i="50"/>
  <c r="K128" i="50"/>
  <c r="J128" i="50"/>
  <c r="I128" i="50"/>
  <c r="G128" i="50"/>
  <c r="F128" i="50"/>
  <c r="E128" i="50"/>
  <c r="D128" i="50"/>
  <c r="H127" i="50"/>
  <c r="C127" i="50"/>
  <c r="H126" i="50"/>
  <c r="C126" i="50"/>
  <c r="H125" i="50"/>
  <c r="C125" i="50"/>
  <c r="H124" i="50"/>
  <c r="C124" i="50"/>
  <c r="H123" i="50"/>
  <c r="C123" i="50"/>
  <c r="L122" i="50"/>
  <c r="K122" i="50"/>
  <c r="J122" i="50"/>
  <c r="I122" i="50"/>
  <c r="G122" i="50"/>
  <c r="F122" i="50"/>
  <c r="E122" i="50"/>
  <c r="D122" i="50"/>
  <c r="H121" i="50"/>
  <c r="C121" i="50"/>
  <c r="H120" i="50"/>
  <c r="C120" i="50"/>
  <c r="H119" i="50"/>
  <c r="C119" i="50"/>
  <c r="H118" i="50"/>
  <c r="C118" i="50"/>
  <c r="H117" i="50"/>
  <c r="C117" i="50"/>
  <c r="L116" i="50"/>
  <c r="K116" i="50"/>
  <c r="J116" i="50"/>
  <c r="I116" i="50"/>
  <c r="H116" i="50" s="1"/>
  <c r="G116" i="50"/>
  <c r="F116" i="50"/>
  <c r="E116" i="50"/>
  <c r="D116" i="50"/>
  <c r="H115" i="50"/>
  <c r="C115" i="50"/>
  <c r="H114" i="50"/>
  <c r="C114" i="50"/>
  <c r="H113" i="50"/>
  <c r="C113" i="50"/>
  <c r="L112" i="50"/>
  <c r="K112" i="50"/>
  <c r="J112" i="50"/>
  <c r="I112" i="50"/>
  <c r="G112" i="50"/>
  <c r="F112" i="50"/>
  <c r="E112" i="50"/>
  <c r="D112" i="50"/>
  <c r="H111" i="50"/>
  <c r="C111" i="50"/>
  <c r="H110" i="50"/>
  <c r="C110" i="50"/>
  <c r="H109" i="50"/>
  <c r="C109" i="50"/>
  <c r="H108" i="50"/>
  <c r="C108" i="50"/>
  <c r="H107" i="50"/>
  <c r="C107" i="50"/>
  <c r="H106" i="50"/>
  <c r="C106" i="50"/>
  <c r="H105" i="50"/>
  <c r="C105" i="50"/>
  <c r="H104" i="50"/>
  <c r="C104" i="50"/>
  <c r="L103" i="50"/>
  <c r="K103" i="50"/>
  <c r="J103" i="50"/>
  <c r="I103" i="50"/>
  <c r="G103" i="50"/>
  <c r="F103" i="50"/>
  <c r="E103" i="50"/>
  <c r="D103" i="50"/>
  <c r="H102" i="50"/>
  <c r="C102" i="50"/>
  <c r="H101" i="50"/>
  <c r="C101" i="50"/>
  <c r="H100" i="50"/>
  <c r="C100" i="50"/>
  <c r="H99" i="50"/>
  <c r="C99" i="50"/>
  <c r="H98" i="50"/>
  <c r="C98" i="50"/>
  <c r="H97" i="50"/>
  <c r="C97" i="50"/>
  <c r="H96" i="50"/>
  <c r="C96" i="50"/>
  <c r="L95" i="50"/>
  <c r="K95" i="50"/>
  <c r="J95" i="50"/>
  <c r="I95" i="50"/>
  <c r="G95" i="50"/>
  <c r="F95" i="50"/>
  <c r="E95" i="50"/>
  <c r="D95" i="50"/>
  <c r="H94" i="50"/>
  <c r="C94" i="50"/>
  <c r="H93" i="50"/>
  <c r="C93" i="50"/>
  <c r="H92" i="50"/>
  <c r="C92" i="50"/>
  <c r="H91" i="50"/>
  <c r="C91" i="50"/>
  <c r="H90" i="50"/>
  <c r="C90" i="50"/>
  <c r="L89" i="50"/>
  <c r="K89" i="50"/>
  <c r="J89" i="50"/>
  <c r="I89" i="50"/>
  <c r="G89" i="50"/>
  <c r="F89" i="50"/>
  <c r="E89" i="50"/>
  <c r="D89" i="50"/>
  <c r="H88" i="50"/>
  <c r="C88" i="50"/>
  <c r="H87" i="50"/>
  <c r="C87" i="50"/>
  <c r="H86" i="50"/>
  <c r="C86" i="50"/>
  <c r="H85" i="50"/>
  <c r="C85" i="50"/>
  <c r="L84" i="50"/>
  <c r="K84" i="50"/>
  <c r="J84" i="50"/>
  <c r="J83" i="50" s="1"/>
  <c r="I84" i="50"/>
  <c r="G84" i="50"/>
  <c r="F84" i="50"/>
  <c r="E84" i="50"/>
  <c r="D84" i="50"/>
  <c r="H82" i="50"/>
  <c r="C82" i="50"/>
  <c r="H81" i="50"/>
  <c r="C81" i="50"/>
  <c r="L80" i="50"/>
  <c r="K80" i="50"/>
  <c r="J80" i="50"/>
  <c r="I80" i="50"/>
  <c r="G80" i="50"/>
  <c r="F80" i="50"/>
  <c r="E80" i="50"/>
  <c r="D80" i="50"/>
  <c r="H79" i="50"/>
  <c r="C79" i="50"/>
  <c r="H78" i="50"/>
  <c r="C78" i="50"/>
  <c r="L77" i="50"/>
  <c r="K77" i="50"/>
  <c r="J77" i="50"/>
  <c r="I77" i="50"/>
  <c r="I76" i="50" s="1"/>
  <c r="G77" i="50"/>
  <c r="G76" i="50" s="1"/>
  <c r="F77" i="50"/>
  <c r="F76" i="50" s="1"/>
  <c r="E77" i="50"/>
  <c r="E76" i="50" s="1"/>
  <c r="D77" i="50"/>
  <c r="H74" i="50"/>
  <c r="C74" i="50"/>
  <c r="H73" i="50"/>
  <c r="C73" i="50"/>
  <c r="H71" i="50"/>
  <c r="C71" i="50"/>
  <c r="H70" i="50"/>
  <c r="C70" i="50"/>
  <c r="L69" i="50"/>
  <c r="K69" i="50"/>
  <c r="K67" i="50" s="1"/>
  <c r="J69" i="50"/>
  <c r="I69" i="50"/>
  <c r="G69" i="50"/>
  <c r="G67" i="50" s="1"/>
  <c r="F69" i="50"/>
  <c r="F67" i="50" s="1"/>
  <c r="E69" i="50"/>
  <c r="E67" i="50" s="1"/>
  <c r="D69" i="50"/>
  <c r="D67" i="50" s="1"/>
  <c r="H68" i="50"/>
  <c r="C68" i="50"/>
  <c r="L67" i="50"/>
  <c r="J67" i="50"/>
  <c r="H66" i="50"/>
  <c r="C66" i="50"/>
  <c r="H65" i="50"/>
  <c r="C65" i="50"/>
  <c r="H64" i="50"/>
  <c r="C64" i="50"/>
  <c r="H63" i="50"/>
  <c r="C63" i="50"/>
  <c r="H62" i="50"/>
  <c r="C62" i="50"/>
  <c r="H61" i="50"/>
  <c r="C61" i="50"/>
  <c r="H60" i="50"/>
  <c r="C60" i="50"/>
  <c r="H59" i="50"/>
  <c r="C59" i="50"/>
  <c r="L58" i="50"/>
  <c r="K58" i="50"/>
  <c r="J58" i="50"/>
  <c r="I58" i="50"/>
  <c r="G58" i="50"/>
  <c r="F58" i="50"/>
  <c r="E58" i="50"/>
  <c r="D58" i="50"/>
  <c r="H57" i="50"/>
  <c r="C57" i="50"/>
  <c r="H56" i="50"/>
  <c r="C56" i="50"/>
  <c r="L55" i="50"/>
  <c r="L54" i="50" s="1"/>
  <c r="K55" i="50"/>
  <c r="K54" i="50" s="1"/>
  <c r="K53" i="50" s="1"/>
  <c r="J55" i="50"/>
  <c r="J54" i="50" s="1"/>
  <c r="I55" i="50"/>
  <c r="G55" i="50"/>
  <c r="F55" i="50"/>
  <c r="E55" i="50"/>
  <c r="E54" i="50" s="1"/>
  <c r="D55" i="50"/>
  <c r="D54" i="50" s="1"/>
  <c r="G54" i="50"/>
  <c r="H47" i="50"/>
  <c r="C47" i="50"/>
  <c r="H46" i="50"/>
  <c r="C46" i="50"/>
  <c r="L45" i="50"/>
  <c r="H45" i="50" s="1"/>
  <c r="G45" i="50"/>
  <c r="C45" i="50" s="1"/>
  <c r="H44" i="50"/>
  <c r="C44" i="50"/>
  <c r="K43" i="50"/>
  <c r="J43" i="50"/>
  <c r="I43" i="50"/>
  <c r="F43" i="50"/>
  <c r="E43" i="50"/>
  <c r="D43" i="50"/>
  <c r="H42" i="50"/>
  <c r="C42" i="50"/>
  <c r="H41" i="50"/>
  <c r="C41" i="50"/>
  <c r="H40" i="50"/>
  <c r="C40" i="50"/>
  <c r="H39" i="50"/>
  <c r="C39" i="50"/>
  <c r="H38" i="50"/>
  <c r="C38" i="50"/>
  <c r="K37" i="50"/>
  <c r="H37" i="50" s="1"/>
  <c r="F37" i="50"/>
  <c r="C37" i="50" s="1"/>
  <c r="H36" i="50"/>
  <c r="C36" i="50"/>
  <c r="H35" i="50"/>
  <c r="C35" i="50"/>
  <c r="K34" i="50"/>
  <c r="H34" i="50" s="1"/>
  <c r="F34" i="50"/>
  <c r="C34" i="50" s="1"/>
  <c r="H33" i="50"/>
  <c r="C33" i="50"/>
  <c r="K32" i="50"/>
  <c r="H32" i="50" s="1"/>
  <c r="F32" i="50"/>
  <c r="C32" i="50" s="1"/>
  <c r="H31" i="50"/>
  <c r="C31" i="50"/>
  <c r="H30" i="50"/>
  <c r="C30" i="50"/>
  <c r="H29" i="50"/>
  <c r="C29" i="50"/>
  <c r="K28" i="50"/>
  <c r="H28" i="50" s="1"/>
  <c r="F28" i="50"/>
  <c r="C28" i="50" s="1"/>
  <c r="H26" i="50"/>
  <c r="C26" i="50"/>
  <c r="H25" i="50"/>
  <c r="C25" i="50"/>
  <c r="H24" i="50"/>
  <c r="C24" i="50"/>
  <c r="H23" i="50"/>
  <c r="C23" i="50"/>
  <c r="L22" i="50"/>
  <c r="K22" i="50"/>
  <c r="J22" i="50"/>
  <c r="I22" i="50"/>
  <c r="G22" i="50"/>
  <c r="F22" i="50"/>
  <c r="E22" i="50"/>
  <c r="D22" i="50"/>
  <c r="G21" i="50"/>
  <c r="H300" i="49"/>
  <c r="C300" i="49"/>
  <c r="H298" i="49"/>
  <c r="C298" i="49"/>
  <c r="H296" i="49"/>
  <c r="C296" i="49"/>
  <c r="H295" i="49"/>
  <c r="C295" i="49"/>
  <c r="H294" i="49"/>
  <c r="C294" i="49"/>
  <c r="H293" i="49"/>
  <c r="C293" i="49"/>
  <c r="H292" i="49"/>
  <c r="C292" i="49"/>
  <c r="H291" i="49"/>
  <c r="C291" i="49"/>
  <c r="L290" i="49"/>
  <c r="K290" i="49"/>
  <c r="J290" i="49"/>
  <c r="I290" i="49"/>
  <c r="H290" i="49"/>
  <c r="G290" i="49"/>
  <c r="F290" i="49"/>
  <c r="E290" i="49"/>
  <c r="D290" i="49"/>
  <c r="H282" i="49"/>
  <c r="C282" i="49"/>
  <c r="H281" i="49"/>
  <c r="C281" i="49"/>
  <c r="L280" i="49"/>
  <c r="K280" i="49"/>
  <c r="J280" i="49"/>
  <c r="I280" i="49"/>
  <c r="G280" i="49"/>
  <c r="F280" i="49"/>
  <c r="E280" i="49"/>
  <c r="D280" i="49"/>
  <c r="H279" i="49"/>
  <c r="C279" i="49"/>
  <c r="H278" i="49"/>
  <c r="C278" i="49"/>
  <c r="H277" i="49"/>
  <c r="C277" i="49"/>
  <c r="L276" i="49"/>
  <c r="K276" i="49"/>
  <c r="J276" i="49"/>
  <c r="I276" i="49"/>
  <c r="G276" i="49"/>
  <c r="F276" i="49"/>
  <c r="E276" i="49"/>
  <c r="D276" i="49"/>
  <c r="H275" i="49"/>
  <c r="C275" i="49"/>
  <c r="H274" i="49"/>
  <c r="C274" i="49"/>
  <c r="H273" i="49"/>
  <c r="C273" i="49"/>
  <c r="H272" i="49"/>
  <c r="C272" i="49"/>
  <c r="L271" i="49"/>
  <c r="K271" i="49"/>
  <c r="K269" i="49" s="1"/>
  <c r="J271" i="49"/>
  <c r="I271" i="49"/>
  <c r="G271" i="49"/>
  <c r="G269" i="49" s="1"/>
  <c r="F271" i="49"/>
  <c r="F269" i="49" s="1"/>
  <c r="E271" i="49"/>
  <c r="D271" i="49"/>
  <c r="H270" i="49"/>
  <c r="C270" i="49"/>
  <c r="J269" i="49"/>
  <c r="H267" i="49"/>
  <c r="C267" i="49"/>
  <c r="H266" i="49"/>
  <c r="C266" i="49"/>
  <c r="H265" i="49"/>
  <c r="C265" i="49"/>
  <c r="H264" i="49"/>
  <c r="C264" i="49"/>
  <c r="L263" i="49"/>
  <c r="K263" i="49"/>
  <c r="J263" i="49"/>
  <c r="I263" i="49"/>
  <c r="G263" i="49"/>
  <c r="F263" i="49"/>
  <c r="E263" i="49"/>
  <c r="D263" i="49"/>
  <c r="H262" i="49"/>
  <c r="C262" i="49"/>
  <c r="H261" i="49"/>
  <c r="C261" i="49"/>
  <c r="H260" i="49"/>
  <c r="C260" i="49"/>
  <c r="L259" i="49"/>
  <c r="K259" i="49"/>
  <c r="K258" i="49" s="1"/>
  <c r="J259" i="49"/>
  <c r="I259" i="49"/>
  <c r="G259" i="49"/>
  <c r="G258" i="49" s="1"/>
  <c r="F259" i="49"/>
  <c r="F258" i="49" s="1"/>
  <c r="E259" i="49"/>
  <c r="D259" i="49"/>
  <c r="L258" i="49"/>
  <c r="I258" i="49"/>
  <c r="H257" i="49"/>
  <c r="C257" i="49"/>
  <c r="H256" i="49"/>
  <c r="C256" i="49"/>
  <c r="H255" i="49"/>
  <c r="C255" i="49"/>
  <c r="H254" i="49"/>
  <c r="C254" i="49"/>
  <c r="H253" i="49"/>
  <c r="C253" i="49"/>
  <c r="L252" i="49"/>
  <c r="L251" i="49" s="1"/>
  <c r="K252" i="49"/>
  <c r="K251" i="49" s="1"/>
  <c r="J252" i="49"/>
  <c r="I252" i="49"/>
  <c r="G252" i="49"/>
  <c r="G251" i="49" s="1"/>
  <c r="F252" i="49"/>
  <c r="E252" i="49"/>
  <c r="E251" i="49" s="1"/>
  <c r="D252" i="49"/>
  <c r="D251" i="49" s="1"/>
  <c r="J251" i="49"/>
  <c r="F251" i="49"/>
  <c r="H250" i="49"/>
  <c r="C250" i="49"/>
  <c r="H249" i="49"/>
  <c r="C249" i="49"/>
  <c r="H248" i="49"/>
  <c r="C248" i="49"/>
  <c r="H247" i="49"/>
  <c r="C247" i="49"/>
  <c r="L246" i="49"/>
  <c r="K246" i="49"/>
  <c r="J246" i="49"/>
  <c r="I246" i="49"/>
  <c r="G246" i="49"/>
  <c r="F246" i="49"/>
  <c r="E246" i="49"/>
  <c r="D246" i="49"/>
  <c r="H245" i="49"/>
  <c r="C245" i="49"/>
  <c r="H244" i="49"/>
  <c r="C244" i="49"/>
  <c r="H243" i="49"/>
  <c r="C243" i="49"/>
  <c r="H242" i="49"/>
  <c r="C242" i="49"/>
  <c r="H241" i="49"/>
  <c r="C241" i="49"/>
  <c r="H240" i="49"/>
  <c r="C240" i="49"/>
  <c r="H239" i="49"/>
  <c r="C239" i="49"/>
  <c r="L238" i="49"/>
  <c r="K238" i="49"/>
  <c r="J238" i="49"/>
  <c r="I238" i="49"/>
  <c r="G238" i="49"/>
  <c r="F238" i="49"/>
  <c r="E238" i="49"/>
  <c r="D238" i="49"/>
  <c r="H237" i="49"/>
  <c r="C237" i="49"/>
  <c r="H236" i="49"/>
  <c r="C236" i="49"/>
  <c r="L235" i="49"/>
  <c r="L231" i="49" s="1"/>
  <c r="K235" i="49"/>
  <c r="J235" i="49"/>
  <c r="I235" i="49"/>
  <c r="G235" i="49"/>
  <c r="G231" i="49" s="1"/>
  <c r="F235" i="49"/>
  <c r="E235" i="49"/>
  <c r="E231" i="49" s="1"/>
  <c r="D235" i="49"/>
  <c r="H232" i="49"/>
  <c r="C232" i="49"/>
  <c r="H229" i="49"/>
  <c r="C229" i="49"/>
  <c r="H228" i="49"/>
  <c r="C228" i="49"/>
  <c r="L227" i="49"/>
  <c r="K227" i="49"/>
  <c r="J227" i="49"/>
  <c r="I227" i="49"/>
  <c r="G227" i="49"/>
  <c r="F227" i="49"/>
  <c r="E227" i="49"/>
  <c r="D227" i="49"/>
  <c r="H226" i="49"/>
  <c r="C226" i="49"/>
  <c r="H225" i="49"/>
  <c r="C225" i="49"/>
  <c r="H224" i="49"/>
  <c r="C224" i="49"/>
  <c r="H223" i="49"/>
  <c r="C223" i="49"/>
  <c r="H222" i="49"/>
  <c r="C222" i="49"/>
  <c r="H221" i="49"/>
  <c r="C221" i="49"/>
  <c r="H220" i="49"/>
  <c r="C220" i="49"/>
  <c r="H219" i="49"/>
  <c r="C219" i="49"/>
  <c r="H218" i="49"/>
  <c r="C218" i="49"/>
  <c r="H217" i="49"/>
  <c r="C217" i="49"/>
  <c r="L216" i="49"/>
  <c r="K216" i="49"/>
  <c r="J216" i="49"/>
  <c r="I216" i="49"/>
  <c r="G216" i="49"/>
  <c r="F216" i="49"/>
  <c r="E216" i="49"/>
  <c r="D216" i="49"/>
  <c r="H215" i="49"/>
  <c r="C215" i="49"/>
  <c r="H214" i="49"/>
  <c r="C214" i="49"/>
  <c r="H213" i="49"/>
  <c r="C213" i="49"/>
  <c r="H212" i="49"/>
  <c r="C212" i="49"/>
  <c r="H211" i="49"/>
  <c r="C211" i="49"/>
  <c r="H210" i="49"/>
  <c r="C210" i="49"/>
  <c r="H209" i="49"/>
  <c r="C209" i="49"/>
  <c r="H208" i="49"/>
  <c r="C208" i="49"/>
  <c r="H207" i="49"/>
  <c r="C207" i="49"/>
  <c r="H206" i="49"/>
  <c r="C206" i="49"/>
  <c r="L205" i="49"/>
  <c r="K205" i="49"/>
  <c r="J205" i="49"/>
  <c r="I205" i="49"/>
  <c r="G205" i="49"/>
  <c r="G204" i="49" s="1"/>
  <c r="F205" i="49"/>
  <c r="E205" i="49"/>
  <c r="E204" i="49" s="1"/>
  <c r="D205" i="49"/>
  <c r="L204" i="49"/>
  <c r="H203" i="49"/>
  <c r="C203" i="49"/>
  <c r="H202" i="49"/>
  <c r="C202" i="49"/>
  <c r="H201" i="49"/>
  <c r="C201" i="49"/>
  <c r="H200" i="49"/>
  <c r="C200" i="49"/>
  <c r="H199" i="49"/>
  <c r="C199" i="49"/>
  <c r="L198" i="49"/>
  <c r="L196" i="49" s="1"/>
  <c r="L195" i="49" s="1"/>
  <c r="K198" i="49"/>
  <c r="K196" i="49" s="1"/>
  <c r="J198" i="49"/>
  <c r="J196" i="49" s="1"/>
  <c r="I198" i="49"/>
  <c r="G198" i="49"/>
  <c r="F198" i="49"/>
  <c r="F196" i="49" s="1"/>
  <c r="E198" i="49"/>
  <c r="E196" i="49" s="1"/>
  <c r="D198" i="49"/>
  <c r="H197" i="49"/>
  <c r="C197" i="49"/>
  <c r="G196" i="49"/>
  <c r="H193" i="49"/>
  <c r="C193" i="49"/>
  <c r="L192" i="49"/>
  <c r="K192" i="49"/>
  <c r="J192" i="49"/>
  <c r="J191" i="49" s="1"/>
  <c r="I192" i="49"/>
  <c r="I191" i="49" s="1"/>
  <c r="G192" i="49"/>
  <c r="G191" i="49" s="1"/>
  <c r="F192" i="49"/>
  <c r="F191" i="49" s="1"/>
  <c r="E192" i="49"/>
  <c r="E191" i="49" s="1"/>
  <c r="D192" i="49"/>
  <c r="D191" i="49" s="1"/>
  <c r="L191" i="49"/>
  <c r="K191" i="49"/>
  <c r="H190" i="49"/>
  <c r="C190" i="49"/>
  <c r="H189" i="49"/>
  <c r="C189" i="49"/>
  <c r="L188" i="49"/>
  <c r="K188" i="49"/>
  <c r="J188" i="49"/>
  <c r="I188" i="49"/>
  <c r="G188" i="49"/>
  <c r="F188" i="49"/>
  <c r="E188" i="49"/>
  <c r="D188" i="49"/>
  <c r="H186" i="49"/>
  <c r="C186" i="49"/>
  <c r="H185" i="49"/>
  <c r="C185" i="49"/>
  <c r="L184" i="49"/>
  <c r="K184" i="49"/>
  <c r="J184" i="49"/>
  <c r="I184" i="49"/>
  <c r="G184" i="49"/>
  <c r="F184" i="49"/>
  <c r="E184" i="49"/>
  <c r="D184" i="49"/>
  <c r="H183" i="49"/>
  <c r="C183" i="49"/>
  <c r="H182" i="49"/>
  <c r="C182" i="49"/>
  <c r="H181" i="49"/>
  <c r="C181" i="49"/>
  <c r="H180" i="49"/>
  <c r="C180" i="49"/>
  <c r="L179" i="49"/>
  <c r="K179" i="49"/>
  <c r="J179" i="49"/>
  <c r="I179" i="49"/>
  <c r="G179" i="49"/>
  <c r="F179" i="49"/>
  <c r="E179" i="49"/>
  <c r="D179" i="49"/>
  <c r="H178" i="49"/>
  <c r="C178" i="49"/>
  <c r="H177" i="49"/>
  <c r="C177" i="49"/>
  <c r="H176" i="49"/>
  <c r="C176" i="49"/>
  <c r="L175" i="49"/>
  <c r="K175" i="49"/>
  <c r="K174" i="49" s="1"/>
  <c r="J175" i="49"/>
  <c r="I175" i="49"/>
  <c r="G175" i="49"/>
  <c r="G174" i="49" s="1"/>
  <c r="G173" i="49" s="1"/>
  <c r="F175" i="49"/>
  <c r="E175" i="49"/>
  <c r="D175" i="49"/>
  <c r="L174" i="49"/>
  <c r="L173" i="49" s="1"/>
  <c r="I174" i="49"/>
  <c r="E174" i="49"/>
  <c r="E173" i="49" s="1"/>
  <c r="H172" i="49"/>
  <c r="C172" i="49"/>
  <c r="H171" i="49"/>
  <c r="C171" i="49"/>
  <c r="H170" i="49"/>
  <c r="C170" i="49"/>
  <c r="H169" i="49"/>
  <c r="C169" i="49"/>
  <c r="H168" i="49"/>
  <c r="C168" i="49"/>
  <c r="H167" i="49"/>
  <c r="C167" i="49"/>
  <c r="L166" i="49"/>
  <c r="K166" i="49"/>
  <c r="J166" i="49"/>
  <c r="I166" i="49"/>
  <c r="I165" i="49" s="1"/>
  <c r="G166" i="49"/>
  <c r="G165" i="49" s="1"/>
  <c r="F166" i="49"/>
  <c r="F165" i="49" s="1"/>
  <c r="E166" i="49"/>
  <c r="E165" i="49" s="1"/>
  <c r="D166" i="49"/>
  <c r="D165" i="49" s="1"/>
  <c r="L165" i="49"/>
  <c r="K165" i="49"/>
  <c r="J165" i="49"/>
  <c r="H164" i="49"/>
  <c r="C164" i="49"/>
  <c r="H163" i="49"/>
  <c r="C163" i="49"/>
  <c r="H162" i="49"/>
  <c r="C162" i="49"/>
  <c r="H161" i="49"/>
  <c r="C161" i="49"/>
  <c r="L160" i="49"/>
  <c r="K160" i="49"/>
  <c r="J160" i="49"/>
  <c r="I160" i="49"/>
  <c r="G160" i="49"/>
  <c r="G130" i="49" s="1"/>
  <c r="F160" i="49"/>
  <c r="E160" i="49"/>
  <c r="D160" i="49"/>
  <c r="H159" i="49"/>
  <c r="C159" i="49"/>
  <c r="H158" i="49"/>
  <c r="C158" i="49"/>
  <c r="H157" i="49"/>
  <c r="C157" i="49"/>
  <c r="H156" i="49"/>
  <c r="C156" i="49"/>
  <c r="H155" i="49"/>
  <c r="C155" i="49"/>
  <c r="I154" i="49"/>
  <c r="H154" i="49" s="1"/>
  <c r="C154" i="49"/>
  <c r="H153" i="49"/>
  <c r="C153" i="49"/>
  <c r="H152" i="49"/>
  <c r="C152" i="49"/>
  <c r="L151" i="49"/>
  <c r="K151" i="49"/>
  <c r="J151" i="49"/>
  <c r="G151" i="49"/>
  <c r="F151" i="49"/>
  <c r="E151" i="49"/>
  <c r="D151" i="49"/>
  <c r="H150" i="49"/>
  <c r="C150" i="49"/>
  <c r="H149" i="49"/>
  <c r="C149" i="49"/>
  <c r="H148" i="49"/>
  <c r="C148" i="49"/>
  <c r="H147" i="49"/>
  <c r="C147" i="49"/>
  <c r="H146" i="49"/>
  <c r="C146" i="49"/>
  <c r="H145" i="49"/>
  <c r="C145" i="49"/>
  <c r="L144" i="49"/>
  <c r="K144" i="49"/>
  <c r="J144" i="49"/>
  <c r="I144" i="49"/>
  <c r="G144" i="49"/>
  <c r="F144" i="49"/>
  <c r="E144" i="49"/>
  <c r="D144" i="49"/>
  <c r="H143" i="49"/>
  <c r="C143" i="49"/>
  <c r="H142" i="49"/>
  <c r="C142" i="49"/>
  <c r="L141" i="49"/>
  <c r="K141" i="49"/>
  <c r="J141" i="49"/>
  <c r="I141" i="49"/>
  <c r="G141" i="49"/>
  <c r="F141" i="49"/>
  <c r="E141" i="49"/>
  <c r="D141" i="49"/>
  <c r="H140" i="49"/>
  <c r="C140" i="49"/>
  <c r="H139" i="49"/>
  <c r="C139" i="49"/>
  <c r="H138" i="49"/>
  <c r="C138" i="49"/>
  <c r="H137" i="49"/>
  <c r="C137" i="49"/>
  <c r="L136" i="49"/>
  <c r="K136" i="49"/>
  <c r="K130" i="49" s="1"/>
  <c r="J136" i="49"/>
  <c r="I136" i="49"/>
  <c r="G136" i="49"/>
  <c r="F136" i="49"/>
  <c r="E136" i="49"/>
  <c r="D136" i="49"/>
  <c r="H134" i="49"/>
  <c r="C134" i="49"/>
  <c r="H133" i="49"/>
  <c r="C133" i="49"/>
  <c r="H132" i="49"/>
  <c r="C132" i="49"/>
  <c r="C131" i="49"/>
  <c r="H129" i="49"/>
  <c r="C129" i="49"/>
  <c r="C128" i="49" s="1"/>
  <c r="L128" i="49"/>
  <c r="K128" i="49"/>
  <c r="J128" i="49"/>
  <c r="J83" i="49" s="1"/>
  <c r="I128" i="49"/>
  <c r="H128" i="49"/>
  <c r="G128" i="49"/>
  <c r="F128" i="49"/>
  <c r="E128" i="49"/>
  <c r="D128" i="49"/>
  <c r="H127" i="49"/>
  <c r="C127" i="49"/>
  <c r="H126" i="49"/>
  <c r="C126" i="49"/>
  <c r="H125" i="49"/>
  <c r="C125" i="49"/>
  <c r="H124" i="49"/>
  <c r="C124" i="49"/>
  <c r="H123" i="49"/>
  <c r="C123" i="49"/>
  <c r="L122" i="49"/>
  <c r="K122" i="49"/>
  <c r="J122" i="49"/>
  <c r="I122" i="49"/>
  <c r="G122" i="49"/>
  <c r="F122" i="49"/>
  <c r="E122" i="49"/>
  <c r="D122" i="49"/>
  <c r="C122" i="49" s="1"/>
  <c r="H121" i="49"/>
  <c r="C121" i="49"/>
  <c r="H120" i="49"/>
  <c r="C120" i="49"/>
  <c r="H119" i="49"/>
  <c r="C119" i="49"/>
  <c r="H118" i="49"/>
  <c r="C118" i="49"/>
  <c r="H117" i="49"/>
  <c r="C117" i="49"/>
  <c r="L116" i="49"/>
  <c r="K116" i="49"/>
  <c r="J116" i="49"/>
  <c r="I116" i="49"/>
  <c r="G116" i="49"/>
  <c r="F116" i="49"/>
  <c r="E116" i="49"/>
  <c r="D116" i="49"/>
  <c r="H115" i="49"/>
  <c r="C115" i="49"/>
  <c r="H114" i="49"/>
  <c r="C114" i="49"/>
  <c r="H113" i="49"/>
  <c r="C113" i="49"/>
  <c r="L112" i="49"/>
  <c r="K112" i="49"/>
  <c r="J112" i="49"/>
  <c r="I112" i="49"/>
  <c r="G112" i="49"/>
  <c r="F112" i="49"/>
  <c r="E112" i="49"/>
  <c r="D112" i="49"/>
  <c r="C112" i="49" s="1"/>
  <c r="H111" i="49"/>
  <c r="C111" i="49"/>
  <c r="H110" i="49"/>
  <c r="C110" i="49"/>
  <c r="H109" i="49"/>
  <c r="C109" i="49"/>
  <c r="H108" i="49"/>
  <c r="C108" i="49"/>
  <c r="H107" i="49"/>
  <c r="C107" i="49"/>
  <c r="H106" i="49"/>
  <c r="C106" i="49"/>
  <c r="H105" i="49"/>
  <c r="C105" i="49"/>
  <c r="H104" i="49"/>
  <c r="C104" i="49"/>
  <c r="L103" i="49"/>
  <c r="K103" i="49"/>
  <c r="J103" i="49"/>
  <c r="I103" i="49"/>
  <c r="H103" i="49" s="1"/>
  <c r="G103" i="49"/>
  <c r="F103" i="49"/>
  <c r="E103" i="49"/>
  <c r="D103" i="49"/>
  <c r="H102" i="49"/>
  <c r="C102" i="49"/>
  <c r="H101" i="49"/>
  <c r="C101" i="49"/>
  <c r="H100" i="49"/>
  <c r="C100" i="49"/>
  <c r="H99" i="49"/>
  <c r="C99" i="49"/>
  <c r="H98" i="49"/>
  <c r="C98" i="49"/>
  <c r="H97" i="49"/>
  <c r="C97" i="49"/>
  <c r="H96" i="49"/>
  <c r="C96" i="49"/>
  <c r="L95" i="49"/>
  <c r="K95" i="49"/>
  <c r="J95" i="49"/>
  <c r="I95" i="49"/>
  <c r="G95" i="49"/>
  <c r="F95" i="49"/>
  <c r="E95" i="49"/>
  <c r="D95" i="49"/>
  <c r="H94" i="49"/>
  <c r="C94" i="49"/>
  <c r="H93" i="49"/>
  <c r="C93" i="49"/>
  <c r="H92" i="49"/>
  <c r="C92" i="49"/>
  <c r="H91" i="49"/>
  <c r="C91" i="49"/>
  <c r="H90" i="49"/>
  <c r="C90" i="49"/>
  <c r="L89" i="49"/>
  <c r="K89" i="49"/>
  <c r="J89" i="49"/>
  <c r="I89" i="49"/>
  <c r="G89" i="49"/>
  <c r="F89" i="49"/>
  <c r="E89" i="49"/>
  <c r="D89" i="49"/>
  <c r="H88" i="49"/>
  <c r="C88" i="49"/>
  <c r="H87" i="49"/>
  <c r="C87" i="49"/>
  <c r="H86" i="49"/>
  <c r="C86" i="49"/>
  <c r="H85" i="49"/>
  <c r="C85" i="49"/>
  <c r="L84" i="49"/>
  <c r="K84" i="49"/>
  <c r="J84" i="49"/>
  <c r="I84" i="49"/>
  <c r="H84" i="49" s="1"/>
  <c r="G84" i="49"/>
  <c r="F84" i="49"/>
  <c r="E84" i="49"/>
  <c r="D84" i="49"/>
  <c r="C84" i="49" s="1"/>
  <c r="H82" i="49"/>
  <c r="C82" i="49"/>
  <c r="H81" i="49"/>
  <c r="C81" i="49"/>
  <c r="L80" i="49"/>
  <c r="K80" i="49"/>
  <c r="J80" i="49"/>
  <c r="I80" i="49"/>
  <c r="G80" i="49"/>
  <c r="F80" i="49"/>
  <c r="E80" i="49"/>
  <c r="D80" i="49"/>
  <c r="H79" i="49"/>
  <c r="C79" i="49"/>
  <c r="H78" i="49"/>
  <c r="C78" i="49"/>
  <c r="L77" i="49"/>
  <c r="K77" i="49"/>
  <c r="J77" i="49"/>
  <c r="J76" i="49" s="1"/>
  <c r="I77" i="49"/>
  <c r="I76" i="49" s="1"/>
  <c r="G77" i="49"/>
  <c r="G76" i="49" s="1"/>
  <c r="F77" i="49"/>
  <c r="E77" i="49"/>
  <c r="E76" i="49" s="1"/>
  <c r="D77" i="49"/>
  <c r="D76" i="49" s="1"/>
  <c r="L76" i="49"/>
  <c r="H74" i="49"/>
  <c r="C74" i="49"/>
  <c r="H73" i="49"/>
  <c r="C73" i="49"/>
  <c r="H71" i="49"/>
  <c r="C71" i="49"/>
  <c r="H70" i="49"/>
  <c r="C70" i="49"/>
  <c r="L69" i="49"/>
  <c r="L67" i="49" s="1"/>
  <c r="K69" i="49"/>
  <c r="K67" i="49" s="1"/>
  <c r="J69" i="49"/>
  <c r="J67" i="49" s="1"/>
  <c r="I69" i="49"/>
  <c r="G69" i="49"/>
  <c r="G67" i="49" s="1"/>
  <c r="F69" i="49"/>
  <c r="F67" i="49" s="1"/>
  <c r="E69" i="49"/>
  <c r="E67" i="49" s="1"/>
  <c r="D69" i="49"/>
  <c r="D67" i="49" s="1"/>
  <c r="H68" i="49"/>
  <c r="C68" i="49"/>
  <c r="H66" i="49"/>
  <c r="C66" i="49"/>
  <c r="H65" i="49"/>
  <c r="C65" i="49"/>
  <c r="H64" i="49"/>
  <c r="C64" i="49"/>
  <c r="H63" i="49"/>
  <c r="C63" i="49"/>
  <c r="H62" i="49"/>
  <c r="C62" i="49"/>
  <c r="H61" i="49"/>
  <c r="C61" i="49"/>
  <c r="H60" i="49"/>
  <c r="C60" i="49"/>
  <c r="H59" i="49"/>
  <c r="C59" i="49"/>
  <c r="L58" i="49"/>
  <c r="K58" i="49"/>
  <c r="J58" i="49"/>
  <c r="I58" i="49"/>
  <c r="G58" i="49"/>
  <c r="F58" i="49"/>
  <c r="E58" i="49"/>
  <c r="D58" i="49"/>
  <c r="H57" i="49"/>
  <c r="C57" i="49"/>
  <c r="H56" i="49"/>
  <c r="C56" i="49"/>
  <c r="L55" i="49"/>
  <c r="L54" i="49" s="1"/>
  <c r="K55" i="49"/>
  <c r="K54" i="49" s="1"/>
  <c r="J55" i="49"/>
  <c r="J54" i="49" s="1"/>
  <c r="I55" i="49"/>
  <c r="G55" i="49"/>
  <c r="G54" i="49" s="1"/>
  <c r="F55" i="49"/>
  <c r="E55" i="49"/>
  <c r="E54" i="49" s="1"/>
  <c r="D55" i="49"/>
  <c r="H47" i="49"/>
  <c r="C47" i="49"/>
  <c r="H46" i="49"/>
  <c r="C46" i="49"/>
  <c r="L45" i="49"/>
  <c r="H45" i="49" s="1"/>
  <c r="G45" i="49"/>
  <c r="C45" i="49" s="1"/>
  <c r="H44" i="49"/>
  <c r="C44" i="49"/>
  <c r="K43" i="49"/>
  <c r="J43" i="49"/>
  <c r="I43" i="49"/>
  <c r="F43" i="49"/>
  <c r="E43" i="49"/>
  <c r="D43" i="49"/>
  <c r="H42" i="49"/>
  <c r="C42" i="49"/>
  <c r="H41" i="49"/>
  <c r="C41" i="49"/>
  <c r="H40" i="49"/>
  <c r="C40" i="49"/>
  <c r="H39" i="49"/>
  <c r="C39" i="49"/>
  <c r="H38" i="49"/>
  <c r="C38" i="49"/>
  <c r="K37" i="49"/>
  <c r="H37" i="49" s="1"/>
  <c r="F37" i="49"/>
  <c r="C37" i="49" s="1"/>
  <c r="H36" i="49"/>
  <c r="C36" i="49"/>
  <c r="H35" i="49"/>
  <c r="C35" i="49"/>
  <c r="K34" i="49"/>
  <c r="H34" i="49" s="1"/>
  <c r="F34" i="49"/>
  <c r="C34" i="49"/>
  <c r="H33" i="49"/>
  <c r="C33" i="49"/>
  <c r="K32" i="49"/>
  <c r="H32" i="49"/>
  <c r="F32" i="49"/>
  <c r="C32" i="49" s="1"/>
  <c r="H31" i="49"/>
  <c r="C31" i="49"/>
  <c r="H30" i="49"/>
  <c r="C30" i="49"/>
  <c r="H29" i="49"/>
  <c r="C29" i="49"/>
  <c r="K28" i="49"/>
  <c r="F28" i="49"/>
  <c r="C28" i="49" s="1"/>
  <c r="H26" i="49"/>
  <c r="C26" i="49"/>
  <c r="H25" i="49"/>
  <c r="C25" i="49"/>
  <c r="H24" i="49"/>
  <c r="C24" i="49"/>
  <c r="H23" i="49"/>
  <c r="C23" i="49"/>
  <c r="L22" i="49"/>
  <c r="K22" i="49"/>
  <c r="K288" i="49" s="1"/>
  <c r="J22" i="49"/>
  <c r="J288" i="49" s="1"/>
  <c r="J287" i="49" s="1"/>
  <c r="I22" i="49"/>
  <c r="I288" i="49" s="1"/>
  <c r="G22" i="49"/>
  <c r="F22" i="49"/>
  <c r="F288" i="49" s="1"/>
  <c r="F287" i="49" s="1"/>
  <c r="E22" i="49"/>
  <c r="E21" i="49" s="1"/>
  <c r="D22" i="49"/>
  <c r="D288" i="49" s="1"/>
  <c r="D287" i="49" s="1"/>
  <c r="G21" i="49"/>
  <c r="H300" i="48"/>
  <c r="C300" i="48"/>
  <c r="H298" i="48"/>
  <c r="C298" i="48"/>
  <c r="H296" i="48"/>
  <c r="C296" i="48"/>
  <c r="H295" i="48"/>
  <c r="C295" i="48"/>
  <c r="H294" i="48"/>
  <c r="C294" i="48"/>
  <c r="H293" i="48"/>
  <c r="C293" i="48"/>
  <c r="H292" i="48"/>
  <c r="C292" i="48"/>
  <c r="H291" i="48"/>
  <c r="C291" i="48"/>
  <c r="C290" i="48" s="1"/>
  <c r="L290" i="48"/>
  <c r="K290" i="48"/>
  <c r="J290" i="48"/>
  <c r="I290" i="48"/>
  <c r="H290" i="48"/>
  <c r="G290" i="48"/>
  <c r="F290" i="48"/>
  <c r="E290" i="48"/>
  <c r="D290" i="48"/>
  <c r="H282" i="48"/>
  <c r="C282" i="48"/>
  <c r="H281" i="48"/>
  <c r="C281" i="48"/>
  <c r="L280" i="48"/>
  <c r="K280" i="48"/>
  <c r="J280" i="48"/>
  <c r="I280" i="48"/>
  <c r="G280" i="48"/>
  <c r="F280" i="48"/>
  <c r="E280" i="48"/>
  <c r="D280" i="48"/>
  <c r="H279" i="48"/>
  <c r="C279" i="48"/>
  <c r="H278" i="48"/>
  <c r="C278" i="48"/>
  <c r="H277" i="48"/>
  <c r="C277" i="48"/>
  <c r="L276" i="48"/>
  <c r="K276" i="48"/>
  <c r="J276" i="48"/>
  <c r="I276" i="48"/>
  <c r="G276" i="48"/>
  <c r="F276" i="48"/>
  <c r="E276" i="48"/>
  <c r="D276" i="48"/>
  <c r="H275" i="48"/>
  <c r="C275" i="48"/>
  <c r="H274" i="48"/>
  <c r="C274" i="48"/>
  <c r="H273" i="48"/>
  <c r="C273" i="48"/>
  <c r="H272" i="48"/>
  <c r="C272" i="48"/>
  <c r="L271" i="48"/>
  <c r="K271" i="48"/>
  <c r="K269" i="48" s="1"/>
  <c r="J271" i="48"/>
  <c r="J269" i="48" s="1"/>
  <c r="I271" i="48"/>
  <c r="G271" i="48"/>
  <c r="G269" i="48" s="1"/>
  <c r="F271" i="48"/>
  <c r="F269" i="48" s="1"/>
  <c r="E271" i="48"/>
  <c r="D271" i="48"/>
  <c r="H270" i="48"/>
  <c r="C270" i="48"/>
  <c r="I269" i="48"/>
  <c r="G268" i="48"/>
  <c r="H267" i="48"/>
  <c r="C267" i="48"/>
  <c r="H266" i="48"/>
  <c r="C266" i="48"/>
  <c r="H265" i="48"/>
  <c r="C265" i="48"/>
  <c r="H264" i="48"/>
  <c r="C264" i="48"/>
  <c r="L263" i="48"/>
  <c r="K263" i="48"/>
  <c r="J263" i="48"/>
  <c r="I263" i="48"/>
  <c r="G263" i="48"/>
  <c r="F263" i="48"/>
  <c r="E263" i="48"/>
  <c r="D263" i="48"/>
  <c r="H262" i="48"/>
  <c r="C262" i="48"/>
  <c r="H261" i="48"/>
  <c r="C261" i="48"/>
  <c r="H260" i="48"/>
  <c r="C260" i="48"/>
  <c r="L259" i="48"/>
  <c r="K259" i="48"/>
  <c r="J259" i="48"/>
  <c r="J258" i="48" s="1"/>
  <c r="I259" i="48"/>
  <c r="I258" i="48" s="1"/>
  <c r="G259" i="48"/>
  <c r="G258" i="48" s="1"/>
  <c r="F259" i="48"/>
  <c r="F258" i="48" s="1"/>
  <c r="E259" i="48"/>
  <c r="D259" i="48"/>
  <c r="L258" i="48"/>
  <c r="K258" i="48"/>
  <c r="H257" i="48"/>
  <c r="C257" i="48"/>
  <c r="H256" i="48"/>
  <c r="C256" i="48"/>
  <c r="H255" i="48"/>
  <c r="C255" i="48"/>
  <c r="H254" i="48"/>
  <c r="C254" i="48"/>
  <c r="H253" i="48"/>
  <c r="C253" i="48"/>
  <c r="L252" i="48"/>
  <c r="L251" i="48" s="1"/>
  <c r="K252" i="48"/>
  <c r="K251" i="48" s="1"/>
  <c r="J252" i="48"/>
  <c r="I252" i="48"/>
  <c r="G252" i="48"/>
  <c r="G251" i="48" s="1"/>
  <c r="F252" i="48"/>
  <c r="F251" i="48" s="1"/>
  <c r="E252" i="48"/>
  <c r="E251" i="48" s="1"/>
  <c r="D252" i="48"/>
  <c r="J251" i="48"/>
  <c r="H250" i="48"/>
  <c r="C250" i="48"/>
  <c r="H249" i="48"/>
  <c r="C249" i="48"/>
  <c r="H248" i="48"/>
  <c r="C248" i="48"/>
  <c r="H247" i="48"/>
  <c r="C247" i="48"/>
  <c r="L246" i="48"/>
  <c r="K246" i="48"/>
  <c r="J246" i="48"/>
  <c r="I246" i="48"/>
  <c r="G246" i="48"/>
  <c r="F246" i="48"/>
  <c r="E246" i="48"/>
  <c r="D246" i="48"/>
  <c r="H245" i="48"/>
  <c r="C245" i="48"/>
  <c r="H244" i="48"/>
  <c r="C244" i="48"/>
  <c r="H243" i="48"/>
  <c r="C243" i="48"/>
  <c r="H242" i="48"/>
  <c r="C242" i="48"/>
  <c r="H241" i="48"/>
  <c r="C241" i="48"/>
  <c r="H240" i="48"/>
  <c r="C240" i="48"/>
  <c r="H239" i="48"/>
  <c r="C239" i="48"/>
  <c r="L238" i="48"/>
  <c r="K238" i="48"/>
  <c r="J238" i="48"/>
  <c r="I238" i="48"/>
  <c r="G238" i="48"/>
  <c r="F238" i="48"/>
  <c r="E238" i="48"/>
  <c r="D238" i="48"/>
  <c r="H237" i="48"/>
  <c r="C237" i="48"/>
  <c r="H236" i="48"/>
  <c r="C236" i="48"/>
  <c r="L235" i="48"/>
  <c r="K235" i="48"/>
  <c r="K231" i="48" s="1"/>
  <c r="J235" i="48"/>
  <c r="I235" i="48"/>
  <c r="G235" i="48"/>
  <c r="F235" i="48"/>
  <c r="F231" i="48" s="1"/>
  <c r="E235" i="48"/>
  <c r="D235" i="48"/>
  <c r="D231" i="48" s="1"/>
  <c r="H232" i="48"/>
  <c r="C232" i="48"/>
  <c r="H229" i="48"/>
  <c r="C229" i="48"/>
  <c r="H228" i="48"/>
  <c r="C228" i="48"/>
  <c r="L227" i="48"/>
  <c r="K227" i="48"/>
  <c r="J227" i="48"/>
  <c r="I227" i="48"/>
  <c r="G227" i="48"/>
  <c r="F227" i="48"/>
  <c r="E227" i="48"/>
  <c r="D227" i="48"/>
  <c r="H226" i="48"/>
  <c r="C226" i="48"/>
  <c r="H225" i="48"/>
  <c r="C225" i="48"/>
  <c r="H224" i="48"/>
  <c r="C224" i="48"/>
  <c r="H223" i="48"/>
  <c r="C223" i="48"/>
  <c r="H222" i="48"/>
  <c r="C222" i="48"/>
  <c r="H221" i="48"/>
  <c r="C221" i="48"/>
  <c r="H220" i="48"/>
  <c r="C220" i="48"/>
  <c r="H219" i="48"/>
  <c r="C219" i="48"/>
  <c r="H218" i="48"/>
  <c r="C218" i="48"/>
  <c r="H217" i="48"/>
  <c r="C217" i="48"/>
  <c r="L216" i="48"/>
  <c r="K216" i="48"/>
  <c r="J216" i="48"/>
  <c r="I216" i="48"/>
  <c r="G216" i="48"/>
  <c r="F216" i="48"/>
  <c r="E216" i="48"/>
  <c r="D216" i="48"/>
  <c r="H215" i="48"/>
  <c r="C215" i="48"/>
  <c r="H214" i="48"/>
  <c r="C214" i="48"/>
  <c r="H213" i="48"/>
  <c r="C213" i="48"/>
  <c r="H212" i="48"/>
  <c r="C212" i="48"/>
  <c r="H211" i="48"/>
  <c r="C211" i="48"/>
  <c r="H210" i="48"/>
  <c r="C210" i="48"/>
  <c r="H209" i="48"/>
  <c r="C209" i="48"/>
  <c r="H208" i="48"/>
  <c r="C208" i="48"/>
  <c r="H207" i="48"/>
  <c r="C207" i="48"/>
  <c r="H206" i="48"/>
  <c r="C206" i="48"/>
  <c r="L205" i="48"/>
  <c r="K205" i="48"/>
  <c r="J205" i="48"/>
  <c r="J204" i="48" s="1"/>
  <c r="I205" i="48"/>
  <c r="G205" i="48"/>
  <c r="G204" i="48" s="1"/>
  <c r="F205" i="48"/>
  <c r="E205" i="48"/>
  <c r="D205" i="48"/>
  <c r="L204" i="48"/>
  <c r="H203" i="48"/>
  <c r="C203" i="48"/>
  <c r="H202" i="48"/>
  <c r="C202" i="48"/>
  <c r="H201" i="48"/>
  <c r="C201" i="48"/>
  <c r="H200" i="48"/>
  <c r="C200" i="48"/>
  <c r="H199" i="48"/>
  <c r="C199" i="48"/>
  <c r="L198" i="48"/>
  <c r="L196" i="48" s="1"/>
  <c r="L195" i="48" s="1"/>
  <c r="K198" i="48"/>
  <c r="K196" i="48" s="1"/>
  <c r="J198" i="48"/>
  <c r="J196" i="48" s="1"/>
  <c r="J195" i="48" s="1"/>
  <c r="I198" i="48"/>
  <c r="G198" i="48"/>
  <c r="G196" i="48" s="1"/>
  <c r="F198" i="48"/>
  <c r="F196" i="48" s="1"/>
  <c r="E198" i="48"/>
  <c r="E196" i="48" s="1"/>
  <c r="D198" i="48"/>
  <c r="H197" i="48"/>
  <c r="C197" i="48"/>
  <c r="I196" i="48"/>
  <c r="H193" i="48"/>
  <c r="C193" i="48"/>
  <c r="L192" i="48"/>
  <c r="L191" i="48" s="1"/>
  <c r="K192" i="48"/>
  <c r="K191" i="48" s="1"/>
  <c r="J192" i="48"/>
  <c r="J191" i="48" s="1"/>
  <c r="I192" i="48"/>
  <c r="G192" i="48"/>
  <c r="G191" i="48" s="1"/>
  <c r="F192" i="48"/>
  <c r="F191" i="48" s="1"/>
  <c r="E192" i="48"/>
  <c r="D192" i="48"/>
  <c r="E191" i="48"/>
  <c r="H190" i="48"/>
  <c r="C190" i="48"/>
  <c r="H189" i="48"/>
  <c r="C189" i="48"/>
  <c r="L188" i="48"/>
  <c r="K188" i="48"/>
  <c r="J188" i="48"/>
  <c r="I188" i="48"/>
  <c r="G188" i="48"/>
  <c r="F188" i="48"/>
  <c r="E188" i="48"/>
  <c r="D188" i="48"/>
  <c r="H186" i="48"/>
  <c r="C186" i="48"/>
  <c r="H185" i="48"/>
  <c r="C185" i="48"/>
  <c r="L184" i="48"/>
  <c r="K184" i="48"/>
  <c r="J184" i="48"/>
  <c r="I184" i="48"/>
  <c r="G184" i="48"/>
  <c r="F184" i="48"/>
  <c r="E184" i="48"/>
  <c r="D184" i="48"/>
  <c r="H183" i="48"/>
  <c r="C183" i="48"/>
  <c r="H182" i="48"/>
  <c r="C182" i="48"/>
  <c r="H181" i="48"/>
  <c r="C181" i="48"/>
  <c r="H180" i="48"/>
  <c r="C180" i="48"/>
  <c r="L179" i="48"/>
  <c r="K179" i="48"/>
  <c r="J179" i="48"/>
  <c r="I179" i="48"/>
  <c r="G179" i="48"/>
  <c r="F179" i="48"/>
  <c r="E179" i="48"/>
  <c r="D179" i="48"/>
  <c r="H178" i="48"/>
  <c r="C178" i="48"/>
  <c r="H177" i="48"/>
  <c r="C177" i="48"/>
  <c r="H176" i="48"/>
  <c r="C176" i="48"/>
  <c r="L175" i="48"/>
  <c r="K175" i="48"/>
  <c r="J175" i="48"/>
  <c r="J174" i="48" s="1"/>
  <c r="I175" i="48"/>
  <c r="G175" i="48"/>
  <c r="F175" i="48"/>
  <c r="F174" i="48" s="1"/>
  <c r="F173" i="48" s="1"/>
  <c r="E175" i="48"/>
  <c r="D175" i="48"/>
  <c r="L174" i="48"/>
  <c r="K174" i="48"/>
  <c r="K173" i="48" s="1"/>
  <c r="G174" i="48"/>
  <c r="G173" i="48" s="1"/>
  <c r="H172" i="48"/>
  <c r="C172" i="48"/>
  <c r="H171" i="48"/>
  <c r="C171" i="48"/>
  <c r="H170" i="48"/>
  <c r="C170" i="48"/>
  <c r="H169" i="48"/>
  <c r="C169" i="48"/>
  <c r="H168" i="48"/>
  <c r="C168" i="48"/>
  <c r="H167" i="48"/>
  <c r="C167" i="48"/>
  <c r="L166" i="48"/>
  <c r="L165" i="48" s="1"/>
  <c r="K166" i="48"/>
  <c r="K165" i="48" s="1"/>
  <c r="J166" i="48"/>
  <c r="J165" i="48" s="1"/>
  <c r="I166" i="48"/>
  <c r="G166" i="48"/>
  <c r="G165" i="48" s="1"/>
  <c r="F166" i="48"/>
  <c r="F165" i="48" s="1"/>
  <c r="E166" i="48"/>
  <c r="E165" i="48" s="1"/>
  <c r="D166" i="48"/>
  <c r="H164" i="48"/>
  <c r="C164" i="48"/>
  <c r="H163" i="48"/>
  <c r="C163" i="48"/>
  <c r="H162" i="48"/>
  <c r="C162" i="48"/>
  <c r="H161" i="48"/>
  <c r="C161" i="48"/>
  <c r="L160" i="48"/>
  <c r="K160" i="48"/>
  <c r="J160" i="48"/>
  <c r="I160" i="48"/>
  <c r="G160" i="48"/>
  <c r="F160" i="48"/>
  <c r="E160" i="48"/>
  <c r="D160" i="48"/>
  <c r="H159" i="48"/>
  <c r="C159" i="48"/>
  <c r="H158" i="48"/>
  <c r="C158" i="48"/>
  <c r="H157" i="48"/>
  <c r="C157" i="48"/>
  <c r="H156" i="48"/>
  <c r="C156" i="48"/>
  <c r="H155" i="48"/>
  <c r="C155" i="48"/>
  <c r="H154" i="48"/>
  <c r="C154" i="48"/>
  <c r="H153" i="48"/>
  <c r="C153" i="48"/>
  <c r="H152" i="48"/>
  <c r="C152" i="48"/>
  <c r="L151" i="48"/>
  <c r="K151" i="48"/>
  <c r="J151" i="48"/>
  <c r="I151" i="48"/>
  <c r="G151" i="48"/>
  <c r="F151" i="48"/>
  <c r="E151" i="48"/>
  <c r="D151" i="48"/>
  <c r="H150" i="48"/>
  <c r="C150" i="48"/>
  <c r="H149" i="48"/>
  <c r="C149" i="48"/>
  <c r="H148" i="48"/>
  <c r="C148" i="48"/>
  <c r="H147" i="48"/>
  <c r="C147" i="48"/>
  <c r="H146" i="48"/>
  <c r="C146" i="48"/>
  <c r="H145" i="48"/>
  <c r="C145" i="48"/>
  <c r="L144" i="48"/>
  <c r="K144" i="48"/>
  <c r="J144" i="48"/>
  <c r="I144" i="48"/>
  <c r="G144" i="48"/>
  <c r="F144" i="48"/>
  <c r="E144" i="48"/>
  <c r="D144" i="48"/>
  <c r="H143" i="48"/>
  <c r="C143" i="48"/>
  <c r="H142" i="48"/>
  <c r="C142" i="48"/>
  <c r="L141" i="48"/>
  <c r="K141" i="48"/>
  <c r="J141" i="48"/>
  <c r="I141" i="48"/>
  <c r="G141" i="48"/>
  <c r="F141" i="48"/>
  <c r="E141" i="48"/>
  <c r="D141" i="48"/>
  <c r="H140" i="48"/>
  <c r="C140" i="48"/>
  <c r="H139" i="48"/>
  <c r="C139" i="48"/>
  <c r="H138" i="48"/>
  <c r="C138" i="48"/>
  <c r="H137" i="48"/>
  <c r="C137" i="48"/>
  <c r="L136" i="48"/>
  <c r="K136" i="48"/>
  <c r="K130" i="48" s="1"/>
  <c r="J136" i="48"/>
  <c r="I136" i="48"/>
  <c r="G136" i="48"/>
  <c r="F136" i="48"/>
  <c r="E136" i="48"/>
  <c r="D136" i="48"/>
  <c r="H134" i="48"/>
  <c r="C134" i="48"/>
  <c r="H133" i="48"/>
  <c r="C133" i="48"/>
  <c r="H132" i="48"/>
  <c r="C132" i="48"/>
  <c r="H131" i="48"/>
  <c r="G130" i="48"/>
  <c r="C131" i="48"/>
  <c r="J130" i="48"/>
  <c r="H129" i="48"/>
  <c r="H128" i="48" s="1"/>
  <c r="C129" i="48"/>
  <c r="C128" i="48" s="1"/>
  <c r="L128" i="48"/>
  <c r="K128" i="48"/>
  <c r="J128" i="48"/>
  <c r="I128" i="48"/>
  <c r="G128" i="48"/>
  <c r="F128" i="48"/>
  <c r="E128" i="48"/>
  <c r="D128" i="48"/>
  <c r="H127" i="48"/>
  <c r="C127" i="48"/>
  <c r="H126" i="48"/>
  <c r="C126" i="48"/>
  <c r="H125" i="48"/>
  <c r="C125" i="48"/>
  <c r="H124" i="48"/>
  <c r="C124" i="48"/>
  <c r="H123" i="48"/>
  <c r="C123" i="48"/>
  <c r="L122" i="48"/>
  <c r="K122" i="48"/>
  <c r="J122" i="48"/>
  <c r="I122" i="48"/>
  <c r="G122" i="48"/>
  <c r="F122" i="48"/>
  <c r="E122" i="48"/>
  <c r="D122" i="48"/>
  <c r="H121" i="48"/>
  <c r="C121" i="48"/>
  <c r="H120" i="48"/>
  <c r="C120" i="48"/>
  <c r="H119" i="48"/>
  <c r="C119" i="48"/>
  <c r="H118" i="48"/>
  <c r="C118" i="48"/>
  <c r="H117" i="48"/>
  <c r="C117" i="48"/>
  <c r="L116" i="48"/>
  <c r="K116" i="48"/>
  <c r="J116" i="48"/>
  <c r="I116" i="48"/>
  <c r="G116" i="48"/>
  <c r="F116" i="48"/>
  <c r="E116" i="48"/>
  <c r="D116" i="48"/>
  <c r="H115" i="48"/>
  <c r="C115" i="48"/>
  <c r="H114" i="48"/>
  <c r="C114" i="48"/>
  <c r="H113" i="48"/>
  <c r="C113" i="48"/>
  <c r="L112" i="48"/>
  <c r="K112" i="48"/>
  <c r="J112" i="48"/>
  <c r="I112" i="48"/>
  <c r="G112" i="48"/>
  <c r="F112" i="48"/>
  <c r="E112" i="48"/>
  <c r="D112" i="48"/>
  <c r="H111" i="48"/>
  <c r="C111" i="48"/>
  <c r="H110" i="48"/>
  <c r="C110" i="48"/>
  <c r="H109" i="48"/>
  <c r="C109" i="48"/>
  <c r="H108" i="48"/>
  <c r="C108" i="48"/>
  <c r="H107" i="48"/>
  <c r="C107" i="48"/>
  <c r="H106" i="48"/>
  <c r="C106" i="48"/>
  <c r="H105" i="48"/>
  <c r="C105" i="48"/>
  <c r="H104" i="48"/>
  <c r="C104" i="48"/>
  <c r="L103" i="48"/>
  <c r="K103" i="48"/>
  <c r="J103" i="48"/>
  <c r="I103" i="48"/>
  <c r="G103" i="48"/>
  <c r="F103" i="48"/>
  <c r="E103" i="48"/>
  <c r="D103" i="48"/>
  <c r="H102" i="48"/>
  <c r="C102" i="48"/>
  <c r="H101" i="48"/>
  <c r="C101" i="48"/>
  <c r="H100" i="48"/>
  <c r="C100" i="48"/>
  <c r="H99" i="48"/>
  <c r="C99" i="48"/>
  <c r="H98" i="48"/>
  <c r="C98" i="48"/>
  <c r="H97" i="48"/>
  <c r="C97" i="48"/>
  <c r="H96" i="48"/>
  <c r="C96" i="48"/>
  <c r="L95" i="48"/>
  <c r="K95" i="48"/>
  <c r="J95" i="48"/>
  <c r="I95" i="48"/>
  <c r="G95" i="48"/>
  <c r="F95" i="48"/>
  <c r="E95" i="48"/>
  <c r="D95" i="48"/>
  <c r="H94" i="48"/>
  <c r="C94" i="48"/>
  <c r="H93" i="48"/>
  <c r="C93" i="48"/>
  <c r="H92" i="48"/>
  <c r="C92" i="48"/>
  <c r="H91" i="48"/>
  <c r="C91" i="48"/>
  <c r="H90" i="48"/>
  <c r="C90" i="48"/>
  <c r="L89" i="48"/>
  <c r="K89" i="48"/>
  <c r="J89" i="48"/>
  <c r="I89" i="48"/>
  <c r="G89" i="48"/>
  <c r="F89" i="48"/>
  <c r="E89" i="48"/>
  <c r="D89" i="48"/>
  <c r="H88" i="48"/>
  <c r="C88" i="48"/>
  <c r="H87" i="48"/>
  <c r="C87" i="48"/>
  <c r="H86" i="48"/>
  <c r="C86" i="48"/>
  <c r="H85" i="48"/>
  <c r="C85" i="48"/>
  <c r="L84" i="48"/>
  <c r="K84" i="48"/>
  <c r="K83" i="48" s="1"/>
  <c r="J84" i="48"/>
  <c r="I84" i="48"/>
  <c r="G84" i="48"/>
  <c r="F84" i="48"/>
  <c r="E84" i="48"/>
  <c r="D84" i="48"/>
  <c r="H82" i="48"/>
  <c r="C82" i="48"/>
  <c r="H81" i="48"/>
  <c r="C81" i="48"/>
  <c r="L80" i="48"/>
  <c r="K80" i="48"/>
  <c r="J80" i="48"/>
  <c r="I80" i="48"/>
  <c r="G80" i="48"/>
  <c r="F80" i="48"/>
  <c r="E80" i="48"/>
  <c r="D80" i="48"/>
  <c r="H79" i="48"/>
  <c r="C79" i="48"/>
  <c r="H78" i="48"/>
  <c r="C78" i="48"/>
  <c r="L77" i="48"/>
  <c r="L76" i="48" s="1"/>
  <c r="K77" i="48"/>
  <c r="K76" i="48" s="1"/>
  <c r="J77" i="48"/>
  <c r="I77" i="48"/>
  <c r="G77" i="48"/>
  <c r="G76" i="48" s="1"/>
  <c r="F77" i="48"/>
  <c r="E77" i="48"/>
  <c r="E76" i="48" s="1"/>
  <c r="D77" i="48"/>
  <c r="J76" i="48"/>
  <c r="F76" i="48"/>
  <c r="H74" i="48"/>
  <c r="C74" i="48"/>
  <c r="H73" i="48"/>
  <c r="C73" i="48"/>
  <c r="H71" i="48"/>
  <c r="C71" i="48"/>
  <c r="H70" i="48"/>
  <c r="C70" i="48"/>
  <c r="L69" i="48"/>
  <c r="K69" i="48"/>
  <c r="K67" i="48" s="1"/>
  <c r="J69" i="48"/>
  <c r="J67" i="48" s="1"/>
  <c r="I69" i="48"/>
  <c r="G69" i="48"/>
  <c r="G67" i="48" s="1"/>
  <c r="F69" i="48"/>
  <c r="F67" i="48" s="1"/>
  <c r="E69" i="48"/>
  <c r="E67" i="48" s="1"/>
  <c r="D69" i="48"/>
  <c r="D67" i="48" s="1"/>
  <c r="H68" i="48"/>
  <c r="C68" i="48"/>
  <c r="L67" i="48"/>
  <c r="I67" i="48"/>
  <c r="H66" i="48"/>
  <c r="C66" i="48"/>
  <c r="H65" i="48"/>
  <c r="C65" i="48"/>
  <c r="H64" i="48"/>
  <c r="C64" i="48"/>
  <c r="H63" i="48"/>
  <c r="C63" i="48"/>
  <c r="H62" i="48"/>
  <c r="C62" i="48"/>
  <c r="H61" i="48"/>
  <c r="C61" i="48"/>
  <c r="H60" i="48"/>
  <c r="C60" i="48"/>
  <c r="H59" i="48"/>
  <c r="C59" i="48"/>
  <c r="L58" i="48"/>
  <c r="K58" i="48"/>
  <c r="J58" i="48"/>
  <c r="I58" i="48"/>
  <c r="G58" i="48"/>
  <c r="F58" i="48"/>
  <c r="E58" i="48"/>
  <c r="D58" i="48"/>
  <c r="H57" i="48"/>
  <c r="C57" i="48"/>
  <c r="H56" i="48"/>
  <c r="C56" i="48"/>
  <c r="L55" i="48"/>
  <c r="K55" i="48"/>
  <c r="K54" i="48" s="1"/>
  <c r="J55" i="48"/>
  <c r="I55" i="48"/>
  <c r="G55" i="48"/>
  <c r="F55" i="48"/>
  <c r="F54" i="48" s="1"/>
  <c r="E55" i="48"/>
  <c r="D55" i="48"/>
  <c r="G54" i="48"/>
  <c r="G53" i="48" s="1"/>
  <c r="H47" i="48"/>
  <c r="C47" i="48"/>
  <c r="H46" i="48"/>
  <c r="C46" i="48"/>
  <c r="L45" i="48"/>
  <c r="H45" i="48" s="1"/>
  <c r="G45" i="48"/>
  <c r="C45" i="48" s="1"/>
  <c r="H44" i="48"/>
  <c r="C44" i="48"/>
  <c r="K43" i="48"/>
  <c r="J43" i="48"/>
  <c r="I43" i="48"/>
  <c r="F43" i="48"/>
  <c r="E43" i="48"/>
  <c r="D43" i="48"/>
  <c r="H42" i="48"/>
  <c r="C42" i="48"/>
  <c r="H41" i="48"/>
  <c r="C41" i="48"/>
  <c r="H40" i="48"/>
  <c r="C40" i="48"/>
  <c r="H39" i="48"/>
  <c r="C39" i="48"/>
  <c r="H38" i="48"/>
  <c r="C38" i="48"/>
  <c r="K37" i="48"/>
  <c r="H37" i="48" s="1"/>
  <c r="F37" i="48"/>
  <c r="C37" i="48" s="1"/>
  <c r="H36" i="48"/>
  <c r="C36" i="48"/>
  <c r="H35" i="48"/>
  <c r="C35" i="48"/>
  <c r="K34" i="48"/>
  <c r="H34" i="48" s="1"/>
  <c r="F34" i="48"/>
  <c r="C34" i="48" s="1"/>
  <c r="H33" i="48"/>
  <c r="C33" i="48"/>
  <c r="K32" i="48"/>
  <c r="F32" i="48"/>
  <c r="C32" i="48" s="1"/>
  <c r="H31" i="48"/>
  <c r="C31" i="48"/>
  <c r="H30" i="48"/>
  <c r="C30" i="48"/>
  <c r="H29" i="48"/>
  <c r="C29" i="48"/>
  <c r="K28" i="48"/>
  <c r="H28" i="48" s="1"/>
  <c r="F28" i="48"/>
  <c r="H26" i="48"/>
  <c r="C26" i="48"/>
  <c r="H25" i="48"/>
  <c r="C25" i="48"/>
  <c r="H24" i="48"/>
  <c r="C24" i="48"/>
  <c r="H23" i="48"/>
  <c r="C23" i="48"/>
  <c r="L22" i="48"/>
  <c r="L288" i="48" s="1"/>
  <c r="K22" i="48"/>
  <c r="J22" i="48"/>
  <c r="I22" i="48"/>
  <c r="G22" i="48"/>
  <c r="F22" i="48"/>
  <c r="E22" i="48"/>
  <c r="E288" i="48" s="1"/>
  <c r="E287" i="48" s="1"/>
  <c r="D22" i="48"/>
  <c r="D288" i="48" s="1"/>
  <c r="L21" i="48"/>
  <c r="H300" i="47"/>
  <c r="C300" i="47"/>
  <c r="H298" i="47"/>
  <c r="C298" i="47"/>
  <c r="H296" i="47"/>
  <c r="C296" i="47"/>
  <c r="H295" i="47"/>
  <c r="C295" i="47"/>
  <c r="H294" i="47"/>
  <c r="C294" i="47"/>
  <c r="H293" i="47"/>
  <c r="C293" i="47"/>
  <c r="H292" i="47"/>
  <c r="C292" i="47"/>
  <c r="H291" i="47"/>
  <c r="H290" i="47" s="1"/>
  <c r="C291" i="47"/>
  <c r="L290" i="47"/>
  <c r="K290" i="47"/>
  <c r="J290" i="47"/>
  <c r="I290" i="47"/>
  <c r="G290" i="47"/>
  <c r="F290" i="47"/>
  <c r="E290" i="47"/>
  <c r="D290" i="47"/>
  <c r="H282" i="47"/>
  <c r="C282" i="47"/>
  <c r="H281" i="47"/>
  <c r="C281" i="47"/>
  <c r="L280" i="47"/>
  <c r="K280" i="47"/>
  <c r="J280" i="47"/>
  <c r="I280" i="47"/>
  <c r="G280" i="47"/>
  <c r="F280" i="47"/>
  <c r="E280" i="47"/>
  <c r="D280" i="47"/>
  <c r="H279" i="47"/>
  <c r="C279" i="47"/>
  <c r="H278" i="47"/>
  <c r="C278" i="47"/>
  <c r="H277" i="47"/>
  <c r="C277" i="47"/>
  <c r="L276" i="47"/>
  <c r="K276" i="47"/>
  <c r="J276" i="47"/>
  <c r="I276" i="47"/>
  <c r="G276" i="47"/>
  <c r="F276" i="47"/>
  <c r="E276" i="47"/>
  <c r="D276" i="47"/>
  <c r="H275" i="47"/>
  <c r="C275" i="47"/>
  <c r="H274" i="47"/>
  <c r="C274" i="47"/>
  <c r="H273" i="47"/>
  <c r="C273" i="47"/>
  <c r="H272" i="47"/>
  <c r="C272" i="47"/>
  <c r="L271" i="47"/>
  <c r="L269" i="47" s="1"/>
  <c r="K271" i="47"/>
  <c r="J271" i="47"/>
  <c r="I271" i="47"/>
  <c r="G271" i="47"/>
  <c r="F271" i="47"/>
  <c r="E271" i="47"/>
  <c r="E269" i="47" s="1"/>
  <c r="E268" i="47" s="1"/>
  <c r="D271" i="47"/>
  <c r="H270" i="47"/>
  <c r="C270" i="47"/>
  <c r="F269" i="47"/>
  <c r="F268" i="47" s="1"/>
  <c r="H267" i="47"/>
  <c r="C267" i="47"/>
  <c r="H266" i="47"/>
  <c r="C266" i="47"/>
  <c r="H265" i="47"/>
  <c r="C265" i="47"/>
  <c r="H264" i="47"/>
  <c r="C264" i="47"/>
  <c r="L263" i="47"/>
  <c r="K263" i="47"/>
  <c r="J263" i="47"/>
  <c r="I263" i="47"/>
  <c r="G263" i="47"/>
  <c r="F263" i="47"/>
  <c r="E263" i="47"/>
  <c r="D263" i="47"/>
  <c r="H262" i="47"/>
  <c r="C262" i="47"/>
  <c r="H261" i="47"/>
  <c r="C261" i="47"/>
  <c r="H260" i="47"/>
  <c r="C260" i="47"/>
  <c r="L259" i="47"/>
  <c r="K259" i="47"/>
  <c r="K258" i="47" s="1"/>
  <c r="J259" i="47"/>
  <c r="I259" i="47"/>
  <c r="G259" i="47"/>
  <c r="F259" i="47"/>
  <c r="E259" i="47"/>
  <c r="D259" i="47"/>
  <c r="H257" i="47"/>
  <c r="C257" i="47"/>
  <c r="H256" i="47"/>
  <c r="C256" i="47"/>
  <c r="H255" i="47"/>
  <c r="C255" i="47"/>
  <c r="H254" i="47"/>
  <c r="C254" i="47"/>
  <c r="H253" i="47"/>
  <c r="C253" i="47"/>
  <c r="L252" i="47"/>
  <c r="K252" i="47"/>
  <c r="K251" i="47" s="1"/>
  <c r="J252" i="47"/>
  <c r="I252" i="47"/>
  <c r="I251" i="47" s="1"/>
  <c r="G252" i="47"/>
  <c r="G251" i="47" s="1"/>
  <c r="F252" i="47"/>
  <c r="F251" i="47" s="1"/>
  <c r="E252" i="47"/>
  <c r="D252" i="47"/>
  <c r="D251" i="47" s="1"/>
  <c r="L251" i="47"/>
  <c r="E251" i="47"/>
  <c r="H250" i="47"/>
  <c r="C250" i="47"/>
  <c r="H249" i="47"/>
  <c r="C249" i="47"/>
  <c r="H248" i="47"/>
  <c r="C248" i="47"/>
  <c r="H247" i="47"/>
  <c r="C247" i="47"/>
  <c r="L246" i="47"/>
  <c r="K246" i="47"/>
  <c r="J246" i="47"/>
  <c r="I246" i="47"/>
  <c r="G246" i="47"/>
  <c r="F246" i="47"/>
  <c r="E246" i="47"/>
  <c r="D246" i="47"/>
  <c r="H245" i="47"/>
  <c r="C245" i="47"/>
  <c r="H244" i="47"/>
  <c r="C244" i="47"/>
  <c r="H243" i="47"/>
  <c r="C243" i="47"/>
  <c r="H242" i="47"/>
  <c r="C242" i="47"/>
  <c r="H241" i="47"/>
  <c r="C241" i="47"/>
  <c r="H240" i="47"/>
  <c r="C240" i="47"/>
  <c r="H239" i="47"/>
  <c r="C239" i="47"/>
  <c r="L238" i="47"/>
  <c r="K238" i="47"/>
  <c r="J238" i="47"/>
  <c r="I238" i="47"/>
  <c r="G238" i="47"/>
  <c r="F238" i="47"/>
  <c r="E238" i="47"/>
  <c r="D238" i="47"/>
  <c r="H237" i="47"/>
  <c r="C237" i="47"/>
  <c r="H236" i="47"/>
  <c r="C236" i="47"/>
  <c r="L235" i="47"/>
  <c r="K235" i="47"/>
  <c r="K231" i="47" s="1"/>
  <c r="J235" i="47"/>
  <c r="J231" i="47" s="1"/>
  <c r="I235" i="47"/>
  <c r="G235" i="47"/>
  <c r="F235" i="47"/>
  <c r="F231" i="47" s="1"/>
  <c r="E235" i="47"/>
  <c r="D235" i="47"/>
  <c r="H232" i="47"/>
  <c r="C232" i="47"/>
  <c r="H229" i="47"/>
  <c r="C229" i="47"/>
  <c r="H228" i="47"/>
  <c r="C228" i="47"/>
  <c r="L227" i="47"/>
  <c r="K227" i="47"/>
  <c r="J227" i="47"/>
  <c r="I227" i="47"/>
  <c r="G227" i="47"/>
  <c r="F227" i="47"/>
  <c r="E227" i="47"/>
  <c r="D227" i="47"/>
  <c r="H226" i="47"/>
  <c r="C226" i="47"/>
  <c r="H225" i="47"/>
  <c r="C225" i="47"/>
  <c r="H224" i="47"/>
  <c r="C224" i="47"/>
  <c r="H223" i="47"/>
  <c r="C223" i="47"/>
  <c r="H222" i="47"/>
  <c r="C222" i="47"/>
  <c r="H221" i="47"/>
  <c r="C221" i="47"/>
  <c r="H220" i="47"/>
  <c r="C220" i="47"/>
  <c r="H219" i="47"/>
  <c r="C219" i="47"/>
  <c r="H218" i="47"/>
  <c r="C218" i="47"/>
  <c r="H217" i="47"/>
  <c r="C217" i="47"/>
  <c r="L216" i="47"/>
  <c r="K216" i="47"/>
  <c r="J216" i="47"/>
  <c r="I216" i="47"/>
  <c r="G216" i="47"/>
  <c r="F216" i="47"/>
  <c r="E216" i="47"/>
  <c r="D216" i="47"/>
  <c r="H215" i="47"/>
  <c r="C215" i="47"/>
  <c r="H214" i="47"/>
  <c r="C214" i="47"/>
  <c r="H213" i="47"/>
  <c r="C213" i="47"/>
  <c r="H212" i="47"/>
  <c r="C212" i="47"/>
  <c r="H211" i="47"/>
  <c r="C211" i="47"/>
  <c r="H210" i="47"/>
  <c r="C210" i="47"/>
  <c r="H209" i="47"/>
  <c r="C209" i="47"/>
  <c r="H208" i="47"/>
  <c r="C208" i="47"/>
  <c r="H207" i="47"/>
  <c r="C207" i="47"/>
  <c r="H206" i="47"/>
  <c r="C206" i="47"/>
  <c r="L205" i="47"/>
  <c r="K205" i="47"/>
  <c r="K204" i="47" s="1"/>
  <c r="J205" i="47"/>
  <c r="I205" i="47"/>
  <c r="G205" i="47"/>
  <c r="F205" i="47"/>
  <c r="F204" i="47" s="1"/>
  <c r="E205" i="47"/>
  <c r="D205" i="47"/>
  <c r="D204" i="47" s="1"/>
  <c r="H203" i="47"/>
  <c r="C203" i="47"/>
  <c r="H202" i="47"/>
  <c r="C202" i="47"/>
  <c r="H201" i="47"/>
  <c r="C201" i="47"/>
  <c r="H200" i="47"/>
  <c r="C200" i="47"/>
  <c r="H199" i="47"/>
  <c r="C199" i="47"/>
  <c r="L198" i="47"/>
  <c r="K198" i="47"/>
  <c r="K196" i="47" s="1"/>
  <c r="K195" i="47" s="1"/>
  <c r="J198" i="47"/>
  <c r="J196" i="47" s="1"/>
  <c r="I198" i="47"/>
  <c r="I196" i="47" s="1"/>
  <c r="G198" i="47"/>
  <c r="F198" i="47"/>
  <c r="F196" i="47" s="1"/>
  <c r="E198" i="47"/>
  <c r="E196" i="47" s="1"/>
  <c r="D198" i="47"/>
  <c r="H197" i="47"/>
  <c r="C197" i="47"/>
  <c r="L196" i="47"/>
  <c r="G196" i="47"/>
  <c r="H193" i="47"/>
  <c r="C193" i="47"/>
  <c r="L192" i="47"/>
  <c r="K192" i="47"/>
  <c r="K191" i="47" s="1"/>
  <c r="J192" i="47"/>
  <c r="I192" i="47"/>
  <c r="I191" i="47" s="1"/>
  <c r="G192" i="47"/>
  <c r="G191" i="47" s="1"/>
  <c r="F192" i="47"/>
  <c r="F191" i="47" s="1"/>
  <c r="E192" i="47"/>
  <c r="D192" i="47"/>
  <c r="L191" i="47"/>
  <c r="E191" i="47"/>
  <c r="H190" i="47"/>
  <c r="C190" i="47"/>
  <c r="H189" i="47"/>
  <c r="C189" i="47"/>
  <c r="L188" i="47"/>
  <c r="K188" i="47"/>
  <c r="J188" i="47"/>
  <c r="I188" i="47"/>
  <c r="G188" i="47"/>
  <c r="F188" i="47"/>
  <c r="E188" i="47"/>
  <c r="D188" i="47"/>
  <c r="H186" i="47"/>
  <c r="C186" i="47"/>
  <c r="H185" i="47"/>
  <c r="C185" i="47"/>
  <c r="L184" i="47"/>
  <c r="K184" i="47"/>
  <c r="J184" i="47"/>
  <c r="I184" i="47"/>
  <c r="G184" i="47"/>
  <c r="F184" i="47"/>
  <c r="E184" i="47"/>
  <c r="D184" i="47"/>
  <c r="H183" i="47"/>
  <c r="C183" i="47"/>
  <c r="H182" i="47"/>
  <c r="C182" i="47"/>
  <c r="H181" i="47"/>
  <c r="C181" i="47"/>
  <c r="H180" i="47"/>
  <c r="C180" i="47"/>
  <c r="L179" i="47"/>
  <c r="K179" i="47"/>
  <c r="J179" i="47"/>
  <c r="I179" i="47"/>
  <c r="G179" i="47"/>
  <c r="F179" i="47"/>
  <c r="E179" i="47"/>
  <c r="D179" i="47"/>
  <c r="H178" i="47"/>
  <c r="C178" i="47"/>
  <c r="H177" i="47"/>
  <c r="C177" i="47"/>
  <c r="H176" i="47"/>
  <c r="C176" i="47"/>
  <c r="L175" i="47"/>
  <c r="K175" i="47"/>
  <c r="J175" i="47"/>
  <c r="I175" i="47"/>
  <c r="G175" i="47"/>
  <c r="G174" i="47" s="1"/>
  <c r="G173" i="47" s="1"/>
  <c r="F175" i="47"/>
  <c r="E175" i="47"/>
  <c r="D175" i="47"/>
  <c r="D174" i="47" s="1"/>
  <c r="H172" i="47"/>
  <c r="C172" i="47"/>
  <c r="H171" i="47"/>
  <c r="C171" i="47"/>
  <c r="H170" i="47"/>
  <c r="C170" i="47"/>
  <c r="H169" i="47"/>
  <c r="C169" i="47"/>
  <c r="H168" i="47"/>
  <c r="C168" i="47"/>
  <c r="H167" i="47"/>
  <c r="C167" i="47"/>
  <c r="L166" i="47"/>
  <c r="L165" i="47" s="1"/>
  <c r="K166" i="47"/>
  <c r="K165" i="47" s="1"/>
  <c r="J166" i="47"/>
  <c r="I166" i="47"/>
  <c r="I165" i="47" s="1"/>
  <c r="G166" i="47"/>
  <c r="G165" i="47" s="1"/>
  <c r="F166" i="47"/>
  <c r="F165" i="47" s="1"/>
  <c r="E166" i="47"/>
  <c r="E165" i="47" s="1"/>
  <c r="D166" i="47"/>
  <c r="D165" i="47" s="1"/>
  <c r="H164" i="47"/>
  <c r="C164" i="47"/>
  <c r="H163" i="47"/>
  <c r="C163" i="47"/>
  <c r="H162" i="47"/>
  <c r="C162" i="47"/>
  <c r="H161" i="47"/>
  <c r="C161" i="47"/>
  <c r="L160" i="47"/>
  <c r="K160" i="47"/>
  <c r="J160" i="47"/>
  <c r="I160" i="47"/>
  <c r="G160" i="47"/>
  <c r="F160" i="47"/>
  <c r="E160" i="47"/>
  <c r="D160" i="47"/>
  <c r="H159" i="47"/>
  <c r="C159" i="47"/>
  <c r="H158" i="47"/>
  <c r="C158" i="47"/>
  <c r="H157" i="47"/>
  <c r="C157" i="47"/>
  <c r="H156" i="47"/>
  <c r="C156" i="47"/>
  <c r="H155" i="47"/>
  <c r="C155" i="47"/>
  <c r="H154" i="47"/>
  <c r="C154" i="47"/>
  <c r="H153" i="47"/>
  <c r="C153" i="47"/>
  <c r="H152" i="47"/>
  <c r="C152" i="47"/>
  <c r="L151" i="47"/>
  <c r="K151" i="47"/>
  <c r="J151" i="47"/>
  <c r="I151" i="47"/>
  <c r="G151" i="47"/>
  <c r="F151" i="47"/>
  <c r="E151" i="47"/>
  <c r="D151" i="47"/>
  <c r="H150" i="47"/>
  <c r="C150" i="47"/>
  <c r="H149" i="47"/>
  <c r="C149" i="47"/>
  <c r="H148" i="47"/>
  <c r="C148" i="47"/>
  <c r="H147" i="47"/>
  <c r="C147" i="47"/>
  <c r="H146" i="47"/>
  <c r="C146" i="47"/>
  <c r="H145" i="47"/>
  <c r="C145" i="47"/>
  <c r="L144" i="47"/>
  <c r="K144" i="47"/>
  <c r="J144" i="47"/>
  <c r="I144" i="47"/>
  <c r="G144" i="47"/>
  <c r="F144" i="47"/>
  <c r="E144" i="47"/>
  <c r="D144" i="47"/>
  <c r="H143" i="47"/>
  <c r="C143" i="47"/>
  <c r="H142" i="47"/>
  <c r="C142" i="47"/>
  <c r="L141" i="47"/>
  <c r="K141" i="47"/>
  <c r="J141" i="47"/>
  <c r="I141" i="47"/>
  <c r="G141" i="47"/>
  <c r="F141" i="47"/>
  <c r="E141" i="47"/>
  <c r="D141" i="47"/>
  <c r="H140" i="47"/>
  <c r="C140" i="47"/>
  <c r="H139" i="47"/>
  <c r="C139" i="47"/>
  <c r="H138" i="47"/>
  <c r="C138" i="47"/>
  <c r="H137" i="47"/>
  <c r="C137" i="47"/>
  <c r="L136" i="47"/>
  <c r="K136" i="47"/>
  <c r="K130" i="47" s="1"/>
  <c r="J136" i="47"/>
  <c r="I136" i="47"/>
  <c r="G136" i="47"/>
  <c r="G130" i="47" s="1"/>
  <c r="F136" i="47"/>
  <c r="E136" i="47"/>
  <c r="D136" i="47"/>
  <c r="H134" i="47"/>
  <c r="C134" i="47"/>
  <c r="H133" i="47"/>
  <c r="C133" i="47"/>
  <c r="H132" i="47"/>
  <c r="C132" i="47"/>
  <c r="H131" i="47"/>
  <c r="C131" i="47"/>
  <c r="I130" i="47"/>
  <c r="H129" i="47"/>
  <c r="H128" i="47" s="1"/>
  <c r="C129" i="47"/>
  <c r="C128" i="47" s="1"/>
  <c r="L128" i="47"/>
  <c r="K128" i="47"/>
  <c r="J128" i="47"/>
  <c r="I128" i="47"/>
  <c r="G128" i="47"/>
  <c r="F128" i="47"/>
  <c r="E128" i="47"/>
  <c r="D128" i="47"/>
  <c r="H127" i="47"/>
  <c r="C127" i="47"/>
  <c r="H126" i="47"/>
  <c r="C126" i="47"/>
  <c r="H125" i="47"/>
  <c r="C125" i="47"/>
  <c r="H124" i="47"/>
  <c r="C124" i="47"/>
  <c r="H123" i="47"/>
  <c r="C123" i="47"/>
  <c r="L122" i="47"/>
  <c r="K122" i="47"/>
  <c r="J122" i="47"/>
  <c r="I122" i="47"/>
  <c r="G122" i="47"/>
  <c r="F122" i="47"/>
  <c r="E122" i="47"/>
  <c r="D122" i="47"/>
  <c r="H121" i="47"/>
  <c r="C121" i="47"/>
  <c r="H120" i="47"/>
  <c r="C120" i="47"/>
  <c r="H119" i="47"/>
  <c r="C119" i="47"/>
  <c r="H118" i="47"/>
  <c r="C118" i="47"/>
  <c r="H117" i="47"/>
  <c r="C117" i="47"/>
  <c r="L116" i="47"/>
  <c r="K116" i="47"/>
  <c r="J116" i="47"/>
  <c r="I116" i="47"/>
  <c r="G116" i="47"/>
  <c r="F116" i="47"/>
  <c r="E116" i="47"/>
  <c r="D116" i="47"/>
  <c r="H115" i="47"/>
  <c r="C115" i="47"/>
  <c r="H114" i="47"/>
  <c r="C114" i="47"/>
  <c r="H113" i="47"/>
  <c r="C113" i="47"/>
  <c r="L112" i="47"/>
  <c r="K112" i="47"/>
  <c r="J112" i="47"/>
  <c r="I112" i="47"/>
  <c r="G112" i="47"/>
  <c r="F112" i="47"/>
  <c r="E112" i="47"/>
  <c r="D112" i="47"/>
  <c r="H111" i="47"/>
  <c r="C111" i="47"/>
  <c r="H110" i="47"/>
  <c r="C110" i="47"/>
  <c r="H109" i="47"/>
  <c r="C109" i="47"/>
  <c r="H108" i="47"/>
  <c r="C108" i="47"/>
  <c r="H107" i="47"/>
  <c r="C107" i="47"/>
  <c r="H106" i="47"/>
  <c r="C106" i="47"/>
  <c r="H105" i="47"/>
  <c r="C105" i="47"/>
  <c r="H104" i="47"/>
  <c r="C104" i="47"/>
  <c r="L103" i="47"/>
  <c r="K103" i="47"/>
  <c r="J103" i="47"/>
  <c r="I103" i="47"/>
  <c r="G103" i="47"/>
  <c r="F103" i="47"/>
  <c r="E103" i="47"/>
  <c r="D103" i="47"/>
  <c r="H102" i="47"/>
  <c r="C102" i="47"/>
  <c r="H101" i="47"/>
  <c r="C101" i="47"/>
  <c r="H100" i="47"/>
  <c r="C100" i="47"/>
  <c r="H99" i="47"/>
  <c r="C99" i="47"/>
  <c r="H98" i="47"/>
  <c r="C98" i="47"/>
  <c r="H97" i="47"/>
  <c r="C97" i="47"/>
  <c r="H96" i="47"/>
  <c r="C96" i="47"/>
  <c r="L95" i="47"/>
  <c r="K95" i="47"/>
  <c r="J95" i="47"/>
  <c r="I95" i="47"/>
  <c r="G95" i="47"/>
  <c r="F95" i="47"/>
  <c r="E95" i="47"/>
  <c r="D95" i="47"/>
  <c r="H94" i="47"/>
  <c r="C94" i="47"/>
  <c r="H93" i="47"/>
  <c r="C93" i="47"/>
  <c r="H92" i="47"/>
  <c r="C92" i="47"/>
  <c r="H91" i="47"/>
  <c r="C91" i="47"/>
  <c r="H90" i="47"/>
  <c r="C90" i="47"/>
  <c r="L89" i="47"/>
  <c r="K89" i="47"/>
  <c r="J89" i="47"/>
  <c r="I89" i="47"/>
  <c r="G89" i="47"/>
  <c r="F89" i="47"/>
  <c r="E89" i="47"/>
  <c r="D89" i="47"/>
  <c r="H88" i="47"/>
  <c r="C88" i="47"/>
  <c r="H87" i="47"/>
  <c r="C87" i="47"/>
  <c r="H86" i="47"/>
  <c r="C86" i="47"/>
  <c r="H85" i="47"/>
  <c r="C85" i="47"/>
  <c r="L84" i="47"/>
  <c r="K84" i="47"/>
  <c r="J84" i="47"/>
  <c r="I84" i="47"/>
  <c r="G84" i="47"/>
  <c r="F84" i="47"/>
  <c r="E84" i="47"/>
  <c r="E83" i="47" s="1"/>
  <c r="D84" i="47"/>
  <c r="H82" i="47"/>
  <c r="C82" i="47"/>
  <c r="H81" i="47"/>
  <c r="C81" i="47"/>
  <c r="L80" i="47"/>
  <c r="K80" i="47"/>
  <c r="J80" i="47"/>
  <c r="I80" i="47"/>
  <c r="G80" i="47"/>
  <c r="F80" i="47"/>
  <c r="E80" i="47"/>
  <c r="D80" i="47"/>
  <c r="H79" i="47"/>
  <c r="C79" i="47"/>
  <c r="H78" i="47"/>
  <c r="C78" i="47"/>
  <c r="L77" i="47"/>
  <c r="K77" i="47"/>
  <c r="J77" i="47"/>
  <c r="I77" i="47"/>
  <c r="I76" i="47" s="1"/>
  <c r="G77" i="47"/>
  <c r="G76" i="47" s="1"/>
  <c r="F77" i="47"/>
  <c r="F76" i="47" s="1"/>
  <c r="E77" i="47"/>
  <c r="E76" i="47" s="1"/>
  <c r="D77" i="47"/>
  <c r="D76" i="47" s="1"/>
  <c r="H74" i="47"/>
  <c r="C74" i="47"/>
  <c r="H73" i="47"/>
  <c r="C73" i="47"/>
  <c r="H71" i="47"/>
  <c r="C71" i="47"/>
  <c r="H70" i="47"/>
  <c r="C70" i="47"/>
  <c r="L69" i="47"/>
  <c r="L67" i="47" s="1"/>
  <c r="K69" i="47"/>
  <c r="K67" i="47" s="1"/>
  <c r="J69" i="47"/>
  <c r="J67" i="47" s="1"/>
  <c r="I69" i="47"/>
  <c r="G69" i="47"/>
  <c r="G67" i="47" s="1"/>
  <c r="F69" i="47"/>
  <c r="F67" i="47" s="1"/>
  <c r="E69" i="47"/>
  <c r="E67" i="47" s="1"/>
  <c r="D69" i="47"/>
  <c r="D67" i="47" s="1"/>
  <c r="H68" i="47"/>
  <c r="C68" i="47"/>
  <c r="H66" i="47"/>
  <c r="C66" i="47"/>
  <c r="H65" i="47"/>
  <c r="C65" i="47"/>
  <c r="H64" i="47"/>
  <c r="C64" i="47"/>
  <c r="H63" i="47"/>
  <c r="C63" i="47"/>
  <c r="H62" i="47"/>
  <c r="C62" i="47"/>
  <c r="H61" i="47"/>
  <c r="C61" i="47"/>
  <c r="H60" i="47"/>
  <c r="C60" i="47"/>
  <c r="H59" i="47"/>
  <c r="C59" i="47"/>
  <c r="L58" i="47"/>
  <c r="K58" i="47"/>
  <c r="J58" i="47"/>
  <c r="I58" i="47"/>
  <c r="G58" i="47"/>
  <c r="F58" i="47"/>
  <c r="E58" i="47"/>
  <c r="D58" i="47"/>
  <c r="H57" i="47"/>
  <c r="C57" i="47"/>
  <c r="H56" i="47"/>
  <c r="C56" i="47"/>
  <c r="L55" i="47"/>
  <c r="L54" i="47" s="1"/>
  <c r="K55" i="47"/>
  <c r="K54" i="47" s="1"/>
  <c r="K53" i="47" s="1"/>
  <c r="J55" i="47"/>
  <c r="J54" i="47" s="1"/>
  <c r="I55" i="47"/>
  <c r="G55" i="47"/>
  <c r="F55" i="47"/>
  <c r="E55" i="47"/>
  <c r="E54" i="47" s="1"/>
  <c r="D55" i="47"/>
  <c r="G54" i="47"/>
  <c r="H47" i="47"/>
  <c r="C47" i="47"/>
  <c r="H46" i="47"/>
  <c r="C46" i="47"/>
  <c r="L45" i="47"/>
  <c r="G45" i="47"/>
  <c r="C45" i="47" s="1"/>
  <c r="H44" i="47"/>
  <c r="C44" i="47"/>
  <c r="K43" i="47"/>
  <c r="J43" i="47"/>
  <c r="I43" i="47"/>
  <c r="F43" i="47"/>
  <c r="E43" i="47"/>
  <c r="D43" i="47"/>
  <c r="H42" i="47"/>
  <c r="C42" i="47"/>
  <c r="H41" i="47"/>
  <c r="C41" i="47"/>
  <c r="H40" i="47"/>
  <c r="C40" i="47"/>
  <c r="H39" i="47"/>
  <c r="C39" i="47"/>
  <c r="H38" i="47"/>
  <c r="C38" i="47"/>
  <c r="K37" i="47"/>
  <c r="H37" i="47" s="1"/>
  <c r="F37" i="47"/>
  <c r="C37" i="47" s="1"/>
  <c r="H36" i="47"/>
  <c r="C36" i="47"/>
  <c r="H35" i="47"/>
  <c r="C35" i="47"/>
  <c r="K34" i="47"/>
  <c r="H34" i="47" s="1"/>
  <c r="F34" i="47"/>
  <c r="C34" i="47" s="1"/>
  <c r="H33" i="47"/>
  <c r="C33" i="47"/>
  <c r="K32" i="47"/>
  <c r="H32" i="47" s="1"/>
  <c r="F32" i="47"/>
  <c r="H31" i="47"/>
  <c r="C31" i="47"/>
  <c r="H30" i="47"/>
  <c r="C30" i="47"/>
  <c r="H29" i="47"/>
  <c r="C29" i="47"/>
  <c r="K28" i="47"/>
  <c r="F28" i="47"/>
  <c r="C28" i="47" s="1"/>
  <c r="H26" i="47"/>
  <c r="C26" i="47"/>
  <c r="H25" i="47"/>
  <c r="C25" i="47"/>
  <c r="H24" i="47"/>
  <c r="C24" i="47"/>
  <c r="H23" i="47"/>
  <c r="C23" i="47"/>
  <c r="L22" i="47"/>
  <c r="L21" i="47" s="1"/>
  <c r="K22" i="47"/>
  <c r="K288" i="47" s="1"/>
  <c r="K287" i="47" s="1"/>
  <c r="J22" i="47"/>
  <c r="I22" i="47"/>
  <c r="I288" i="47" s="1"/>
  <c r="I287" i="47" s="1"/>
  <c r="G22" i="47"/>
  <c r="F22" i="47"/>
  <c r="F288" i="47" s="1"/>
  <c r="F287" i="47" s="1"/>
  <c r="E22" i="47"/>
  <c r="D22" i="47"/>
  <c r="D288" i="47" s="1"/>
  <c r="D287" i="47" s="1"/>
  <c r="H300" i="46"/>
  <c r="C300" i="46"/>
  <c r="H298" i="46"/>
  <c r="C298" i="46"/>
  <c r="H296" i="46"/>
  <c r="C296" i="46"/>
  <c r="H295" i="46"/>
  <c r="C295" i="46"/>
  <c r="H294" i="46"/>
  <c r="C294" i="46"/>
  <c r="H293" i="46"/>
  <c r="C293" i="46"/>
  <c r="H292" i="46"/>
  <c r="C292" i="46"/>
  <c r="H291" i="46"/>
  <c r="C291" i="46"/>
  <c r="C290" i="46" s="1"/>
  <c r="L290" i="46"/>
  <c r="K290" i="46"/>
  <c r="J290" i="46"/>
  <c r="I290" i="46"/>
  <c r="G290" i="46"/>
  <c r="F290" i="46"/>
  <c r="E290" i="46"/>
  <c r="D290" i="46"/>
  <c r="H282" i="46"/>
  <c r="C282" i="46"/>
  <c r="H281" i="46"/>
  <c r="C281" i="46"/>
  <c r="L280" i="46"/>
  <c r="K280" i="46"/>
  <c r="J280" i="46"/>
  <c r="I280" i="46"/>
  <c r="G280" i="46"/>
  <c r="F280" i="46"/>
  <c r="E280" i="46"/>
  <c r="D280" i="46"/>
  <c r="H279" i="46"/>
  <c r="C279" i="46"/>
  <c r="H278" i="46"/>
  <c r="C278" i="46"/>
  <c r="H277" i="46"/>
  <c r="C277" i="46"/>
  <c r="L276" i="46"/>
  <c r="K276" i="46"/>
  <c r="J276" i="46"/>
  <c r="I276" i="46"/>
  <c r="G276" i="46"/>
  <c r="F276" i="46"/>
  <c r="E276" i="46"/>
  <c r="D276" i="46"/>
  <c r="H275" i="46"/>
  <c r="C275" i="46"/>
  <c r="H274" i="46"/>
  <c r="C274" i="46"/>
  <c r="H273" i="46"/>
  <c r="C273" i="46"/>
  <c r="H272" i="46"/>
  <c r="C272" i="46"/>
  <c r="L271" i="46"/>
  <c r="K271" i="46"/>
  <c r="K269" i="46" s="1"/>
  <c r="J271" i="46"/>
  <c r="I271" i="46"/>
  <c r="G271" i="46"/>
  <c r="G269" i="46" s="1"/>
  <c r="F271" i="46"/>
  <c r="E271" i="46"/>
  <c r="D271" i="46"/>
  <c r="H270" i="46"/>
  <c r="C270" i="46"/>
  <c r="H267" i="46"/>
  <c r="C267" i="46"/>
  <c r="H266" i="46"/>
  <c r="C266" i="46"/>
  <c r="H265" i="46"/>
  <c r="C265" i="46"/>
  <c r="H264" i="46"/>
  <c r="C264" i="46"/>
  <c r="L263" i="46"/>
  <c r="K263" i="46"/>
  <c r="J263" i="46"/>
  <c r="I263" i="46"/>
  <c r="G263" i="46"/>
  <c r="F263" i="46"/>
  <c r="E263" i="46"/>
  <c r="D263" i="46"/>
  <c r="H262" i="46"/>
  <c r="C262" i="46"/>
  <c r="H261" i="46"/>
  <c r="C261" i="46"/>
  <c r="H260" i="46"/>
  <c r="C260" i="46"/>
  <c r="L259" i="46"/>
  <c r="K259" i="46"/>
  <c r="J259" i="46"/>
  <c r="I259" i="46"/>
  <c r="I258" i="46" s="1"/>
  <c r="G259" i="46"/>
  <c r="F259" i="46"/>
  <c r="F258" i="46" s="1"/>
  <c r="E259" i="46"/>
  <c r="D259" i="46"/>
  <c r="D258" i="46" s="1"/>
  <c r="H257" i="46"/>
  <c r="C257" i="46"/>
  <c r="H256" i="46"/>
  <c r="C256" i="46"/>
  <c r="H255" i="46"/>
  <c r="C255" i="46"/>
  <c r="H254" i="46"/>
  <c r="C254" i="46"/>
  <c r="H253" i="46"/>
  <c r="C253" i="46"/>
  <c r="L252" i="46"/>
  <c r="L251" i="46" s="1"/>
  <c r="K252" i="46"/>
  <c r="K251" i="46" s="1"/>
  <c r="J252" i="46"/>
  <c r="J251" i="46" s="1"/>
  <c r="I252" i="46"/>
  <c r="G252" i="46"/>
  <c r="F252" i="46"/>
  <c r="E252" i="46"/>
  <c r="E251" i="46" s="1"/>
  <c r="D252" i="46"/>
  <c r="D251" i="46" s="1"/>
  <c r="G251" i="46"/>
  <c r="F251" i="46"/>
  <c r="H250" i="46"/>
  <c r="C250" i="46"/>
  <c r="H249" i="46"/>
  <c r="C249" i="46"/>
  <c r="H248" i="46"/>
  <c r="C248" i="46"/>
  <c r="H247" i="46"/>
  <c r="C247" i="46"/>
  <c r="L246" i="46"/>
  <c r="K246" i="46"/>
  <c r="J246" i="46"/>
  <c r="I246" i="46"/>
  <c r="G246" i="46"/>
  <c r="F246" i="46"/>
  <c r="E246" i="46"/>
  <c r="D246" i="46"/>
  <c r="H245" i="46"/>
  <c r="C245" i="46"/>
  <c r="H244" i="46"/>
  <c r="C244" i="46"/>
  <c r="H243" i="46"/>
  <c r="C243" i="46"/>
  <c r="H242" i="46"/>
  <c r="C242" i="46"/>
  <c r="H241" i="46"/>
  <c r="C241" i="46"/>
  <c r="H240" i="46"/>
  <c r="C240" i="46"/>
  <c r="H239" i="46"/>
  <c r="C239" i="46"/>
  <c r="L238" i="46"/>
  <c r="K238" i="46"/>
  <c r="J238" i="46"/>
  <c r="I238" i="46"/>
  <c r="G238" i="46"/>
  <c r="F238" i="46"/>
  <c r="E238" i="46"/>
  <c r="D238" i="46"/>
  <c r="H237" i="46"/>
  <c r="C237" i="46"/>
  <c r="H236" i="46"/>
  <c r="C236" i="46"/>
  <c r="L235" i="46"/>
  <c r="K235" i="46"/>
  <c r="K231" i="46" s="1"/>
  <c r="J235" i="46"/>
  <c r="I235" i="46"/>
  <c r="I231" i="46" s="1"/>
  <c r="G235" i="46"/>
  <c r="F235" i="46"/>
  <c r="E235" i="46"/>
  <c r="E231" i="46" s="1"/>
  <c r="D235" i="46"/>
  <c r="D231" i="46" s="1"/>
  <c r="H232" i="46"/>
  <c r="C232" i="46"/>
  <c r="H229" i="46"/>
  <c r="C229" i="46"/>
  <c r="H228" i="46"/>
  <c r="C228" i="46"/>
  <c r="L227" i="46"/>
  <c r="K227" i="46"/>
  <c r="J227" i="46"/>
  <c r="I227" i="46"/>
  <c r="G227" i="46"/>
  <c r="F227" i="46"/>
  <c r="E227" i="46"/>
  <c r="D227" i="46"/>
  <c r="H226" i="46"/>
  <c r="C226" i="46"/>
  <c r="H225" i="46"/>
  <c r="C225" i="46"/>
  <c r="H224" i="46"/>
  <c r="C224" i="46"/>
  <c r="H223" i="46"/>
  <c r="C223" i="46"/>
  <c r="H222" i="46"/>
  <c r="C222" i="46"/>
  <c r="H221" i="46"/>
  <c r="C221" i="46"/>
  <c r="H220" i="46"/>
  <c r="C220" i="46"/>
  <c r="H219" i="46"/>
  <c r="C219" i="46"/>
  <c r="H218" i="46"/>
  <c r="C218" i="46"/>
  <c r="H217" i="46"/>
  <c r="C217" i="46"/>
  <c r="L216" i="46"/>
  <c r="K216" i="46"/>
  <c r="J216" i="46"/>
  <c r="I216" i="46"/>
  <c r="G216" i="46"/>
  <c r="F216" i="46"/>
  <c r="E216" i="46"/>
  <c r="D216" i="46"/>
  <c r="H215" i="46"/>
  <c r="C215" i="46"/>
  <c r="H214" i="46"/>
  <c r="C214" i="46"/>
  <c r="H213" i="46"/>
  <c r="C213" i="46"/>
  <c r="H212" i="46"/>
  <c r="C212" i="46"/>
  <c r="H211" i="46"/>
  <c r="C211" i="46"/>
  <c r="H210" i="46"/>
  <c r="C210" i="46"/>
  <c r="H209" i="46"/>
  <c r="C209" i="46"/>
  <c r="H208" i="46"/>
  <c r="C208" i="46"/>
  <c r="H207" i="46"/>
  <c r="C207" i="46"/>
  <c r="H206" i="46"/>
  <c r="C206" i="46"/>
  <c r="L205" i="46"/>
  <c r="K205" i="46"/>
  <c r="K204" i="46" s="1"/>
  <c r="J205" i="46"/>
  <c r="I205" i="46"/>
  <c r="I204" i="46" s="1"/>
  <c r="G205" i="46"/>
  <c r="F205" i="46"/>
  <c r="F204" i="46" s="1"/>
  <c r="E205" i="46"/>
  <c r="D205" i="46"/>
  <c r="D204" i="46" s="1"/>
  <c r="H203" i="46"/>
  <c r="C203" i="46"/>
  <c r="H202" i="46"/>
  <c r="C202" i="46"/>
  <c r="H201" i="46"/>
  <c r="C201" i="46"/>
  <c r="H200" i="46"/>
  <c r="C200" i="46"/>
  <c r="H199" i="46"/>
  <c r="C199" i="46"/>
  <c r="L198" i="46"/>
  <c r="L196" i="46" s="1"/>
  <c r="K198" i="46"/>
  <c r="K196" i="46" s="1"/>
  <c r="K195" i="46" s="1"/>
  <c r="J198" i="46"/>
  <c r="I198" i="46"/>
  <c r="G198" i="46"/>
  <c r="G196" i="46" s="1"/>
  <c r="F198" i="46"/>
  <c r="F196" i="46" s="1"/>
  <c r="E198" i="46"/>
  <c r="E196" i="46" s="1"/>
  <c r="D198" i="46"/>
  <c r="H197" i="46"/>
  <c r="C197" i="46"/>
  <c r="J196" i="46"/>
  <c r="H193" i="46"/>
  <c r="C193" i="46"/>
  <c r="L192" i="46"/>
  <c r="L191" i="46" s="1"/>
  <c r="K192" i="46"/>
  <c r="K191" i="46" s="1"/>
  <c r="J192" i="46"/>
  <c r="J191" i="46" s="1"/>
  <c r="I192" i="46"/>
  <c r="G192" i="46"/>
  <c r="G191" i="46" s="1"/>
  <c r="F192" i="46"/>
  <c r="F191" i="46" s="1"/>
  <c r="E192" i="46"/>
  <c r="E191" i="46" s="1"/>
  <c r="D192" i="46"/>
  <c r="H190" i="46"/>
  <c r="C190" i="46"/>
  <c r="H189" i="46"/>
  <c r="C189" i="46"/>
  <c r="L188" i="46"/>
  <c r="K188" i="46"/>
  <c r="J188" i="46"/>
  <c r="I188" i="46"/>
  <c r="G188" i="46"/>
  <c r="F188" i="46"/>
  <c r="E188" i="46"/>
  <c r="E187" i="46" s="1"/>
  <c r="D188" i="46"/>
  <c r="H186" i="46"/>
  <c r="C186" i="46"/>
  <c r="H185" i="46"/>
  <c r="C185" i="46"/>
  <c r="L184" i="46"/>
  <c r="K184" i="46"/>
  <c r="J184" i="46"/>
  <c r="I184" i="46"/>
  <c r="G184" i="46"/>
  <c r="F184" i="46"/>
  <c r="E184" i="46"/>
  <c r="D184" i="46"/>
  <c r="H183" i="46"/>
  <c r="C183" i="46"/>
  <c r="H182" i="46"/>
  <c r="C182" i="46"/>
  <c r="H181" i="46"/>
  <c r="C181" i="46"/>
  <c r="H180" i="46"/>
  <c r="C180" i="46"/>
  <c r="L179" i="46"/>
  <c r="K179" i="46"/>
  <c r="J179" i="46"/>
  <c r="I179" i="46"/>
  <c r="G179" i="46"/>
  <c r="F179" i="46"/>
  <c r="E179" i="46"/>
  <c r="D179" i="46"/>
  <c r="H178" i="46"/>
  <c r="C178" i="46"/>
  <c r="H177" i="46"/>
  <c r="C177" i="46"/>
  <c r="H176" i="46"/>
  <c r="C176" i="46"/>
  <c r="L175" i="46"/>
  <c r="L174" i="46" s="1"/>
  <c r="L173" i="46" s="1"/>
  <c r="K175" i="46"/>
  <c r="J175" i="46"/>
  <c r="I175" i="46"/>
  <c r="G175" i="46"/>
  <c r="F175" i="46"/>
  <c r="F174" i="46" s="1"/>
  <c r="F173" i="46" s="1"/>
  <c r="E175" i="46"/>
  <c r="E174" i="46" s="1"/>
  <c r="E173" i="46" s="1"/>
  <c r="D175" i="46"/>
  <c r="H172" i="46"/>
  <c r="C172" i="46"/>
  <c r="H171" i="46"/>
  <c r="C171" i="46"/>
  <c r="H170" i="46"/>
  <c r="C170" i="46"/>
  <c r="H169" i="46"/>
  <c r="C169" i="46"/>
  <c r="H168" i="46"/>
  <c r="C168" i="46"/>
  <c r="H167" i="46"/>
  <c r="C167" i="46"/>
  <c r="L166" i="46"/>
  <c r="K166" i="46"/>
  <c r="J166" i="46"/>
  <c r="J165" i="46" s="1"/>
  <c r="I166" i="46"/>
  <c r="I165" i="46" s="1"/>
  <c r="G166" i="46"/>
  <c r="G165" i="46" s="1"/>
  <c r="F166" i="46"/>
  <c r="F165" i="46" s="1"/>
  <c r="E166" i="46"/>
  <c r="D166" i="46"/>
  <c r="D165" i="46" s="1"/>
  <c r="L165" i="46"/>
  <c r="K165" i="46"/>
  <c r="H164" i="46"/>
  <c r="C164" i="46"/>
  <c r="H163" i="46"/>
  <c r="C163" i="46"/>
  <c r="H162" i="46"/>
  <c r="C162" i="46"/>
  <c r="H161" i="46"/>
  <c r="C161" i="46"/>
  <c r="L160" i="46"/>
  <c r="K160" i="46"/>
  <c r="J160" i="46"/>
  <c r="I160" i="46"/>
  <c r="G160" i="46"/>
  <c r="F160" i="46"/>
  <c r="E160" i="46"/>
  <c r="D160" i="46"/>
  <c r="H159" i="46"/>
  <c r="C159" i="46"/>
  <c r="H158" i="46"/>
  <c r="C158" i="46"/>
  <c r="H157" i="46"/>
  <c r="C157" i="46"/>
  <c r="H156" i="46"/>
  <c r="C156" i="46"/>
  <c r="H155" i="46"/>
  <c r="C155" i="46"/>
  <c r="I154" i="46"/>
  <c r="H154" i="46" s="1"/>
  <c r="C154" i="46"/>
  <c r="H153" i="46"/>
  <c r="C153" i="46"/>
  <c r="H152" i="46"/>
  <c r="C152" i="46"/>
  <c r="L151" i="46"/>
  <c r="K151" i="46"/>
  <c r="J151" i="46"/>
  <c r="G151" i="46"/>
  <c r="F151" i="46"/>
  <c r="E151" i="46"/>
  <c r="D151" i="46"/>
  <c r="H150" i="46"/>
  <c r="C150" i="46"/>
  <c r="H149" i="46"/>
  <c r="C149" i="46"/>
  <c r="H148" i="46"/>
  <c r="C148" i="46"/>
  <c r="H147" i="46"/>
  <c r="C147" i="46"/>
  <c r="H146" i="46"/>
  <c r="C146" i="46"/>
  <c r="H145" i="46"/>
  <c r="C145" i="46"/>
  <c r="L144" i="46"/>
  <c r="K144" i="46"/>
  <c r="J144" i="46"/>
  <c r="I144" i="46"/>
  <c r="G144" i="46"/>
  <c r="F144" i="46"/>
  <c r="E144" i="46"/>
  <c r="D144" i="46"/>
  <c r="H143" i="46"/>
  <c r="C143" i="46"/>
  <c r="H142" i="46"/>
  <c r="C142" i="46"/>
  <c r="L141" i="46"/>
  <c r="K141" i="46"/>
  <c r="J141" i="46"/>
  <c r="I141" i="46"/>
  <c r="G141" i="46"/>
  <c r="F141" i="46"/>
  <c r="E141" i="46"/>
  <c r="D141" i="46"/>
  <c r="H140" i="46"/>
  <c r="C140" i="46"/>
  <c r="H139" i="46"/>
  <c r="C139" i="46"/>
  <c r="H138" i="46"/>
  <c r="C138" i="46"/>
  <c r="H137" i="46"/>
  <c r="C137" i="46"/>
  <c r="L136" i="46"/>
  <c r="K136" i="46"/>
  <c r="K130" i="46" s="1"/>
  <c r="J136" i="46"/>
  <c r="I136" i="46"/>
  <c r="G136" i="46"/>
  <c r="F136" i="46"/>
  <c r="F130" i="46" s="1"/>
  <c r="E136" i="46"/>
  <c r="D136" i="46"/>
  <c r="H134" i="46"/>
  <c r="C134" i="46"/>
  <c r="H133" i="46"/>
  <c r="C133" i="46"/>
  <c r="H132" i="46"/>
  <c r="C132" i="46"/>
  <c r="H131" i="46"/>
  <c r="C131" i="46"/>
  <c r="H129" i="46"/>
  <c r="H128" i="46" s="1"/>
  <c r="C129" i="46"/>
  <c r="C128" i="46" s="1"/>
  <c r="L128" i="46"/>
  <c r="K128" i="46"/>
  <c r="J128" i="46"/>
  <c r="I128" i="46"/>
  <c r="G128" i="46"/>
  <c r="F128" i="46"/>
  <c r="E128" i="46"/>
  <c r="D128" i="46"/>
  <c r="H127" i="46"/>
  <c r="C127" i="46"/>
  <c r="H126" i="46"/>
  <c r="C126" i="46"/>
  <c r="H125" i="46"/>
  <c r="C125" i="46"/>
  <c r="H124" i="46"/>
  <c r="C124" i="46"/>
  <c r="H123" i="46"/>
  <c r="C123" i="46"/>
  <c r="L122" i="46"/>
  <c r="K122" i="46"/>
  <c r="J122" i="46"/>
  <c r="I122" i="46"/>
  <c r="G122" i="46"/>
  <c r="F122" i="46"/>
  <c r="E122" i="46"/>
  <c r="D122" i="46"/>
  <c r="H121" i="46"/>
  <c r="C121" i="46"/>
  <c r="H120" i="46"/>
  <c r="C120" i="46"/>
  <c r="H119" i="46"/>
  <c r="C119" i="46"/>
  <c r="H118" i="46"/>
  <c r="C118" i="46"/>
  <c r="H117" i="46"/>
  <c r="C117" i="46"/>
  <c r="L116" i="46"/>
  <c r="K116" i="46"/>
  <c r="J116" i="46"/>
  <c r="I116" i="46"/>
  <c r="G116" i="46"/>
  <c r="F116" i="46"/>
  <c r="E116" i="46"/>
  <c r="D116" i="46"/>
  <c r="H115" i="46"/>
  <c r="C115" i="46"/>
  <c r="H114" i="46"/>
  <c r="C114" i="46"/>
  <c r="H113" i="46"/>
  <c r="C113" i="46"/>
  <c r="L112" i="46"/>
  <c r="K112" i="46"/>
  <c r="J112" i="46"/>
  <c r="I112" i="46"/>
  <c r="G112" i="46"/>
  <c r="F112" i="46"/>
  <c r="E112" i="46"/>
  <c r="D112" i="46"/>
  <c r="H111" i="46"/>
  <c r="C111" i="46"/>
  <c r="H110" i="46"/>
  <c r="C110" i="46"/>
  <c r="H109" i="46"/>
  <c r="C109" i="46"/>
  <c r="H108" i="46"/>
  <c r="C108" i="46"/>
  <c r="H107" i="46"/>
  <c r="C107" i="46"/>
  <c r="H106" i="46"/>
  <c r="C106" i="46"/>
  <c r="H105" i="46"/>
  <c r="C105" i="46"/>
  <c r="H104" i="46"/>
  <c r="C104" i="46"/>
  <c r="L103" i="46"/>
  <c r="K103" i="46"/>
  <c r="J103" i="46"/>
  <c r="I103" i="46"/>
  <c r="G103" i="46"/>
  <c r="F103" i="46"/>
  <c r="E103" i="46"/>
  <c r="D103" i="46"/>
  <c r="H102" i="46"/>
  <c r="C102" i="46"/>
  <c r="H101" i="46"/>
  <c r="C101" i="46"/>
  <c r="H100" i="46"/>
  <c r="C100" i="46"/>
  <c r="H99" i="46"/>
  <c r="C99" i="46"/>
  <c r="H98" i="46"/>
  <c r="C98" i="46"/>
  <c r="H97" i="46"/>
  <c r="C97" i="46"/>
  <c r="H96" i="46"/>
  <c r="C96" i="46"/>
  <c r="L95" i="46"/>
  <c r="K95" i="46"/>
  <c r="J95" i="46"/>
  <c r="I95" i="46"/>
  <c r="G95" i="46"/>
  <c r="F95" i="46"/>
  <c r="E95" i="46"/>
  <c r="D95" i="46"/>
  <c r="H94" i="46"/>
  <c r="C94" i="46"/>
  <c r="H93" i="46"/>
  <c r="C93" i="46"/>
  <c r="H92" i="46"/>
  <c r="C92" i="46"/>
  <c r="H91" i="46"/>
  <c r="C91" i="46"/>
  <c r="H90" i="46"/>
  <c r="C90" i="46"/>
  <c r="L89" i="46"/>
  <c r="K89" i="46"/>
  <c r="J89" i="46"/>
  <c r="I89" i="46"/>
  <c r="G89" i="46"/>
  <c r="F89" i="46"/>
  <c r="E89" i="46"/>
  <c r="D89" i="46"/>
  <c r="H88" i="46"/>
  <c r="C88" i="46"/>
  <c r="H87" i="46"/>
  <c r="C87" i="46"/>
  <c r="H86" i="46"/>
  <c r="C86" i="46"/>
  <c r="H85" i="46"/>
  <c r="C85" i="46"/>
  <c r="L84" i="46"/>
  <c r="K84" i="46"/>
  <c r="J84" i="46"/>
  <c r="I84" i="46"/>
  <c r="G84" i="46"/>
  <c r="F84" i="46"/>
  <c r="E84" i="46"/>
  <c r="D84" i="46"/>
  <c r="J83" i="46"/>
  <c r="H82" i="46"/>
  <c r="C82" i="46"/>
  <c r="H81" i="46"/>
  <c r="C81" i="46"/>
  <c r="L80" i="46"/>
  <c r="K80" i="46"/>
  <c r="J80" i="46"/>
  <c r="I80" i="46"/>
  <c r="G80" i="46"/>
  <c r="F80" i="46"/>
  <c r="E80" i="46"/>
  <c r="D80" i="46"/>
  <c r="H79" i="46"/>
  <c r="C79" i="46"/>
  <c r="H78" i="46"/>
  <c r="C78" i="46"/>
  <c r="L77" i="46"/>
  <c r="K77" i="46"/>
  <c r="K76" i="46" s="1"/>
  <c r="J77" i="46"/>
  <c r="I77" i="46"/>
  <c r="I76" i="46" s="1"/>
  <c r="G77" i="46"/>
  <c r="G76" i="46" s="1"/>
  <c r="F77" i="46"/>
  <c r="F76" i="46" s="1"/>
  <c r="E77" i="46"/>
  <c r="E76" i="46" s="1"/>
  <c r="D77" i="46"/>
  <c r="L76" i="46"/>
  <c r="H74" i="46"/>
  <c r="C74" i="46"/>
  <c r="H73" i="46"/>
  <c r="C73" i="46"/>
  <c r="H71" i="46"/>
  <c r="C71" i="46"/>
  <c r="H70" i="46"/>
  <c r="C70" i="46"/>
  <c r="L69" i="46"/>
  <c r="K69" i="46"/>
  <c r="J69" i="46"/>
  <c r="J67" i="46" s="1"/>
  <c r="I69" i="46"/>
  <c r="I67" i="46" s="1"/>
  <c r="G69" i="46"/>
  <c r="F69" i="46"/>
  <c r="E69" i="46"/>
  <c r="D69" i="46"/>
  <c r="D67" i="46" s="1"/>
  <c r="H68" i="46"/>
  <c r="C68" i="46"/>
  <c r="L67" i="46"/>
  <c r="K67" i="46"/>
  <c r="G67" i="46"/>
  <c r="F67" i="46"/>
  <c r="E67" i="46"/>
  <c r="H66" i="46"/>
  <c r="C66" i="46"/>
  <c r="H65" i="46"/>
  <c r="C65" i="46"/>
  <c r="H64" i="46"/>
  <c r="C64" i="46"/>
  <c r="H63" i="46"/>
  <c r="C63" i="46"/>
  <c r="H62" i="46"/>
  <c r="C62" i="46"/>
  <c r="H61" i="46"/>
  <c r="C61" i="46"/>
  <c r="H60" i="46"/>
  <c r="C60" i="46"/>
  <c r="H59" i="46"/>
  <c r="C59" i="46"/>
  <c r="L58" i="46"/>
  <c r="K58" i="46"/>
  <c r="J58" i="46"/>
  <c r="I58" i="46"/>
  <c r="G58" i="46"/>
  <c r="F58" i="46"/>
  <c r="E58" i="46"/>
  <c r="D58" i="46"/>
  <c r="C58" i="46" s="1"/>
  <c r="H57" i="46"/>
  <c r="C57" i="46"/>
  <c r="H56" i="46"/>
  <c r="C56" i="46"/>
  <c r="L55" i="46"/>
  <c r="K55" i="46"/>
  <c r="K54" i="46" s="1"/>
  <c r="K53" i="46" s="1"/>
  <c r="J55" i="46"/>
  <c r="I55" i="46"/>
  <c r="H55" i="46" s="1"/>
  <c r="G55" i="46"/>
  <c r="F55" i="46"/>
  <c r="F54" i="46" s="1"/>
  <c r="F53" i="46" s="1"/>
  <c r="E55" i="46"/>
  <c r="D55" i="46"/>
  <c r="D54" i="46" s="1"/>
  <c r="H47" i="46"/>
  <c r="C47" i="46"/>
  <c r="H46" i="46"/>
  <c r="C46" i="46"/>
  <c r="L45" i="46"/>
  <c r="H45" i="46" s="1"/>
  <c r="G45" i="46"/>
  <c r="H44" i="46"/>
  <c r="C44" i="46"/>
  <c r="K43" i="46"/>
  <c r="J43" i="46"/>
  <c r="I43" i="46"/>
  <c r="F43" i="46"/>
  <c r="E43" i="46"/>
  <c r="D43" i="46"/>
  <c r="H42" i="46"/>
  <c r="C42" i="46"/>
  <c r="H41" i="46"/>
  <c r="C41" i="46"/>
  <c r="H40" i="46"/>
  <c r="C40" i="46"/>
  <c r="H39" i="46"/>
  <c r="C39" i="46"/>
  <c r="H38" i="46"/>
  <c r="C38" i="46"/>
  <c r="K37" i="46"/>
  <c r="H37" i="46" s="1"/>
  <c r="F37" i="46"/>
  <c r="C37" i="46" s="1"/>
  <c r="H36" i="46"/>
  <c r="C36" i="46"/>
  <c r="H35" i="46"/>
  <c r="C35" i="46"/>
  <c r="K34" i="46"/>
  <c r="H34" i="46" s="1"/>
  <c r="F34" i="46"/>
  <c r="C34" i="46" s="1"/>
  <c r="H33" i="46"/>
  <c r="C33" i="46"/>
  <c r="K32" i="46"/>
  <c r="H32" i="46" s="1"/>
  <c r="F32" i="46"/>
  <c r="H31" i="46"/>
  <c r="C31" i="46"/>
  <c r="H30" i="46"/>
  <c r="C30" i="46"/>
  <c r="H29" i="46"/>
  <c r="C29" i="46"/>
  <c r="K28" i="46"/>
  <c r="H28" i="46" s="1"/>
  <c r="F28" i="46"/>
  <c r="C28" i="46" s="1"/>
  <c r="H26" i="46"/>
  <c r="C26" i="46"/>
  <c r="H25" i="46"/>
  <c r="C25" i="46"/>
  <c r="H24" i="46"/>
  <c r="C24" i="46"/>
  <c r="H23" i="46"/>
  <c r="C23" i="46"/>
  <c r="L22" i="46"/>
  <c r="K22" i="46"/>
  <c r="K288" i="46" s="1"/>
  <c r="K287" i="46" s="1"/>
  <c r="J22" i="46"/>
  <c r="I22" i="46"/>
  <c r="I288" i="46" s="1"/>
  <c r="I287" i="46" s="1"/>
  <c r="G22" i="46"/>
  <c r="F22" i="46"/>
  <c r="F288" i="46" s="1"/>
  <c r="F287" i="46" s="1"/>
  <c r="E22" i="46"/>
  <c r="D22" i="46"/>
  <c r="D288" i="46" s="1"/>
  <c r="D287" i="46" s="1"/>
  <c r="L21" i="46"/>
  <c r="H300" i="45"/>
  <c r="C300" i="45"/>
  <c r="H298" i="45"/>
  <c r="C298" i="45"/>
  <c r="H296" i="45"/>
  <c r="C296" i="45"/>
  <c r="H295" i="45"/>
  <c r="C295" i="45"/>
  <c r="H294" i="45"/>
  <c r="C294" i="45"/>
  <c r="H293" i="45"/>
  <c r="C293" i="45"/>
  <c r="H292" i="45"/>
  <c r="C292" i="45"/>
  <c r="H291" i="45"/>
  <c r="H290" i="45" s="1"/>
  <c r="C291" i="45"/>
  <c r="C290" i="45" s="1"/>
  <c r="L290" i="45"/>
  <c r="K290" i="45"/>
  <c r="J290" i="45"/>
  <c r="I290" i="45"/>
  <c r="G290" i="45"/>
  <c r="F290" i="45"/>
  <c r="E290" i="45"/>
  <c r="D290" i="45"/>
  <c r="H282" i="45"/>
  <c r="C282" i="45"/>
  <c r="H281" i="45"/>
  <c r="C281" i="45"/>
  <c r="L280" i="45"/>
  <c r="K280" i="45"/>
  <c r="J280" i="45"/>
  <c r="I280" i="45"/>
  <c r="G280" i="45"/>
  <c r="F280" i="45"/>
  <c r="E280" i="45"/>
  <c r="D280" i="45"/>
  <c r="H279" i="45"/>
  <c r="C279" i="45"/>
  <c r="H278" i="45"/>
  <c r="C278" i="45"/>
  <c r="H277" i="45"/>
  <c r="C277" i="45"/>
  <c r="L276" i="45"/>
  <c r="K276" i="45"/>
  <c r="J276" i="45"/>
  <c r="I276" i="45"/>
  <c r="G276" i="45"/>
  <c r="F276" i="45"/>
  <c r="E276" i="45"/>
  <c r="D276" i="45"/>
  <c r="H275" i="45"/>
  <c r="C275" i="45"/>
  <c r="H274" i="45"/>
  <c r="C274" i="45"/>
  <c r="H273" i="45"/>
  <c r="C273" i="45"/>
  <c r="H272" i="45"/>
  <c r="C272" i="45"/>
  <c r="L271" i="45"/>
  <c r="L269" i="45" s="1"/>
  <c r="K271" i="45"/>
  <c r="K269" i="45" s="1"/>
  <c r="J271" i="45"/>
  <c r="J269" i="45" s="1"/>
  <c r="I271" i="45"/>
  <c r="G271" i="45"/>
  <c r="F271" i="45"/>
  <c r="E271" i="45"/>
  <c r="D271" i="45"/>
  <c r="H270" i="45"/>
  <c r="C270" i="45"/>
  <c r="G269" i="45"/>
  <c r="G268" i="45" s="1"/>
  <c r="F269" i="45"/>
  <c r="F268" i="45" s="1"/>
  <c r="D269" i="45"/>
  <c r="D268" i="45" s="1"/>
  <c r="H267" i="45"/>
  <c r="C267" i="45"/>
  <c r="H266" i="45"/>
  <c r="C266" i="45"/>
  <c r="H265" i="45"/>
  <c r="C265" i="45"/>
  <c r="H264" i="45"/>
  <c r="C264" i="45"/>
  <c r="L263" i="45"/>
  <c r="K263" i="45"/>
  <c r="J263" i="45"/>
  <c r="I263" i="45"/>
  <c r="G263" i="45"/>
  <c r="F263" i="45"/>
  <c r="E263" i="45"/>
  <c r="D263" i="45"/>
  <c r="H262" i="45"/>
  <c r="C262" i="45"/>
  <c r="H261" i="45"/>
  <c r="C261" i="45"/>
  <c r="H260" i="45"/>
  <c r="C260" i="45"/>
  <c r="L259" i="45"/>
  <c r="K259" i="45"/>
  <c r="J259" i="45"/>
  <c r="J258" i="45" s="1"/>
  <c r="I259" i="45"/>
  <c r="G259" i="45"/>
  <c r="F259" i="45"/>
  <c r="E259" i="45"/>
  <c r="D259" i="45"/>
  <c r="D258" i="45" s="1"/>
  <c r="H257" i="45"/>
  <c r="C257" i="45"/>
  <c r="H256" i="45"/>
  <c r="C256" i="45"/>
  <c r="H255" i="45"/>
  <c r="C255" i="45"/>
  <c r="H254" i="45"/>
  <c r="C254" i="45"/>
  <c r="H253" i="45"/>
  <c r="C253" i="45"/>
  <c r="L252" i="45"/>
  <c r="K252" i="45"/>
  <c r="J252" i="45"/>
  <c r="I252" i="45"/>
  <c r="G252" i="45"/>
  <c r="G251" i="45" s="1"/>
  <c r="F252" i="45"/>
  <c r="F251" i="45" s="1"/>
  <c r="E252" i="45"/>
  <c r="E251" i="45" s="1"/>
  <c r="D252" i="45"/>
  <c r="L251" i="45"/>
  <c r="K251" i="45"/>
  <c r="J251" i="45"/>
  <c r="H250" i="45"/>
  <c r="C250" i="45"/>
  <c r="H249" i="45"/>
  <c r="C249" i="45"/>
  <c r="H248" i="45"/>
  <c r="C248" i="45"/>
  <c r="H247" i="45"/>
  <c r="C247" i="45"/>
  <c r="L246" i="45"/>
  <c r="K246" i="45"/>
  <c r="J246" i="45"/>
  <c r="I246" i="45"/>
  <c r="G246" i="45"/>
  <c r="F246" i="45"/>
  <c r="E246" i="45"/>
  <c r="D246" i="45"/>
  <c r="H245" i="45"/>
  <c r="C245" i="45"/>
  <c r="H244" i="45"/>
  <c r="C244" i="45"/>
  <c r="H243" i="45"/>
  <c r="C243" i="45"/>
  <c r="H242" i="45"/>
  <c r="C242" i="45"/>
  <c r="H241" i="45"/>
  <c r="C241" i="45"/>
  <c r="H240" i="45"/>
  <c r="C240" i="45"/>
  <c r="H239" i="45"/>
  <c r="C239" i="45"/>
  <c r="L238" i="45"/>
  <c r="K238" i="45"/>
  <c r="J238" i="45"/>
  <c r="I238" i="45"/>
  <c r="G238" i="45"/>
  <c r="F238" i="45"/>
  <c r="E238" i="45"/>
  <c r="D238" i="45"/>
  <c r="H237" i="45"/>
  <c r="C237" i="45"/>
  <c r="H236" i="45"/>
  <c r="C236" i="45"/>
  <c r="L235" i="45"/>
  <c r="L231" i="45" s="1"/>
  <c r="K235" i="45"/>
  <c r="K231" i="45" s="1"/>
  <c r="J235" i="45"/>
  <c r="J231" i="45" s="1"/>
  <c r="I235" i="45"/>
  <c r="G235" i="45"/>
  <c r="G231" i="45" s="1"/>
  <c r="F235" i="45"/>
  <c r="F231" i="45" s="1"/>
  <c r="E235" i="45"/>
  <c r="E231" i="45" s="1"/>
  <c r="D235" i="45"/>
  <c r="H232" i="45"/>
  <c r="C232" i="45"/>
  <c r="H229" i="45"/>
  <c r="C229" i="45"/>
  <c r="H228" i="45"/>
  <c r="C228" i="45"/>
  <c r="L227" i="45"/>
  <c r="K227" i="45"/>
  <c r="J227" i="45"/>
  <c r="I227" i="45"/>
  <c r="G227" i="45"/>
  <c r="F227" i="45"/>
  <c r="E227" i="45"/>
  <c r="D227" i="45"/>
  <c r="H226" i="45"/>
  <c r="C226" i="45"/>
  <c r="H225" i="45"/>
  <c r="C225" i="45"/>
  <c r="H224" i="45"/>
  <c r="C224" i="45"/>
  <c r="H223" i="45"/>
  <c r="C223" i="45"/>
  <c r="H222" i="45"/>
  <c r="C222" i="45"/>
  <c r="H221" i="45"/>
  <c r="C221" i="45"/>
  <c r="H220" i="45"/>
  <c r="C220" i="45"/>
  <c r="H219" i="45"/>
  <c r="C219" i="45"/>
  <c r="H218" i="45"/>
  <c r="C218" i="45"/>
  <c r="H217" i="45"/>
  <c r="C217" i="45"/>
  <c r="L216" i="45"/>
  <c r="K216" i="45"/>
  <c r="J216" i="45"/>
  <c r="I216" i="45"/>
  <c r="G216" i="45"/>
  <c r="F216" i="45"/>
  <c r="E216" i="45"/>
  <c r="D216" i="45"/>
  <c r="H215" i="45"/>
  <c r="C215" i="45"/>
  <c r="H214" i="45"/>
  <c r="C214" i="45"/>
  <c r="H213" i="45"/>
  <c r="C213" i="45"/>
  <c r="H212" i="45"/>
  <c r="C212" i="45"/>
  <c r="H211" i="45"/>
  <c r="C211" i="45"/>
  <c r="H210" i="45"/>
  <c r="C210" i="45"/>
  <c r="H209" i="45"/>
  <c r="C209" i="45"/>
  <c r="H208" i="45"/>
  <c r="C208" i="45"/>
  <c r="H207" i="45"/>
  <c r="C207" i="45"/>
  <c r="H206" i="45"/>
  <c r="C206" i="45"/>
  <c r="L205" i="45"/>
  <c r="L204" i="45" s="1"/>
  <c r="K205" i="45"/>
  <c r="J205" i="45"/>
  <c r="I205" i="45"/>
  <c r="G205" i="45"/>
  <c r="G204" i="45" s="1"/>
  <c r="F205" i="45"/>
  <c r="E205" i="45"/>
  <c r="E204" i="45" s="1"/>
  <c r="D205" i="45"/>
  <c r="D204" i="45" s="1"/>
  <c r="H203" i="45"/>
  <c r="C203" i="45"/>
  <c r="H202" i="45"/>
  <c r="C202" i="45"/>
  <c r="H201" i="45"/>
  <c r="C201" i="45"/>
  <c r="H200" i="45"/>
  <c r="C200" i="45"/>
  <c r="H199" i="45"/>
  <c r="C199" i="45"/>
  <c r="L198" i="45"/>
  <c r="K198" i="45"/>
  <c r="K196" i="45" s="1"/>
  <c r="J198" i="45"/>
  <c r="J196" i="45" s="1"/>
  <c r="I198" i="45"/>
  <c r="G198" i="45"/>
  <c r="F198" i="45"/>
  <c r="E198" i="45"/>
  <c r="E196" i="45" s="1"/>
  <c r="D198" i="45"/>
  <c r="H197" i="45"/>
  <c r="C197" i="45"/>
  <c r="L196" i="45"/>
  <c r="L195" i="45" s="1"/>
  <c r="I196" i="45"/>
  <c r="G196" i="45"/>
  <c r="F196" i="45"/>
  <c r="D196" i="45"/>
  <c r="H193" i="45"/>
  <c r="C193" i="45"/>
  <c r="L192" i="45"/>
  <c r="K192" i="45"/>
  <c r="J192" i="45"/>
  <c r="I192" i="45"/>
  <c r="G192" i="45"/>
  <c r="G191" i="45" s="1"/>
  <c r="F192" i="45"/>
  <c r="F191" i="45" s="1"/>
  <c r="E192" i="45"/>
  <c r="E191" i="45" s="1"/>
  <c r="D192" i="45"/>
  <c r="L191" i="45"/>
  <c r="K191" i="45"/>
  <c r="J191" i="45"/>
  <c r="H190" i="45"/>
  <c r="C190" i="45"/>
  <c r="H189" i="45"/>
  <c r="C189" i="45"/>
  <c r="L188" i="45"/>
  <c r="K188" i="45"/>
  <c r="J188" i="45"/>
  <c r="I188" i="45"/>
  <c r="G188" i="45"/>
  <c r="F188" i="45"/>
  <c r="E188" i="45"/>
  <c r="E187" i="45" s="1"/>
  <c r="D188" i="45"/>
  <c r="H186" i="45"/>
  <c r="C186" i="45"/>
  <c r="H185" i="45"/>
  <c r="C185" i="45"/>
  <c r="L184" i="45"/>
  <c r="K184" i="45"/>
  <c r="J184" i="45"/>
  <c r="I184" i="45"/>
  <c r="G184" i="45"/>
  <c r="F184" i="45"/>
  <c r="E184" i="45"/>
  <c r="D184" i="45"/>
  <c r="H183" i="45"/>
  <c r="C183" i="45"/>
  <c r="H182" i="45"/>
  <c r="C182" i="45"/>
  <c r="H181" i="45"/>
  <c r="C181" i="45"/>
  <c r="H180" i="45"/>
  <c r="C180" i="45"/>
  <c r="L179" i="45"/>
  <c r="K179" i="45"/>
  <c r="J179" i="45"/>
  <c r="I179" i="45"/>
  <c r="G179" i="45"/>
  <c r="F179" i="45"/>
  <c r="E179" i="45"/>
  <c r="D179" i="45"/>
  <c r="H178" i="45"/>
  <c r="C178" i="45"/>
  <c r="H177" i="45"/>
  <c r="C177" i="45"/>
  <c r="H176" i="45"/>
  <c r="C176" i="45"/>
  <c r="L175" i="45"/>
  <c r="K175" i="45"/>
  <c r="J175" i="45"/>
  <c r="J174" i="45" s="1"/>
  <c r="J173" i="45" s="1"/>
  <c r="I175" i="45"/>
  <c r="G175" i="45"/>
  <c r="F175" i="45"/>
  <c r="E175" i="45"/>
  <c r="E174" i="45" s="1"/>
  <c r="E173" i="45" s="1"/>
  <c r="D175" i="45"/>
  <c r="D174" i="45" s="1"/>
  <c r="D173" i="45" s="1"/>
  <c r="H172" i="45"/>
  <c r="C172" i="45"/>
  <c r="H171" i="45"/>
  <c r="C171" i="45"/>
  <c r="H170" i="45"/>
  <c r="C170" i="45"/>
  <c r="H169" i="45"/>
  <c r="C169" i="45"/>
  <c r="H168" i="45"/>
  <c r="C168" i="45"/>
  <c r="H167" i="45"/>
  <c r="C167" i="45"/>
  <c r="L166" i="45"/>
  <c r="K166" i="45"/>
  <c r="J166" i="45"/>
  <c r="I166" i="45"/>
  <c r="G166" i="45"/>
  <c r="G165" i="45" s="1"/>
  <c r="F166" i="45"/>
  <c r="F165" i="45" s="1"/>
  <c r="E166" i="45"/>
  <c r="E165" i="45" s="1"/>
  <c r="D166" i="45"/>
  <c r="L165" i="45"/>
  <c r="K165" i="45"/>
  <c r="J165" i="45"/>
  <c r="H164" i="45"/>
  <c r="C164" i="45"/>
  <c r="H163" i="45"/>
  <c r="C163" i="45"/>
  <c r="H162" i="45"/>
  <c r="C162" i="45"/>
  <c r="H161" i="45"/>
  <c r="C161" i="45"/>
  <c r="L160" i="45"/>
  <c r="K160" i="45"/>
  <c r="J160" i="45"/>
  <c r="I160" i="45"/>
  <c r="G160" i="45"/>
  <c r="F160" i="45"/>
  <c r="E160" i="45"/>
  <c r="D160" i="45"/>
  <c r="H159" i="45"/>
  <c r="C159" i="45"/>
  <c r="H158" i="45"/>
  <c r="C158" i="45"/>
  <c r="H157" i="45"/>
  <c r="C157" i="45"/>
  <c r="H156" i="45"/>
  <c r="C156" i="45"/>
  <c r="H155" i="45"/>
  <c r="C155" i="45"/>
  <c r="H154" i="45"/>
  <c r="C154" i="45"/>
  <c r="H153" i="45"/>
  <c r="C153" i="45"/>
  <c r="H152" i="45"/>
  <c r="C152" i="45"/>
  <c r="L151" i="45"/>
  <c r="K151" i="45"/>
  <c r="J151" i="45"/>
  <c r="I151" i="45"/>
  <c r="G151" i="45"/>
  <c r="F151" i="45"/>
  <c r="E151" i="45"/>
  <c r="D151" i="45"/>
  <c r="H150" i="45"/>
  <c r="C150" i="45"/>
  <c r="H149" i="45"/>
  <c r="C149" i="45"/>
  <c r="H148" i="45"/>
  <c r="C148" i="45"/>
  <c r="H147" i="45"/>
  <c r="C147" i="45"/>
  <c r="H146" i="45"/>
  <c r="C146" i="45"/>
  <c r="H145" i="45"/>
  <c r="C145" i="45"/>
  <c r="L144" i="45"/>
  <c r="K144" i="45"/>
  <c r="J144" i="45"/>
  <c r="I144" i="45"/>
  <c r="G144" i="45"/>
  <c r="F144" i="45"/>
  <c r="E144" i="45"/>
  <c r="D144" i="45"/>
  <c r="H143" i="45"/>
  <c r="C143" i="45"/>
  <c r="H142" i="45"/>
  <c r="C142" i="45"/>
  <c r="L141" i="45"/>
  <c r="K141" i="45"/>
  <c r="J141" i="45"/>
  <c r="I141" i="45"/>
  <c r="G141" i="45"/>
  <c r="F141" i="45"/>
  <c r="E141" i="45"/>
  <c r="D141" i="45"/>
  <c r="H140" i="45"/>
  <c r="C140" i="45"/>
  <c r="H139" i="45"/>
  <c r="C139" i="45"/>
  <c r="H138" i="45"/>
  <c r="C138" i="45"/>
  <c r="H137" i="45"/>
  <c r="C137" i="45"/>
  <c r="L136" i="45"/>
  <c r="K136" i="45"/>
  <c r="K130" i="45" s="1"/>
  <c r="J136" i="45"/>
  <c r="I136" i="45"/>
  <c r="G136" i="45"/>
  <c r="F136" i="45"/>
  <c r="F130" i="45" s="1"/>
  <c r="E136" i="45"/>
  <c r="E130" i="45" s="1"/>
  <c r="D136" i="45"/>
  <c r="H134" i="45"/>
  <c r="C134" i="45"/>
  <c r="H133" i="45"/>
  <c r="C133" i="45"/>
  <c r="H132" i="45"/>
  <c r="C132" i="45"/>
  <c r="H131" i="45"/>
  <c r="C131" i="45"/>
  <c r="L130" i="45"/>
  <c r="H129" i="45"/>
  <c r="H128" i="45" s="1"/>
  <c r="C129" i="45"/>
  <c r="C128" i="45" s="1"/>
  <c r="L128" i="45"/>
  <c r="K128" i="45"/>
  <c r="J128" i="45"/>
  <c r="I128" i="45"/>
  <c r="G128" i="45"/>
  <c r="F128" i="45"/>
  <c r="E128" i="45"/>
  <c r="D128" i="45"/>
  <c r="H127" i="45"/>
  <c r="C127" i="45"/>
  <c r="H126" i="45"/>
  <c r="C126" i="45"/>
  <c r="H125" i="45"/>
  <c r="C125" i="45"/>
  <c r="H124" i="45"/>
  <c r="C124" i="45"/>
  <c r="H123" i="45"/>
  <c r="C123" i="45"/>
  <c r="L122" i="45"/>
  <c r="K122" i="45"/>
  <c r="J122" i="45"/>
  <c r="I122" i="45"/>
  <c r="G122" i="45"/>
  <c r="F122" i="45"/>
  <c r="E122" i="45"/>
  <c r="D122" i="45"/>
  <c r="H121" i="45"/>
  <c r="C121" i="45"/>
  <c r="H120" i="45"/>
  <c r="C120" i="45"/>
  <c r="H119" i="45"/>
  <c r="C119" i="45"/>
  <c r="H118" i="45"/>
  <c r="C118" i="45"/>
  <c r="H117" i="45"/>
  <c r="C117" i="45"/>
  <c r="L116" i="45"/>
  <c r="K116" i="45"/>
  <c r="J116" i="45"/>
  <c r="I116" i="45"/>
  <c r="G116" i="45"/>
  <c r="F116" i="45"/>
  <c r="E116" i="45"/>
  <c r="D116" i="45"/>
  <c r="H115" i="45"/>
  <c r="C115" i="45"/>
  <c r="H114" i="45"/>
  <c r="C114" i="45"/>
  <c r="H113" i="45"/>
  <c r="C113" i="45"/>
  <c r="L112" i="45"/>
  <c r="K112" i="45"/>
  <c r="J112" i="45"/>
  <c r="I112" i="45"/>
  <c r="G112" i="45"/>
  <c r="F112" i="45"/>
  <c r="E112" i="45"/>
  <c r="D112" i="45"/>
  <c r="H111" i="45"/>
  <c r="C111" i="45"/>
  <c r="H110" i="45"/>
  <c r="C110" i="45"/>
  <c r="H109" i="45"/>
  <c r="C109" i="45"/>
  <c r="H108" i="45"/>
  <c r="C108" i="45"/>
  <c r="H107" i="45"/>
  <c r="C107" i="45"/>
  <c r="H106" i="45"/>
  <c r="C106" i="45"/>
  <c r="H105" i="45"/>
  <c r="C105" i="45"/>
  <c r="H104" i="45"/>
  <c r="C104" i="45"/>
  <c r="L103" i="45"/>
  <c r="K103" i="45"/>
  <c r="J103" i="45"/>
  <c r="I103" i="45"/>
  <c r="G103" i="45"/>
  <c r="F103" i="45"/>
  <c r="E103" i="45"/>
  <c r="D103" i="45"/>
  <c r="H102" i="45"/>
  <c r="C102" i="45"/>
  <c r="H101" i="45"/>
  <c r="C101" i="45"/>
  <c r="H100" i="45"/>
  <c r="C100" i="45"/>
  <c r="H99" i="45"/>
  <c r="C99" i="45"/>
  <c r="H98" i="45"/>
  <c r="C98" i="45"/>
  <c r="H97" i="45"/>
  <c r="C97" i="45"/>
  <c r="H96" i="45"/>
  <c r="C96" i="45"/>
  <c r="L95" i="45"/>
  <c r="K95" i="45"/>
  <c r="J95" i="45"/>
  <c r="I95" i="45"/>
  <c r="G95" i="45"/>
  <c r="F95" i="45"/>
  <c r="E95" i="45"/>
  <c r="D95" i="45"/>
  <c r="H94" i="45"/>
  <c r="C94" i="45"/>
  <c r="H93" i="45"/>
  <c r="C93" i="45"/>
  <c r="H92" i="45"/>
  <c r="C92" i="45"/>
  <c r="H91" i="45"/>
  <c r="C91" i="45"/>
  <c r="H90" i="45"/>
  <c r="C90" i="45"/>
  <c r="L89" i="45"/>
  <c r="K89" i="45"/>
  <c r="J89" i="45"/>
  <c r="I89" i="45"/>
  <c r="G89" i="45"/>
  <c r="F89" i="45"/>
  <c r="E89" i="45"/>
  <c r="D89" i="45"/>
  <c r="H88" i="45"/>
  <c r="C88" i="45"/>
  <c r="H87" i="45"/>
  <c r="C87" i="45"/>
  <c r="H86" i="45"/>
  <c r="C86" i="45"/>
  <c r="H85" i="45"/>
  <c r="C85" i="45"/>
  <c r="L84" i="45"/>
  <c r="K84" i="45"/>
  <c r="K83" i="45" s="1"/>
  <c r="J84" i="45"/>
  <c r="I84" i="45"/>
  <c r="G84" i="45"/>
  <c r="F84" i="45"/>
  <c r="F83" i="45" s="1"/>
  <c r="E84" i="45"/>
  <c r="D84" i="45"/>
  <c r="H82" i="45"/>
  <c r="C82" i="45"/>
  <c r="H81" i="45"/>
  <c r="C81" i="45"/>
  <c r="L80" i="45"/>
  <c r="K80" i="45"/>
  <c r="J80" i="45"/>
  <c r="I80" i="45"/>
  <c r="G80" i="45"/>
  <c r="F80" i="45"/>
  <c r="E80" i="45"/>
  <c r="D80" i="45"/>
  <c r="H79" i="45"/>
  <c r="C79" i="45"/>
  <c r="H78" i="45"/>
  <c r="C78" i="45"/>
  <c r="L77" i="45"/>
  <c r="K77" i="45"/>
  <c r="K76" i="45" s="1"/>
  <c r="J77" i="45"/>
  <c r="I77" i="45"/>
  <c r="G77" i="45"/>
  <c r="F77" i="45"/>
  <c r="E77" i="45"/>
  <c r="D77" i="45"/>
  <c r="H74" i="45"/>
  <c r="C74" i="45"/>
  <c r="H73" i="45"/>
  <c r="C73" i="45"/>
  <c r="H71" i="45"/>
  <c r="C71" i="45"/>
  <c r="H70" i="45"/>
  <c r="C70" i="45"/>
  <c r="L69" i="45"/>
  <c r="L67" i="45" s="1"/>
  <c r="K69" i="45"/>
  <c r="J69" i="45"/>
  <c r="J67" i="45" s="1"/>
  <c r="I69" i="45"/>
  <c r="I67" i="45" s="1"/>
  <c r="G69" i="45"/>
  <c r="G67" i="45" s="1"/>
  <c r="F69" i="45"/>
  <c r="F67" i="45" s="1"/>
  <c r="E69" i="45"/>
  <c r="D69" i="45"/>
  <c r="H68" i="45"/>
  <c r="C68" i="45"/>
  <c r="E67" i="45"/>
  <c r="H66" i="45"/>
  <c r="C66" i="45"/>
  <c r="H65" i="45"/>
  <c r="C65" i="45"/>
  <c r="H64" i="45"/>
  <c r="C64" i="45"/>
  <c r="H63" i="45"/>
  <c r="C63" i="45"/>
  <c r="H62" i="45"/>
  <c r="C62" i="45"/>
  <c r="H61" i="45"/>
  <c r="C61" i="45"/>
  <c r="H60" i="45"/>
  <c r="C60" i="45"/>
  <c r="H59" i="45"/>
  <c r="C59" i="45"/>
  <c r="L58" i="45"/>
  <c r="K58" i="45"/>
  <c r="J58" i="45"/>
  <c r="I58" i="45"/>
  <c r="G58" i="45"/>
  <c r="F58" i="45"/>
  <c r="E58" i="45"/>
  <c r="D58" i="45"/>
  <c r="H57" i="45"/>
  <c r="C57" i="45"/>
  <c r="H56" i="45"/>
  <c r="C56" i="45"/>
  <c r="L55" i="45"/>
  <c r="L54" i="45" s="1"/>
  <c r="K55" i="45"/>
  <c r="J55" i="45"/>
  <c r="I55" i="45"/>
  <c r="I54" i="45" s="1"/>
  <c r="G55" i="45"/>
  <c r="G54" i="45" s="1"/>
  <c r="F55" i="45"/>
  <c r="E55" i="45"/>
  <c r="D55" i="45"/>
  <c r="J54" i="45"/>
  <c r="F54" i="45"/>
  <c r="E54" i="45"/>
  <c r="H47" i="45"/>
  <c r="C47" i="45"/>
  <c r="H46" i="45"/>
  <c r="C46" i="45"/>
  <c r="L45" i="45"/>
  <c r="G45" i="45"/>
  <c r="H44" i="45"/>
  <c r="C44" i="45"/>
  <c r="K43" i="45"/>
  <c r="J43" i="45"/>
  <c r="I43" i="45"/>
  <c r="F43" i="45"/>
  <c r="E43" i="45"/>
  <c r="D43" i="45"/>
  <c r="H42" i="45"/>
  <c r="C42" i="45"/>
  <c r="H41" i="45"/>
  <c r="C41" i="45"/>
  <c r="H40" i="45"/>
  <c r="C40" i="45"/>
  <c r="H39" i="45"/>
  <c r="C39" i="45"/>
  <c r="H38" i="45"/>
  <c r="C38" i="45"/>
  <c r="K37" i="45"/>
  <c r="H37" i="45" s="1"/>
  <c r="F37" i="45"/>
  <c r="C37" i="45" s="1"/>
  <c r="H36" i="45"/>
  <c r="C36" i="45"/>
  <c r="H35" i="45"/>
  <c r="C35" i="45"/>
  <c r="K34" i="45"/>
  <c r="H34" i="45" s="1"/>
  <c r="F34" i="45"/>
  <c r="C34" i="45" s="1"/>
  <c r="H33" i="45"/>
  <c r="C33" i="45"/>
  <c r="K32" i="45"/>
  <c r="H32" i="45" s="1"/>
  <c r="F32" i="45"/>
  <c r="C32" i="45" s="1"/>
  <c r="H31" i="45"/>
  <c r="C31" i="45"/>
  <c r="H30" i="45"/>
  <c r="C30" i="45"/>
  <c r="H29" i="45"/>
  <c r="C29" i="45"/>
  <c r="K28" i="45"/>
  <c r="H28" i="45" s="1"/>
  <c r="F28" i="45"/>
  <c r="C28" i="45" s="1"/>
  <c r="H26" i="45"/>
  <c r="C26" i="45"/>
  <c r="H25" i="45"/>
  <c r="C25" i="45"/>
  <c r="H24" i="45"/>
  <c r="C24" i="45"/>
  <c r="H23" i="45"/>
  <c r="C23" i="45"/>
  <c r="L22" i="45"/>
  <c r="K22" i="45"/>
  <c r="J22" i="45"/>
  <c r="J21" i="45" s="1"/>
  <c r="I22" i="45"/>
  <c r="G22" i="45"/>
  <c r="G288" i="45" s="1"/>
  <c r="G287" i="45" s="1"/>
  <c r="F22" i="45"/>
  <c r="E22" i="45"/>
  <c r="E288" i="45" s="1"/>
  <c r="E287" i="45" s="1"/>
  <c r="D22" i="45"/>
  <c r="D288" i="45" s="1"/>
  <c r="D287" i="45" s="1"/>
  <c r="H300" i="44"/>
  <c r="C300" i="44"/>
  <c r="H298" i="44"/>
  <c r="C298" i="44"/>
  <c r="H296" i="44"/>
  <c r="C296" i="44"/>
  <c r="H295" i="44"/>
  <c r="C295" i="44"/>
  <c r="H294" i="44"/>
  <c r="C294" i="44"/>
  <c r="H293" i="44"/>
  <c r="C293" i="44"/>
  <c r="H292" i="44"/>
  <c r="C292" i="44"/>
  <c r="H291" i="44"/>
  <c r="C291" i="44"/>
  <c r="L290" i="44"/>
  <c r="K290" i="44"/>
  <c r="J290" i="44"/>
  <c r="I290" i="44"/>
  <c r="H290" i="44"/>
  <c r="G290" i="44"/>
  <c r="F290" i="44"/>
  <c r="E290" i="44"/>
  <c r="D290" i="44"/>
  <c r="C290" i="44"/>
  <c r="H282" i="44"/>
  <c r="C282" i="44"/>
  <c r="H281" i="44"/>
  <c r="C281" i="44"/>
  <c r="L280" i="44"/>
  <c r="K280" i="44"/>
  <c r="J280" i="44"/>
  <c r="I280" i="44"/>
  <c r="G280" i="44"/>
  <c r="F280" i="44"/>
  <c r="E280" i="44"/>
  <c r="D280" i="44"/>
  <c r="H279" i="44"/>
  <c r="C279" i="44"/>
  <c r="H278" i="44"/>
  <c r="C278" i="44"/>
  <c r="H277" i="44"/>
  <c r="C277" i="44"/>
  <c r="L276" i="44"/>
  <c r="K276" i="44"/>
  <c r="J276" i="44"/>
  <c r="I276" i="44"/>
  <c r="G276" i="44"/>
  <c r="F276" i="44"/>
  <c r="E276" i="44"/>
  <c r="D276" i="44"/>
  <c r="H275" i="44"/>
  <c r="C275" i="44"/>
  <c r="H274" i="44"/>
  <c r="C274" i="44"/>
  <c r="H273" i="44"/>
  <c r="C273" i="44"/>
  <c r="H272" i="44"/>
  <c r="C272" i="44"/>
  <c r="L271" i="44"/>
  <c r="K271" i="44"/>
  <c r="J271" i="44"/>
  <c r="I271" i="44"/>
  <c r="G271" i="44"/>
  <c r="F271" i="44"/>
  <c r="F269" i="44" s="1"/>
  <c r="F268" i="44" s="1"/>
  <c r="E271" i="44"/>
  <c r="E269" i="44" s="1"/>
  <c r="D271" i="44"/>
  <c r="H270" i="44"/>
  <c r="C270" i="44"/>
  <c r="J269" i="44"/>
  <c r="H267" i="44"/>
  <c r="C267" i="44"/>
  <c r="H266" i="44"/>
  <c r="C266" i="44"/>
  <c r="H265" i="44"/>
  <c r="C265" i="44"/>
  <c r="H264" i="44"/>
  <c r="C264" i="44"/>
  <c r="L263" i="44"/>
  <c r="K263" i="44"/>
  <c r="J263" i="44"/>
  <c r="I263" i="44"/>
  <c r="G263" i="44"/>
  <c r="F263" i="44"/>
  <c r="E263" i="44"/>
  <c r="D263" i="44"/>
  <c r="H262" i="44"/>
  <c r="C262" i="44"/>
  <c r="H261" i="44"/>
  <c r="C261" i="44"/>
  <c r="H260" i="44"/>
  <c r="C260" i="44"/>
  <c r="L259" i="44"/>
  <c r="K259" i="44"/>
  <c r="J259" i="44"/>
  <c r="I259" i="44"/>
  <c r="G259" i="44"/>
  <c r="G258" i="44" s="1"/>
  <c r="F259" i="44"/>
  <c r="F258" i="44" s="1"/>
  <c r="E259" i="44"/>
  <c r="D259" i="44"/>
  <c r="D258" i="44" s="1"/>
  <c r="L258" i="44"/>
  <c r="K258" i="44"/>
  <c r="H257" i="44"/>
  <c r="C257" i="44"/>
  <c r="H256" i="44"/>
  <c r="C256" i="44"/>
  <c r="H255" i="44"/>
  <c r="C255" i="44"/>
  <c r="H254" i="44"/>
  <c r="C254" i="44"/>
  <c r="H253" i="44"/>
  <c r="C253" i="44"/>
  <c r="L252" i="44"/>
  <c r="L251" i="44" s="1"/>
  <c r="K252" i="44"/>
  <c r="K251" i="44" s="1"/>
  <c r="J252" i="44"/>
  <c r="J251" i="44" s="1"/>
  <c r="I252" i="44"/>
  <c r="I251" i="44" s="1"/>
  <c r="H251" i="44" s="1"/>
  <c r="G252" i="44"/>
  <c r="G251" i="44" s="1"/>
  <c r="F252" i="44"/>
  <c r="F251" i="44" s="1"/>
  <c r="E252" i="44"/>
  <c r="D252" i="44"/>
  <c r="E251" i="44"/>
  <c r="H250" i="44"/>
  <c r="C250" i="44"/>
  <c r="H249" i="44"/>
  <c r="C249" i="44"/>
  <c r="H248" i="44"/>
  <c r="C248" i="44"/>
  <c r="H247" i="44"/>
  <c r="C247" i="44"/>
  <c r="L246" i="44"/>
  <c r="K246" i="44"/>
  <c r="J246" i="44"/>
  <c r="I246" i="44"/>
  <c r="G246" i="44"/>
  <c r="F246" i="44"/>
  <c r="E246" i="44"/>
  <c r="D246" i="44"/>
  <c r="H245" i="44"/>
  <c r="C245" i="44"/>
  <c r="H244" i="44"/>
  <c r="C244" i="44"/>
  <c r="H243" i="44"/>
  <c r="C243" i="44"/>
  <c r="H242" i="44"/>
  <c r="C242" i="44"/>
  <c r="H241" i="44"/>
  <c r="C241" i="44"/>
  <c r="H240" i="44"/>
  <c r="C240" i="44"/>
  <c r="H239" i="44"/>
  <c r="C239" i="44"/>
  <c r="L238" i="44"/>
  <c r="K238" i="44"/>
  <c r="J238" i="44"/>
  <c r="I238" i="44"/>
  <c r="G238" i="44"/>
  <c r="F238" i="44"/>
  <c r="E238" i="44"/>
  <c r="D238" i="44"/>
  <c r="H237" i="44"/>
  <c r="C237" i="44"/>
  <c r="H236" i="44"/>
  <c r="C236" i="44"/>
  <c r="L235" i="44"/>
  <c r="K235" i="44"/>
  <c r="J235" i="44"/>
  <c r="I235" i="44"/>
  <c r="G235" i="44"/>
  <c r="F235" i="44"/>
  <c r="E235" i="44"/>
  <c r="D235" i="44"/>
  <c r="H232" i="44"/>
  <c r="C232" i="44"/>
  <c r="H229" i="44"/>
  <c r="C229" i="44"/>
  <c r="H228" i="44"/>
  <c r="C228" i="44"/>
  <c r="L227" i="44"/>
  <c r="K227" i="44"/>
  <c r="J227" i="44"/>
  <c r="I227" i="44"/>
  <c r="G227" i="44"/>
  <c r="F227" i="44"/>
  <c r="E227" i="44"/>
  <c r="D227" i="44"/>
  <c r="H226" i="44"/>
  <c r="C226" i="44"/>
  <c r="H225" i="44"/>
  <c r="C225" i="44"/>
  <c r="H224" i="44"/>
  <c r="C224" i="44"/>
  <c r="H223" i="44"/>
  <c r="C223" i="44"/>
  <c r="H222" i="44"/>
  <c r="C222" i="44"/>
  <c r="H221" i="44"/>
  <c r="C221" i="44"/>
  <c r="H220" i="44"/>
  <c r="C220" i="44"/>
  <c r="H219" i="44"/>
  <c r="C219" i="44"/>
  <c r="H218" i="44"/>
  <c r="C218" i="44"/>
  <c r="H217" i="44"/>
  <c r="C217" i="44"/>
  <c r="L216" i="44"/>
  <c r="K216" i="44"/>
  <c r="J216" i="44"/>
  <c r="I216" i="44"/>
  <c r="G216" i="44"/>
  <c r="F216" i="44"/>
  <c r="E216" i="44"/>
  <c r="D216" i="44"/>
  <c r="H215" i="44"/>
  <c r="C215" i="44"/>
  <c r="H214" i="44"/>
  <c r="C214" i="44"/>
  <c r="H213" i="44"/>
  <c r="C213" i="44"/>
  <c r="H212" i="44"/>
  <c r="C212" i="44"/>
  <c r="H211" i="44"/>
  <c r="C211" i="44"/>
  <c r="H210" i="44"/>
  <c r="C210" i="44"/>
  <c r="H209" i="44"/>
  <c r="C209" i="44"/>
  <c r="H208" i="44"/>
  <c r="C208" i="44"/>
  <c r="H207" i="44"/>
  <c r="C207" i="44"/>
  <c r="H206" i="44"/>
  <c r="C206" i="44"/>
  <c r="L205" i="44"/>
  <c r="K205" i="44"/>
  <c r="K204" i="44" s="1"/>
  <c r="J205" i="44"/>
  <c r="I205" i="44"/>
  <c r="G205" i="44"/>
  <c r="F205" i="44"/>
  <c r="F204" i="44" s="1"/>
  <c r="E205" i="44"/>
  <c r="E204" i="44" s="1"/>
  <c r="D205" i="44"/>
  <c r="D204" i="44" s="1"/>
  <c r="H203" i="44"/>
  <c r="C203" i="44"/>
  <c r="H202" i="44"/>
  <c r="C202" i="44"/>
  <c r="H201" i="44"/>
  <c r="C201" i="44"/>
  <c r="H200" i="44"/>
  <c r="C200" i="44"/>
  <c r="H199" i="44"/>
  <c r="C199" i="44"/>
  <c r="L198" i="44"/>
  <c r="K198" i="44"/>
  <c r="K196" i="44" s="1"/>
  <c r="J198" i="44"/>
  <c r="J196" i="44" s="1"/>
  <c r="I198" i="44"/>
  <c r="G198" i="44"/>
  <c r="F198" i="44"/>
  <c r="F196" i="44" s="1"/>
  <c r="E198" i="44"/>
  <c r="E196" i="44" s="1"/>
  <c r="D198" i="44"/>
  <c r="H197" i="44"/>
  <c r="C197" i="44"/>
  <c r="L196" i="44"/>
  <c r="I196" i="44"/>
  <c r="G196" i="44"/>
  <c r="D196" i="44"/>
  <c r="H193" i="44"/>
  <c r="C193" i="44"/>
  <c r="L192" i="44"/>
  <c r="L191" i="44" s="1"/>
  <c r="K192" i="44"/>
  <c r="K191" i="44" s="1"/>
  <c r="J192" i="44"/>
  <c r="J191" i="44" s="1"/>
  <c r="I192" i="44"/>
  <c r="G192" i="44"/>
  <c r="G191" i="44" s="1"/>
  <c r="F192" i="44"/>
  <c r="E192" i="44"/>
  <c r="E191" i="44" s="1"/>
  <c r="D192" i="44"/>
  <c r="D191" i="44" s="1"/>
  <c r="F191" i="44"/>
  <c r="H190" i="44"/>
  <c r="C190" i="44"/>
  <c r="H189" i="44"/>
  <c r="C189" i="44"/>
  <c r="L188" i="44"/>
  <c r="K188" i="44"/>
  <c r="K187" i="44" s="1"/>
  <c r="J188" i="44"/>
  <c r="I188" i="44"/>
  <c r="G188" i="44"/>
  <c r="F188" i="44"/>
  <c r="F187" i="44" s="1"/>
  <c r="E188" i="44"/>
  <c r="D188" i="44"/>
  <c r="D187" i="44" s="1"/>
  <c r="H186" i="44"/>
  <c r="C186" i="44"/>
  <c r="H185" i="44"/>
  <c r="C185" i="44"/>
  <c r="L184" i="44"/>
  <c r="K184" i="44"/>
  <c r="J184" i="44"/>
  <c r="I184" i="44"/>
  <c r="G184" i="44"/>
  <c r="F184" i="44"/>
  <c r="E184" i="44"/>
  <c r="D184" i="44"/>
  <c r="H183" i="44"/>
  <c r="C183" i="44"/>
  <c r="H182" i="44"/>
  <c r="C182" i="44"/>
  <c r="H181" i="44"/>
  <c r="C181" i="44"/>
  <c r="H180" i="44"/>
  <c r="C180" i="44"/>
  <c r="L179" i="44"/>
  <c r="K179" i="44"/>
  <c r="J179" i="44"/>
  <c r="I179" i="44"/>
  <c r="G179" i="44"/>
  <c r="F179" i="44"/>
  <c r="E179" i="44"/>
  <c r="D179" i="44"/>
  <c r="H178" i="44"/>
  <c r="C178" i="44"/>
  <c r="H177" i="44"/>
  <c r="C177" i="44"/>
  <c r="H176" i="44"/>
  <c r="C176" i="44"/>
  <c r="L175" i="44"/>
  <c r="K175" i="44"/>
  <c r="J175" i="44"/>
  <c r="J174" i="44" s="1"/>
  <c r="J173" i="44" s="1"/>
  <c r="I175" i="44"/>
  <c r="G175" i="44"/>
  <c r="F175" i="44"/>
  <c r="F174" i="44" s="1"/>
  <c r="F173" i="44" s="1"/>
  <c r="E175" i="44"/>
  <c r="D175" i="44"/>
  <c r="D174" i="44" s="1"/>
  <c r="D173" i="44" s="1"/>
  <c r="H172" i="44"/>
  <c r="C172" i="44"/>
  <c r="H171" i="44"/>
  <c r="C171" i="44"/>
  <c r="H170" i="44"/>
  <c r="C170" i="44"/>
  <c r="H169" i="44"/>
  <c r="C169" i="44"/>
  <c r="H168" i="44"/>
  <c r="C168" i="44"/>
  <c r="H167" i="44"/>
  <c r="C167" i="44"/>
  <c r="L166" i="44"/>
  <c r="K166" i="44"/>
  <c r="J166" i="44"/>
  <c r="I166" i="44"/>
  <c r="G166" i="44"/>
  <c r="F166" i="44"/>
  <c r="F165" i="44" s="1"/>
  <c r="E166" i="44"/>
  <c r="E165" i="44" s="1"/>
  <c r="D166" i="44"/>
  <c r="C166" i="44" s="1"/>
  <c r="L165" i="44"/>
  <c r="K165" i="44"/>
  <c r="J165" i="44"/>
  <c r="G165" i="44"/>
  <c r="H164" i="44"/>
  <c r="C164" i="44"/>
  <c r="H163" i="44"/>
  <c r="C163" i="44"/>
  <c r="H162" i="44"/>
  <c r="C162" i="44"/>
  <c r="H161" i="44"/>
  <c r="C161" i="44"/>
  <c r="L160" i="44"/>
  <c r="K160" i="44"/>
  <c r="J160" i="44"/>
  <c r="I160" i="44"/>
  <c r="G160" i="44"/>
  <c r="F160" i="44"/>
  <c r="E160" i="44"/>
  <c r="D160" i="44"/>
  <c r="H159" i="44"/>
  <c r="C159" i="44"/>
  <c r="H158" i="44"/>
  <c r="C158" i="44"/>
  <c r="H157" i="44"/>
  <c r="C157" i="44"/>
  <c r="H156" i="44"/>
  <c r="C156" i="44"/>
  <c r="H155" i="44"/>
  <c r="C155" i="44"/>
  <c r="I154" i="44"/>
  <c r="H154" i="44" s="1"/>
  <c r="C154" i="44"/>
  <c r="H153" i="44"/>
  <c r="C153" i="44"/>
  <c r="H152" i="44"/>
  <c r="C152" i="44"/>
  <c r="L151" i="44"/>
  <c r="K151" i="44"/>
  <c r="J151" i="44"/>
  <c r="G151" i="44"/>
  <c r="F151" i="44"/>
  <c r="E151" i="44"/>
  <c r="D151" i="44"/>
  <c r="H150" i="44"/>
  <c r="C150" i="44"/>
  <c r="H149" i="44"/>
  <c r="C149" i="44"/>
  <c r="H148" i="44"/>
  <c r="C148" i="44"/>
  <c r="H147" i="44"/>
  <c r="C147" i="44"/>
  <c r="H146" i="44"/>
  <c r="C146" i="44"/>
  <c r="H145" i="44"/>
  <c r="C145" i="44"/>
  <c r="L144" i="44"/>
  <c r="K144" i="44"/>
  <c r="J144" i="44"/>
  <c r="I144" i="44"/>
  <c r="G144" i="44"/>
  <c r="F144" i="44"/>
  <c r="E144" i="44"/>
  <c r="D144" i="44"/>
  <c r="H143" i="44"/>
  <c r="C143" i="44"/>
  <c r="H142" i="44"/>
  <c r="C142" i="44"/>
  <c r="L141" i="44"/>
  <c r="K141" i="44"/>
  <c r="J141" i="44"/>
  <c r="I141" i="44"/>
  <c r="G141" i="44"/>
  <c r="F141" i="44"/>
  <c r="E141" i="44"/>
  <c r="D141" i="44"/>
  <c r="H140" i="44"/>
  <c r="C140" i="44"/>
  <c r="H139" i="44"/>
  <c r="C139" i="44"/>
  <c r="H138" i="44"/>
  <c r="C138" i="44"/>
  <c r="H137" i="44"/>
  <c r="C137" i="44"/>
  <c r="L136" i="44"/>
  <c r="K136" i="44"/>
  <c r="J136" i="44"/>
  <c r="I136" i="44"/>
  <c r="G136" i="44"/>
  <c r="F136" i="44"/>
  <c r="E136" i="44"/>
  <c r="D136" i="44"/>
  <c r="H134" i="44"/>
  <c r="C134" i="44"/>
  <c r="H133" i="44"/>
  <c r="C133" i="44"/>
  <c r="H132" i="44"/>
  <c r="C132" i="44"/>
  <c r="H131" i="44"/>
  <c r="C131" i="44"/>
  <c r="H129" i="44"/>
  <c r="H128" i="44" s="1"/>
  <c r="C129" i="44"/>
  <c r="C128" i="44" s="1"/>
  <c r="L128" i="44"/>
  <c r="K128" i="44"/>
  <c r="J128" i="44"/>
  <c r="I128" i="44"/>
  <c r="G128" i="44"/>
  <c r="F128" i="44"/>
  <c r="E128" i="44"/>
  <c r="D128" i="44"/>
  <c r="H127" i="44"/>
  <c r="C127" i="44"/>
  <c r="H126" i="44"/>
  <c r="C126" i="44"/>
  <c r="H125" i="44"/>
  <c r="C125" i="44"/>
  <c r="H124" i="44"/>
  <c r="C124" i="44"/>
  <c r="H123" i="44"/>
  <c r="C123" i="44"/>
  <c r="L122" i="44"/>
  <c r="K122" i="44"/>
  <c r="J122" i="44"/>
  <c r="I122" i="44"/>
  <c r="G122" i="44"/>
  <c r="F122" i="44"/>
  <c r="E122" i="44"/>
  <c r="D122" i="44"/>
  <c r="H121" i="44"/>
  <c r="C121" i="44"/>
  <c r="H120" i="44"/>
  <c r="C120" i="44"/>
  <c r="H119" i="44"/>
  <c r="C119" i="44"/>
  <c r="H118" i="44"/>
  <c r="C118" i="44"/>
  <c r="H117" i="44"/>
  <c r="C117" i="44"/>
  <c r="L116" i="44"/>
  <c r="K116" i="44"/>
  <c r="J116" i="44"/>
  <c r="I116" i="44"/>
  <c r="G116" i="44"/>
  <c r="F116" i="44"/>
  <c r="E116" i="44"/>
  <c r="D116" i="44"/>
  <c r="H115" i="44"/>
  <c r="C115" i="44"/>
  <c r="H114" i="44"/>
  <c r="C114" i="44"/>
  <c r="H113" i="44"/>
  <c r="C113" i="44"/>
  <c r="L112" i="44"/>
  <c r="K112" i="44"/>
  <c r="J112" i="44"/>
  <c r="I112" i="44"/>
  <c r="G112" i="44"/>
  <c r="F112" i="44"/>
  <c r="E112" i="44"/>
  <c r="D112" i="44"/>
  <c r="H111" i="44"/>
  <c r="C111" i="44"/>
  <c r="H110" i="44"/>
  <c r="C110" i="44"/>
  <c r="H109" i="44"/>
  <c r="C109" i="44"/>
  <c r="H108" i="44"/>
  <c r="C108" i="44"/>
  <c r="H107" i="44"/>
  <c r="C107" i="44"/>
  <c r="H106" i="44"/>
  <c r="C106" i="44"/>
  <c r="H105" i="44"/>
  <c r="C105" i="44"/>
  <c r="H104" i="44"/>
  <c r="C104" i="44"/>
  <c r="L103" i="44"/>
  <c r="K103" i="44"/>
  <c r="J103" i="44"/>
  <c r="I103" i="44"/>
  <c r="G103" i="44"/>
  <c r="F103" i="44"/>
  <c r="E103" i="44"/>
  <c r="D103" i="44"/>
  <c r="H102" i="44"/>
  <c r="C102" i="44"/>
  <c r="H101" i="44"/>
  <c r="C101" i="44"/>
  <c r="H100" i="44"/>
  <c r="C100" i="44"/>
  <c r="H99" i="44"/>
  <c r="C99" i="44"/>
  <c r="H98" i="44"/>
  <c r="C98" i="44"/>
  <c r="H97" i="44"/>
  <c r="C97" i="44"/>
  <c r="H96" i="44"/>
  <c r="C96" i="44"/>
  <c r="L95" i="44"/>
  <c r="K95" i="44"/>
  <c r="J95" i="44"/>
  <c r="I95" i="44"/>
  <c r="G95" i="44"/>
  <c r="F95" i="44"/>
  <c r="E95" i="44"/>
  <c r="D95" i="44"/>
  <c r="H94" i="44"/>
  <c r="C94" i="44"/>
  <c r="H93" i="44"/>
  <c r="C93" i="44"/>
  <c r="H92" i="44"/>
  <c r="C92" i="44"/>
  <c r="H91" i="44"/>
  <c r="C91" i="44"/>
  <c r="H90" i="44"/>
  <c r="C90" i="44"/>
  <c r="L89" i="44"/>
  <c r="K89" i="44"/>
  <c r="J89" i="44"/>
  <c r="I89" i="44"/>
  <c r="G89" i="44"/>
  <c r="F89" i="44"/>
  <c r="E89" i="44"/>
  <c r="D89" i="44"/>
  <c r="H88" i="44"/>
  <c r="C88" i="44"/>
  <c r="H87" i="44"/>
  <c r="C87" i="44"/>
  <c r="H86" i="44"/>
  <c r="C86" i="44"/>
  <c r="H85" i="44"/>
  <c r="C85" i="44"/>
  <c r="L84" i="44"/>
  <c r="K84" i="44"/>
  <c r="J84" i="44"/>
  <c r="I84" i="44"/>
  <c r="G84" i="44"/>
  <c r="F84" i="44"/>
  <c r="E84" i="44"/>
  <c r="D84" i="44"/>
  <c r="H82" i="44"/>
  <c r="C82" i="44"/>
  <c r="H81" i="44"/>
  <c r="C81" i="44"/>
  <c r="L80" i="44"/>
  <c r="K80" i="44"/>
  <c r="J80" i="44"/>
  <c r="I80" i="44"/>
  <c r="G80" i="44"/>
  <c r="F80" i="44"/>
  <c r="E80" i="44"/>
  <c r="D80" i="44"/>
  <c r="H79" i="44"/>
  <c r="C79" i="44"/>
  <c r="H78" i="44"/>
  <c r="C78" i="44"/>
  <c r="L77" i="44"/>
  <c r="K77" i="44"/>
  <c r="J77" i="44"/>
  <c r="J76" i="44" s="1"/>
  <c r="I77" i="44"/>
  <c r="I76" i="44" s="1"/>
  <c r="G77" i="44"/>
  <c r="G76" i="44" s="1"/>
  <c r="F77" i="44"/>
  <c r="E77" i="44"/>
  <c r="E76" i="44" s="1"/>
  <c r="D77" i="44"/>
  <c r="D76" i="44" s="1"/>
  <c r="L76" i="44"/>
  <c r="H74" i="44"/>
  <c r="C74" i="44"/>
  <c r="H73" i="44"/>
  <c r="C73" i="44"/>
  <c r="H71" i="44"/>
  <c r="C71" i="44"/>
  <c r="H70" i="44"/>
  <c r="C70" i="44"/>
  <c r="L69" i="44"/>
  <c r="L67" i="44" s="1"/>
  <c r="K69" i="44"/>
  <c r="K67" i="44" s="1"/>
  <c r="J69" i="44"/>
  <c r="J67" i="44" s="1"/>
  <c r="I69" i="44"/>
  <c r="I67" i="44" s="1"/>
  <c r="G69" i="44"/>
  <c r="F69" i="44"/>
  <c r="F67" i="44" s="1"/>
  <c r="E69" i="44"/>
  <c r="E67" i="44" s="1"/>
  <c r="D69" i="44"/>
  <c r="H68" i="44"/>
  <c r="C68" i="44"/>
  <c r="G67" i="44"/>
  <c r="H66" i="44"/>
  <c r="C66" i="44"/>
  <c r="H65" i="44"/>
  <c r="C65" i="44"/>
  <c r="H64" i="44"/>
  <c r="C64" i="44"/>
  <c r="H63" i="44"/>
  <c r="C63" i="44"/>
  <c r="H62" i="44"/>
  <c r="C62" i="44"/>
  <c r="H61" i="44"/>
  <c r="C61" i="44"/>
  <c r="H60" i="44"/>
  <c r="C60" i="44"/>
  <c r="H59" i="44"/>
  <c r="C59" i="44"/>
  <c r="L58" i="44"/>
  <c r="K58" i="44"/>
  <c r="J58" i="44"/>
  <c r="I58" i="44"/>
  <c r="G58" i="44"/>
  <c r="F58" i="44"/>
  <c r="E58" i="44"/>
  <c r="D58" i="44"/>
  <c r="H57" i="44"/>
  <c r="C57" i="44"/>
  <c r="H56" i="44"/>
  <c r="C56" i="44"/>
  <c r="L55" i="44"/>
  <c r="L54" i="44" s="1"/>
  <c r="K55" i="44"/>
  <c r="K54" i="44" s="1"/>
  <c r="J55" i="44"/>
  <c r="I55" i="44"/>
  <c r="I54" i="44" s="1"/>
  <c r="G55" i="44"/>
  <c r="G54" i="44" s="1"/>
  <c r="F55" i="44"/>
  <c r="F54" i="44" s="1"/>
  <c r="E55" i="44"/>
  <c r="D55" i="44"/>
  <c r="J54" i="44"/>
  <c r="E54" i="44"/>
  <c r="E53" i="44" s="1"/>
  <c r="H47" i="44"/>
  <c r="C47" i="44"/>
  <c r="H46" i="44"/>
  <c r="C46" i="44"/>
  <c r="L45" i="44"/>
  <c r="H45" i="44" s="1"/>
  <c r="G45" i="44"/>
  <c r="C45" i="44" s="1"/>
  <c r="H44" i="44"/>
  <c r="C44" i="44"/>
  <c r="K43" i="44"/>
  <c r="J43" i="44"/>
  <c r="I43" i="44"/>
  <c r="F43" i="44"/>
  <c r="E43" i="44"/>
  <c r="D43" i="44"/>
  <c r="H42" i="44"/>
  <c r="C42" i="44"/>
  <c r="H41" i="44"/>
  <c r="C41" i="44"/>
  <c r="H40" i="44"/>
  <c r="C40" i="44"/>
  <c r="H39" i="44"/>
  <c r="C39" i="44"/>
  <c r="H38" i="44"/>
  <c r="C38" i="44"/>
  <c r="K37" i="44"/>
  <c r="H37" i="44" s="1"/>
  <c r="F37" i="44"/>
  <c r="C37" i="44" s="1"/>
  <c r="H36" i="44"/>
  <c r="C36" i="44"/>
  <c r="H35" i="44"/>
  <c r="C35" i="44"/>
  <c r="K34" i="44"/>
  <c r="H34" i="44" s="1"/>
  <c r="F34" i="44"/>
  <c r="C34" i="44" s="1"/>
  <c r="H33" i="44"/>
  <c r="C33" i="44"/>
  <c r="K32" i="44"/>
  <c r="H32" i="44" s="1"/>
  <c r="F32" i="44"/>
  <c r="C32" i="44" s="1"/>
  <c r="H31" i="44"/>
  <c r="C31" i="44"/>
  <c r="H30" i="44"/>
  <c r="C30" i="44"/>
  <c r="H29" i="44"/>
  <c r="C29" i="44"/>
  <c r="K28" i="44"/>
  <c r="H28" i="44" s="1"/>
  <c r="F28" i="44"/>
  <c r="C28" i="44" s="1"/>
  <c r="H26" i="44"/>
  <c r="C26" i="44"/>
  <c r="H25" i="44"/>
  <c r="C25" i="44"/>
  <c r="H24" i="44"/>
  <c r="C24" i="44"/>
  <c r="H23" i="44"/>
  <c r="C23" i="44"/>
  <c r="L22" i="44"/>
  <c r="K22" i="44"/>
  <c r="K288" i="44" s="1"/>
  <c r="J22" i="44"/>
  <c r="I22" i="44"/>
  <c r="G22" i="44"/>
  <c r="F22" i="44"/>
  <c r="E22" i="44"/>
  <c r="D22" i="44"/>
  <c r="H300" i="43"/>
  <c r="C300" i="43"/>
  <c r="H298" i="43"/>
  <c r="C298" i="43"/>
  <c r="H296" i="43"/>
  <c r="C296" i="43"/>
  <c r="H295" i="43"/>
  <c r="C295" i="43"/>
  <c r="H294" i="43"/>
  <c r="C294" i="43"/>
  <c r="H293" i="43"/>
  <c r="C293" i="43"/>
  <c r="H292" i="43"/>
  <c r="C292" i="43"/>
  <c r="H291" i="43"/>
  <c r="C291" i="43"/>
  <c r="C290" i="43" s="1"/>
  <c r="L290" i="43"/>
  <c r="K290" i="43"/>
  <c r="J290" i="43"/>
  <c r="I290" i="43"/>
  <c r="H290" i="43"/>
  <c r="G290" i="43"/>
  <c r="F290" i="43"/>
  <c r="E290" i="43"/>
  <c r="D290" i="43"/>
  <c r="H282" i="43"/>
  <c r="C282" i="43"/>
  <c r="H281" i="43"/>
  <c r="C281" i="43"/>
  <c r="L280" i="43"/>
  <c r="K280" i="43"/>
  <c r="J280" i="43"/>
  <c r="I280" i="43"/>
  <c r="G280" i="43"/>
  <c r="F280" i="43"/>
  <c r="E280" i="43"/>
  <c r="D280" i="43"/>
  <c r="H279" i="43"/>
  <c r="C279" i="43"/>
  <c r="H278" i="43"/>
  <c r="C278" i="43"/>
  <c r="H277" i="43"/>
  <c r="C277" i="43"/>
  <c r="L276" i="43"/>
  <c r="K276" i="43"/>
  <c r="J276" i="43"/>
  <c r="I276" i="43"/>
  <c r="G276" i="43"/>
  <c r="F276" i="43"/>
  <c r="E276" i="43"/>
  <c r="D276" i="43"/>
  <c r="H275" i="43"/>
  <c r="C275" i="43"/>
  <c r="H274" i="43"/>
  <c r="C274" i="43"/>
  <c r="H273" i="43"/>
  <c r="C273" i="43"/>
  <c r="H272" i="43"/>
  <c r="C272" i="43"/>
  <c r="L271" i="43"/>
  <c r="K271" i="43"/>
  <c r="K269" i="43" s="1"/>
  <c r="J271" i="43"/>
  <c r="J269" i="43" s="1"/>
  <c r="I271" i="43"/>
  <c r="G271" i="43"/>
  <c r="G269" i="43" s="1"/>
  <c r="G268" i="43" s="1"/>
  <c r="F271" i="43"/>
  <c r="F269" i="43" s="1"/>
  <c r="F268" i="43" s="1"/>
  <c r="E271" i="43"/>
  <c r="D271" i="43"/>
  <c r="H270" i="43"/>
  <c r="C270" i="43"/>
  <c r="I269" i="43"/>
  <c r="H267" i="43"/>
  <c r="C267" i="43"/>
  <c r="H266" i="43"/>
  <c r="C266" i="43"/>
  <c r="H265" i="43"/>
  <c r="C265" i="43"/>
  <c r="H264" i="43"/>
  <c r="C264" i="43"/>
  <c r="L263" i="43"/>
  <c r="K263" i="43"/>
  <c r="J263" i="43"/>
  <c r="I263" i="43"/>
  <c r="G263" i="43"/>
  <c r="F263" i="43"/>
  <c r="E263" i="43"/>
  <c r="D263" i="43"/>
  <c r="H262" i="43"/>
  <c r="C262" i="43"/>
  <c r="H261" i="43"/>
  <c r="C261" i="43"/>
  <c r="H260" i="43"/>
  <c r="C260" i="43"/>
  <c r="L259" i="43"/>
  <c r="K259" i="43"/>
  <c r="J259" i="43"/>
  <c r="I259" i="43"/>
  <c r="I258" i="43" s="1"/>
  <c r="G259" i="43"/>
  <c r="G258" i="43" s="1"/>
  <c r="F259" i="43"/>
  <c r="E259" i="43"/>
  <c r="D259" i="43"/>
  <c r="D258" i="43" s="1"/>
  <c r="L258" i="43"/>
  <c r="H257" i="43"/>
  <c r="C257" i="43"/>
  <c r="H256" i="43"/>
  <c r="C256" i="43"/>
  <c r="H255" i="43"/>
  <c r="C255" i="43"/>
  <c r="H254" i="43"/>
  <c r="C254" i="43"/>
  <c r="H253" i="43"/>
  <c r="C253" i="43"/>
  <c r="L252" i="43"/>
  <c r="L251" i="43" s="1"/>
  <c r="K252" i="43"/>
  <c r="K251" i="43" s="1"/>
  <c r="J252" i="43"/>
  <c r="I252" i="43"/>
  <c r="I251" i="43" s="1"/>
  <c r="G252" i="43"/>
  <c r="G251" i="43" s="1"/>
  <c r="F252" i="43"/>
  <c r="F251" i="43" s="1"/>
  <c r="E252" i="43"/>
  <c r="D252" i="43"/>
  <c r="J251" i="43"/>
  <c r="E251" i="43"/>
  <c r="H250" i="43"/>
  <c r="C250" i="43"/>
  <c r="H249" i="43"/>
  <c r="C249" i="43"/>
  <c r="H248" i="43"/>
  <c r="C248" i="43"/>
  <c r="H247" i="43"/>
  <c r="C247" i="43"/>
  <c r="L246" i="43"/>
  <c r="K246" i="43"/>
  <c r="J246" i="43"/>
  <c r="I246" i="43"/>
  <c r="G246" i="43"/>
  <c r="F246" i="43"/>
  <c r="E246" i="43"/>
  <c r="D246" i="43"/>
  <c r="H245" i="43"/>
  <c r="C245" i="43"/>
  <c r="H244" i="43"/>
  <c r="C244" i="43"/>
  <c r="H243" i="43"/>
  <c r="C243" i="43"/>
  <c r="H242" i="43"/>
  <c r="C242" i="43"/>
  <c r="H241" i="43"/>
  <c r="C241" i="43"/>
  <c r="H240" i="43"/>
  <c r="C240" i="43"/>
  <c r="H239" i="43"/>
  <c r="C239" i="43"/>
  <c r="L238" i="43"/>
  <c r="K238" i="43"/>
  <c r="J238" i="43"/>
  <c r="I238" i="43"/>
  <c r="G238" i="43"/>
  <c r="F238" i="43"/>
  <c r="E238" i="43"/>
  <c r="D238" i="43"/>
  <c r="H237" i="43"/>
  <c r="C237" i="43"/>
  <c r="H236" i="43"/>
  <c r="C236" i="43"/>
  <c r="L235" i="43"/>
  <c r="K235" i="43"/>
  <c r="J235" i="43"/>
  <c r="I235" i="43"/>
  <c r="G235" i="43"/>
  <c r="F235" i="43"/>
  <c r="E235" i="43"/>
  <c r="D235" i="43"/>
  <c r="H232" i="43"/>
  <c r="C232" i="43"/>
  <c r="H229" i="43"/>
  <c r="C229" i="43"/>
  <c r="H228" i="43"/>
  <c r="C228" i="43"/>
  <c r="L227" i="43"/>
  <c r="K227" i="43"/>
  <c r="J227" i="43"/>
  <c r="I227" i="43"/>
  <c r="G227" i="43"/>
  <c r="F227" i="43"/>
  <c r="E227" i="43"/>
  <c r="D227" i="43"/>
  <c r="H226" i="43"/>
  <c r="C226" i="43"/>
  <c r="H225" i="43"/>
  <c r="C225" i="43"/>
  <c r="H224" i="43"/>
  <c r="C224" i="43"/>
  <c r="H223" i="43"/>
  <c r="C223" i="43"/>
  <c r="H222" i="43"/>
  <c r="C222" i="43"/>
  <c r="H221" i="43"/>
  <c r="C221" i="43"/>
  <c r="H220" i="43"/>
  <c r="C220" i="43"/>
  <c r="H219" i="43"/>
  <c r="C219" i="43"/>
  <c r="H218" i="43"/>
  <c r="C218" i="43"/>
  <c r="H217" i="43"/>
  <c r="C217" i="43"/>
  <c r="L216" i="43"/>
  <c r="K216" i="43"/>
  <c r="J216" i="43"/>
  <c r="I216" i="43"/>
  <c r="G216" i="43"/>
  <c r="F216" i="43"/>
  <c r="E216" i="43"/>
  <c r="D216" i="43"/>
  <c r="H215" i="43"/>
  <c r="C215" i="43"/>
  <c r="H214" i="43"/>
  <c r="C214" i="43"/>
  <c r="H213" i="43"/>
  <c r="C213" i="43"/>
  <c r="H212" i="43"/>
  <c r="C212" i="43"/>
  <c r="H211" i="43"/>
  <c r="C211" i="43"/>
  <c r="H210" i="43"/>
  <c r="C210" i="43"/>
  <c r="H209" i="43"/>
  <c r="C209" i="43"/>
  <c r="H208" i="43"/>
  <c r="C208" i="43"/>
  <c r="H207" i="43"/>
  <c r="C207" i="43"/>
  <c r="H206" i="43"/>
  <c r="C206" i="43"/>
  <c r="L205" i="43"/>
  <c r="K205" i="43"/>
  <c r="K204" i="43" s="1"/>
  <c r="J205" i="43"/>
  <c r="I205" i="43"/>
  <c r="G205" i="43"/>
  <c r="F205" i="43"/>
  <c r="E205" i="43"/>
  <c r="D205" i="43"/>
  <c r="D204" i="43" s="1"/>
  <c r="G204" i="43"/>
  <c r="H203" i="43"/>
  <c r="C203" i="43"/>
  <c r="H202" i="43"/>
  <c r="C202" i="43"/>
  <c r="H201" i="43"/>
  <c r="C201" i="43"/>
  <c r="H200" i="43"/>
  <c r="C200" i="43"/>
  <c r="H199" i="43"/>
  <c r="C199" i="43"/>
  <c r="L198" i="43"/>
  <c r="L196" i="43" s="1"/>
  <c r="K198" i="43"/>
  <c r="K196" i="43" s="1"/>
  <c r="K195" i="43" s="1"/>
  <c r="J198" i="43"/>
  <c r="J196" i="43" s="1"/>
  <c r="I198" i="43"/>
  <c r="G198" i="43"/>
  <c r="G196" i="43" s="1"/>
  <c r="F198" i="43"/>
  <c r="F196" i="43" s="1"/>
  <c r="E198" i="43"/>
  <c r="E196" i="43" s="1"/>
  <c r="D198" i="43"/>
  <c r="D196" i="43" s="1"/>
  <c r="H197" i="43"/>
  <c r="C197" i="43"/>
  <c r="H193" i="43"/>
  <c r="C193" i="43"/>
  <c r="L192" i="43"/>
  <c r="L191" i="43" s="1"/>
  <c r="K192" i="43"/>
  <c r="J192" i="43"/>
  <c r="J191" i="43" s="1"/>
  <c r="I192" i="43"/>
  <c r="G192" i="43"/>
  <c r="G191" i="43" s="1"/>
  <c r="F192" i="43"/>
  <c r="F191" i="43" s="1"/>
  <c r="E192" i="43"/>
  <c r="E191" i="43" s="1"/>
  <c r="D192" i="43"/>
  <c r="K191" i="43"/>
  <c r="I191" i="43"/>
  <c r="H190" i="43"/>
  <c r="C190" i="43"/>
  <c r="H189" i="43"/>
  <c r="C189" i="43"/>
  <c r="L188" i="43"/>
  <c r="K188" i="43"/>
  <c r="J188" i="43"/>
  <c r="I188" i="43"/>
  <c r="G188" i="43"/>
  <c r="F188" i="43"/>
  <c r="E188" i="43"/>
  <c r="D188" i="43"/>
  <c r="H186" i="43"/>
  <c r="C186" i="43"/>
  <c r="H185" i="43"/>
  <c r="C185" i="43"/>
  <c r="L184" i="43"/>
  <c r="K184" i="43"/>
  <c r="J184" i="43"/>
  <c r="I184" i="43"/>
  <c r="G184" i="43"/>
  <c r="F184" i="43"/>
  <c r="E184" i="43"/>
  <c r="D184" i="43"/>
  <c r="H183" i="43"/>
  <c r="C183" i="43"/>
  <c r="H182" i="43"/>
  <c r="C182" i="43"/>
  <c r="H181" i="43"/>
  <c r="C181" i="43"/>
  <c r="H180" i="43"/>
  <c r="C180" i="43"/>
  <c r="L179" i="43"/>
  <c r="K179" i="43"/>
  <c r="J179" i="43"/>
  <c r="I179" i="43"/>
  <c r="G179" i="43"/>
  <c r="F179" i="43"/>
  <c r="E179" i="43"/>
  <c r="D179" i="43"/>
  <c r="H178" i="43"/>
  <c r="C178" i="43"/>
  <c r="H177" i="43"/>
  <c r="C177" i="43"/>
  <c r="H176" i="43"/>
  <c r="C176" i="43"/>
  <c r="L175" i="43"/>
  <c r="K175" i="43"/>
  <c r="K174" i="43" s="1"/>
  <c r="K173" i="43" s="1"/>
  <c r="J175" i="43"/>
  <c r="J174" i="43" s="1"/>
  <c r="I175" i="43"/>
  <c r="G175" i="43"/>
  <c r="F175" i="43"/>
  <c r="E175" i="43"/>
  <c r="E174" i="43" s="1"/>
  <c r="E173" i="43" s="1"/>
  <c r="D175" i="43"/>
  <c r="H172" i="43"/>
  <c r="C172" i="43"/>
  <c r="H171" i="43"/>
  <c r="C171" i="43"/>
  <c r="H170" i="43"/>
  <c r="C170" i="43"/>
  <c r="H169" i="43"/>
  <c r="C169" i="43"/>
  <c r="H168" i="43"/>
  <c r="C168" i="43"/>
  <c r="H167" i="43"/>
  <c r="C167" i="43"/>
  <c r="L166" i="43"/>
  <c r="L165" i="43" s="1"/>
  <c r="K166" i="43"/>
  <c r="K165" i="43" s="1"/>
  <c r="J166" i="43"/>
  <c r="I166" i="43"/>
  <c r="I165" i="43" s="1"/>
  <c r="G166" i="43"/>
  <c r="G165" i="43" s="1"/>
  <c r="F166" i="43"/>
  <c r="F165" i="43" s="1"/>
  <c r="E166" i="43"/>
  <c r="E165" i="43" s="1"/>
  <c r="D166" i="43"/>
  <c r="J165" i="43"/>
  <c r="H164" i="43"/>
  <c r="C164" i="43"/>
  <c r="H163" i="43"/>
  <c r="C163" i="43"/>
  <c r="H162" i="43"/>
  <c r="C162" i="43"/>
  <c r="H161" i="43"/>
  <c r="C161" i="43"/>
  <c r="L160" i="43"/>
  <c r="K160" i="43"/>
  <c r="J160" i="43"/>
  <c r="I160" i="43"/>
  <c r="G160" i="43"/>
  <c r="F160" i="43"/>
  <c r="E160" i="43"/>
  <c r="D160" i="43"/>
  <c r="H159" i="43"/>
  <c r="C159" i="43"/>
  <c r="H158" i="43"/>
  <c r="C158" i="43"/>
  <c r="H157" i="43"/>
  <c r="C157" i="43"/>
  <c r="H156" i="43"/>
  <c r="C156" i="43"/>
  <c r="H155" i="43"/>
  <c r="C155" i="43"/>
  <c r="H154" i="43"/>
  <c r="C154" i="43"/>
  <c r="H153" i="43"/>
  <c r="C153" i="43"/>
  <c r="H152" i="43"/>
  <c r="C152" i="43"/>
  <c r="L151" i="43"/>
  <c r="K151" i="43"/>
  <c r="J151" i="43"/>
  <c r="I151" i="43"/>
  <c r="G151" i="43"/>
  <c r="F151" i="43"/>
  <c r="E151" i="43"/>
  <c r="D151" i="43"/>
  <c r="H150" i="43"/>
  <c r="C150" i="43"/>
  <c r="H149" i="43"/>
  <c r="C149" i="43"/>
  <c r="H148" i="43"/>
  <c r="C148" i="43"/>
  <c r="H147" i="43"/>
  <c r="C147" i="43"/>
  <c r="H146" i="43"/>
  <c r="C146" i="43"/>
  <c r="H145" i="43"/>
  <c r="C145" i="43"/>
  <c r="L144" i="43"/>
  <c r="K144" i="43"/>
  <c r="J144" i="43"/>
  <c r="I144" i="43"/>
  <c r="G144" i="43"/>
  <c r="F144" i="43"/>
  <c r="E144" i="43"/>
  <c r="D144" i="43"/>
  <c r="H143" i="43"/>
  <c r="C143" i="43"/>
  <c r="H142" i="43"/>
  <c r="C142" i="43"/>
  <c r="L141" i="43"/>
  <c r="K141" i="43"/>
  <c r="J141" i="43"/>
  <c r="I141" i="43"/>
  <c r="G141" i="43"/>
  <c r="F141" i="43"/>
  <c r="E141" i="43"/>
  <c r="D141" i="43"/>
  <c r="H140" i="43"/>
  <c r="C140" i="43"/>
  <c r="H139" i="43"/>
  <c r="C139" i="43"/>
  <c r="H138" i="43"/>
  <c r="C138" i="43"/>
  <c r="H137" i="43"/>
  <c r="C137" i="43"/>
  <c r="L136" i="43"/>
  <c r="K136" i="43"/>
  <c r="J136" i="43"/>
  <c r="J130" i="43" s="1"/>
  <c r="I136" i="43"/>
  <c r="G136" i="43"/>
  <c r="G130" i="43" s="1"/>
  <c r="F136" i="43"/>
  <c r="E136" i="43"/>
  <c r="E130" i="43" s="1"/>
  <c r="D136" i="43"/>
  <c r="H134" i="43"/>
  <c r="C134" i="43"/>
  <c r="H133" i="43"/>
  <c r="C133" i="43"/>
  <c r="H132" i="43"/>
  <c r="C132" i="43"/>
  <c r="L130" i="43"/>
  <c r="H131" i="43"/>
  <c r="C131" i="43"/>
  <c r="H129" i="43"/>
  <c r="H128" i="43" s="1"/>
  <c r="C129" i="43"/>
  <c r="C128" i="43" s="1"/>
  <c r="L128" i="43"/>
  <c r="K128" i="43"/>
  <c r="J128" i="43"/>
  <c r="I128" i="43"/>
  <c r="G128" i="43"/>
  <c r="F128" i="43"/>
  <c r="E128" i="43"/>
  <c r="D128" i="43"/>
  <c r="H127" i="43"/>
  <c r="C127" i="43"/>
  <c r="H126" i="43"/>
  <c r="C126" i="43"/>
  <c r="H125" i="43"/>
  <c r="C125" i="43"/>
  <c r="H124" i="43"/>
  <c r="C124" i="43"/>
  <c r="H123" i="43"/>
  <c r="C123" i="43"/>
  <c r="L122" i="43"/>
  <c r="K122" i="43"/>
  <c r="J122" i="43"/>
  <c r="I122" i="43"/>
  <c r="G122" i="43"/>
  <c r="F122" i="43"/>
  <c r="E122" i="43"/>
  <c r="D122" i="43"/>
  <c r="H121" i="43"/>
  <c r="C121" i="43"/>
  <c r="H120" i="43"/>
  <c r="C120" i="43"/>
  <c r="H119" i="43"/>
  <c r="C119" i="43"/>
  <c r="H118" i="43"/>
  <c r="C118" i="43"/>
  <c r="H117" i="43"/>
  <c r="C117" i="43"/>
  <c r="L116" i="43"/>
  <c r="K116" i="43"/>
  <c r="J116" i="43"/>
  <c r="I116" i="43"/>
  <c r="G116" i="43"/>
  <c r="F116" i="43"/>
  <c r="E116" i="43"/>
  <c r="D116" i="43"/>
  <c r="H115" i="43"/>
  <c r="C115" i="43"/>
  <c r="H114" i="43"/>
  <c r="C114" i="43"/>
  <c r="H113" i="43"/>
  <c r="C113" i="43"/>
  <c r="L112" i="43"/>
  <c r="K112" i="43"/>
  <c r="J112" i="43"/>
  <c r="I112" i="43"/>
  <c r="G112" i="43"/>
  <c r="F112" i="43"/>
  <c r="E112" i="43"/>
  <c r="D112" i="43"/>
  <c r="H111" i="43"/>
  <c r="C111" i="43"/>
  <c r="H110" i="43"/>
  <c r="C110" i="43"/>
  <c r="H109" i="43"/>
  <c r="C109" i="43"/>
  <c r="H108" i="43"/>
  <c r="C108" i="43"/>
  <c r="H107" i="43"/>
  <c r="C107" i="43"/>
  <c r="H106" i="43"/>
  <c r="C106" i="43"/>
  <c r="H105" i="43"/>
  <c r="C105" i="43"/>
  <c r="H104" i="43"/>
  <c r="C104" i="43"/>
  <c r="L103" i="43"/>
  <c r="K103" i="43"/>
  <c r="J103" i="43"/>
  <c r="I103" i="43"/>
  <c r="G103" i="43"/>
  <c r="F103" i="43"/>
  <c r="E103" i="43"/>
  <c r="D103" i="43"/>
  <c r="H102" i="43"/>
  <c r="C102" i="43"/>
  <c r="H101" i="43"/>
  <c r="C101" i="43"/>
  <c r="H100" i="43"/>
  <c r="C100" i="43"/>
  <c r="H99" i="43"/>
  <c r="C99" i="43"/>
  <c r="H98" i="43"/>
  <c r="C98" i="43"/>
  <c r="H97" i="43"/>
  <c r="C97" i="43"/>
  <c r="H96" i="43"/>
  <c r="C96" i="43"/>
  <c r="L95" i="43"/>
  <c r="K95" i="43"/>
  <c r="J95" i="43"/>
  <c r="I95" i="43"/>
  <c r="G95" i="43"/>
  <c r="F95" i="43"/>
  <c r="E95" i="43"/>
  <c r="D95" i="43"/>
  <c r="H94" i="43"/>
  <c r="C94" i="43"/>
  <c r="H93" i="43"/>
  <c r="C93" i="43"/>
  <c r="H92" i="43"/>
  <c r="C92" i="43"/>
  <c r="H91" i="43"/>
  <c r="C91" i="43"/>
  <c r="H90" i="43"/>
  <c r="C90" i="43"/>
  <c r="L89" i="43"/>
  <c r="K89" i="43"/>
  <c r="J89" i="43"/>
  <c r="I89" i="43"/>
  <c r="G89" i="43"/>
  <c r="F89" i="43"/>
  <c r="E89" i="43"/>
  <c r="D89" i="43"/>
  <c r="H88" i="43"/>
  <c r="C88" i="43"/>
  <c r="H87" i="43"/>
  <c r="C87" i="43"/>
  <c r="H86" i="43"/>
  <c r="C86" i="43"/>
  <c r="H85" i="43"/>
  <c r="C85" i="43"/>
  <c r="L84" i="43"/>
  <c r="K84" i="43"/>
  <c r="J84" i="43"/>
  <c r="I84" i="43"/>
  <c r="G84" i="43"/>
  <c r="G83" i="43" s="1"/>
  <c r="F84" i="43"/>
  <c r="E84" i="43"/>
  <c r="D84" i="43"/>
  <c r="L83" i="43"/>
  <c r="H82" i="43"/>
  <c r="C82" i="43"/>
  <c r="H81" i="43"/>
  <c r="C81" i="43"/>
  <c r="L80" i="43"/>
  <c r="K80" i="43"/>
  <c r="J80" i="43"/>
  <c r="I80" i="43"/>
  <c r="G80" i="43"/>
  <c r="F80" i="43"/>
  <c r="E80" i="43"/>
  <c r="D80" i="43"/>
  <c r="H79" i="43"/>
  <c r="C79" i="43"/>
  <c r="H78" i="43"/>
  <c r="C78" i="43"/>
  <c r="L77" i="43"/>
  <c r="L76" i="43" s="1"/>
  <c r="K77" i="43"/>
  <c r="K76" i="43" s="1"/>
  <c r="J77" i="43"/>
  <c r="J76" i="43" s="1"/>
  <c r="I77" i="43"/>
  <c r="I76" i="43" s="1"/>
  <c r="G77" i="43"/>
  <c r="F77" i="43"/>
  <c r="E77" i="43"/>
  <c r="D77" i="43"/>
  <c r="H74" i="43"/>
  <c r="C74" i="43"/>
  <c r="H73" i="43"/>
  <c r="C73" i="43"/>
  <c r="H71" i="43"/>
  <c r="C71" i="43"/>
  <c r="H70" i="43"/>
  <c r="C70" i="43"/>
  <c r="L69" i="43"/>
  <c r="K69" i="43"/>
  <c r="K67" i="43" s="1"/>
  <c r="J69" i="43"/>
  <c r="J67" i="43" s="1"/>
  <c r="I69" i="43"/>
  <c r="I67" i="43" s="1"/>
  <c r="G69" i="43"/>
  <c r="F69" i="43"/>
  <c r="F67" i="43" s="1"/>
  <c r="E69" i="43"/>
  <c r="E67" i="43" s="1"/>
  <c r="D69" i="43"/>
  <c r="D67" i="43" s="1"/>
  <c r="H68" i="43"/>
  <c r="C68" i="43"/>
  <c r="L67" i="43"/>
  <c r="G67" i="43"/>
  <c r="H66" i="43"/>
  <c r="C66" i="43"/>
  <c r="H65" i="43"/>
  <c r="C65" i="43"/>
  <c r="H64" i="43"/>
  <c r="C64" i="43"/>
  <c r="H63" i="43"/>
  <c r="C63" i="43"/>
  <c r="H62" i="43"/>
  <c r="C62" i="43"/>
  <c r="H61" i="43"/>
  <c r="C61" i="43"/>
  <c r="H60" i="43"/>
  <c r="C60" i="43"/>
  <c r="H59" i="43"/>
  <c r="C59" i="43"/>
  <c r="L58" i="43"/>
  <c r="K58" i="43"/>
  <c r="J58" i="43"/>
  <c r="I58" i="43"/>
  <c r="G58" i="43"/>
  <c r="F58" i="43"/>
  <c r="E58" i="43"/>
  <c r="D58" i="43"/>
  <c r="H57" i="43"/>
  <c r="C57" i="43"/>
  <c r="H56" i="43"/>
  <c r="C56" i="43"/>
  <c r="L55" i="43"/>
  <c r="K55" i="43"/>
  <c r="J55" i="43"/>
  <c r="J54" i="43" s="1"/>
  <c r="I55" i="43"/>
  <c r="G55" i="43"/>
  <c r="G54" i="43" s="1"/>
  <c r="G53" i="43" s="1"/>
  <c r="F55" i="43"/>
  <c r="E55" i="43"/>
  <c r="E54" i="43" s="1"/>
  <c r="D55" i="43"/>
  <c r="D54" i="43" s="1"/>
  <c r="L54" i="43"/>
  <c r="L53" i="43" s="1"/>
  <c r="H47" i="43"/>
  <c r="C47" i="43"/>
  <c r="H46" i="43"/>
  <c r="C46" i="43"/>
  <c r="L45" i="43"/>
  <c r="H45" i="43" s="1"/>
  <c r="G45" i="43"/>
  <c r="H44" i="43"/>
  <c r="C44" i="43"/>
  <c r="K43" i="43"/>
  <c r="J43" i="43"/>
  <c r="I43" i="43"/>
  <c r="F43" i="43"/>
  <c r="E43" i="43"/>
  <c r="D43" i="43"/>
  <c r="H42" i="43"/>
  <c r="C42" i="43"/>
  <c r="H41" i="43"/>
  <c r="C41" i="43"/>
  <c r="H40" i="43"/>
  <c r="C40" i="43"/>
  <c r="H39" i="43"/>
  <c r="C39" i="43"/>
  <c r="H38" i="43"/>
  <c r="C38" i="43"/>
  <c r="K37" i="43"/>
  <c r="H37" i="43" s="1"/>
  <c r="F37" i="43"/>
  <c r="C37" i="43" s="1"/>
  <c r="H36" i="43"/>
  <c r="C36" i="43"/>
  <c r="H35" i="43"/>
  <c r="C35" i="43"/>
  <c r="K34" i="43"/>
  <c r="H34" i="43" s="1"/>
  <c r="F34" i="43"/>
  <c r="C34" i="43" s="1"/>
  <c r="H33" i="43"/>
  <c r="C33" i="43"/>
  <c r="K32" i="43"/>
  <c r="H32" i="43" s="1"/>
  <c r="F32" i="43"/>
  <c r="C32" i="43" s="1"/>
  <c r="H31" i="43"/>
  <c r="C31" i="43"/>
  <c r="H30" i="43"/>
  <c r="C30" i="43"/>
  <c r="H29" i="43"/>
  <c r="C29" i="43"/>
  <c r="K28" i="43"/>
  <c r="H28" i="43" s="1"/>
  <c r="F28" i="43"/>
  <c r="H26" i="43"/>
  <c r="C26" i="43"/>
  <c r="H25" i="43"/>
  <c r="C25" i="43"/>
  <c r="H24" i="43"/>
  <c r="C24" i="43"/>
  <c r="H23" i="43"/>
  <c r="C23" i="43"/>
  <c r="L22" i="43"/>
  <c r="L288" i="43" s="1"/>
  <c r="K22" i="43"/>
  <c r="J22" i="43"/>
  <c r="J288" i="43" s="1"/>
  <c r="I22" i="43"/>
  <c r="G22" i="43"/>
  <c r="G288" i="43" s="1"/>
  <c r="G287" i="43" s="1"/>
  <c r="F22" i="43"/>
  <c r="E22" i="43"/>
  <c r="E288" i="43" s="1"/>
  <c r="D22" i="43"/>
  <c r="L21" i="43"/>
  <c r="H300" i="42"/>
  <c r="C300" i="42"/>
  <c r="H298" i="42"/>
  <c r="C298" i="42"/>
  <c r="H296" i="42"/>
  <c r="C296" i="42"/>
  <c r="H295" i="42"/>
  <c r="C295" i="42"/>
  <c r="H294" i="42"/>
  <c r="C294" i="42"/>
  <c r="H293" i="42"/>
  <c r="C293" i="42"/>
  <c r="H292" i="42"/>
  <c r="C292" i="42"/>
  <c r="H291" i="42"/>
  <c r="C291" i="42"/>
  <c r="L290" i="42"/>
  <c r="K290" i="42"/>
  <c r="J290" i="42"/>
  <c r="I290" i="42"/>
  <c r="G290" i="42"/>
  <c r="F290" i="42"/>
  <c r="E290" i="42"/>
  <c r="D290" i="42"/>
  <c r="C290" i="42"/>
  <c r="H282" i="42"/>
  <c r="C282" i="42"/>
  <c r="H281" i="42"/>
  <c r="C281" i="42"/>
  <c r="L280" i="42"/>
  <c r="K280" i="42"/>
  <c r="J280" i="42"/>
  <c r="I280" i="42"/>
  <c r="G280" i="42"/>
  <c r="F280" i="42"/>
  <c r="E280" i="42"/>
  <c r="D280" i="42"/>
  <c r="C280" i="42" s="1"/>
  <c r="H279" i="42"/>
  <c r="C279" i="42"/>
  <c r="H278" i="42"/>
  <c r="C278" i="42"/>
  <c r="H277" i="42"/>
  <c r="C277" i="42"/>
  <c r="L276" i="42"/>
  <c r="K276" i="42"/>
  <c r="J276" i="42"/>
  <c r="I276" i="42"/>
  <c r="G276" i="42"/>
  <c r="F276" i="42"/>
  <c r="E276" i="42"/>
  <c r="D276" i="42"/>
  <c r="H275" i="42"/>
  <c r="C275" i="42"/>
  <c r="H274" i="42"/>
  <c r="C274" i="42"/>
  <c r="H273" i="42"/>
  <c r="C273" i="42"/>
  <c r="H272" i="42"/>
  <c r="C272" i="42"/>
  <c r="L271" i="42"/>
  <c r="K271" i="42"/>
  <c r="J271" i="42"/>
  <c r="I271" i="42"/>
  <c r="G271" i="42"/>
  <c r="F271" i="42"/>
  <c r="E271" i="42"/>
  <c r="D271" i="42"/>
  <c r="H270" i="42"/>
  <c r="C270" i="42"/>
  <c r="H267" i="42"/>
  <c r="C267" i="42"/>
  <c r="H266" i="42"/>
  <c r="C266" i="42"/>
  <c r="H265" i="42"/>
  <c r="C265" i="42"/>
  <c r="H264" i="42"/>
  <c r="C264" i="42"/>
  <c r="L263" i="42"/>
  <c r="K263" i="42"/>
  <c r="J263" i="42"/>
  <c r="I263" i="42"/>
  <c r="G263" i="42"/>
  <c r="F263" i="42"/>
  <c r="E263" i="42"/>
  <c r="D263" i="42"/>
  <c r="H262" i="42"/>
  <c r="C262" i="42"/>
  <c r="H261" i="42"/>
  <c r="C261" i="42"/>
  <c r="H260" i="42"/>
  <c r="C260" i="42"/>
  <c r="L259" i="42"/>
  <c r="L258" i="42" s="1"/>
  <c r="K259" i="42"/>
  <c r="J259" i="42"/>
  <c r="I259" i="42"/>
  <c r="G259" i="42"/>
  <c r="G258" i="42" s="1"/>
  <c r="F259" i="42"/>
  <c r="E259" i="42"/>
  <c r="D259" i="42"/>
  <c r="J258" i="42"/>
  <c r="H257" i="42"/>
  <c r="C257" i="42"/>
  <c r="H256" i="42"/>
  <c r="C256" i="42"/>
  <c r="H255" i="42"/>
  <c r="C255" i="42"/>
  <c r="H254" i="42"/>
  <c r="C254" i="42"/>
  <c r="H253" i="42"/>
  <c r="C253" i="42"/>
  <c r="L252" i="42"/>
  <c r="K252" i="42"/>
  <c r="K251" i="42" s="1"/>
  <c r="J252" i="42"/>
  <c r="J251" i="42" s="1"/>
  <c r="I252" i="42"/>
  <c r="G252" i="42"/>
  <c r="G251" i="42" s="1"/>
  <c r="F252" i="42"/>
  <c r="F251" i="42" s="1"/>
  <c r="E252" i="42"/>
  <c r="E251" i="42" s="1"/>
  <c r="D252" i="42"/>
  <c r="L251" i="42"/>
  <c r="H250" i="42"/>
  <c r="C250" i="42"/>
  <c r="H249" i="42"/>
  <c r="C249" i="42"/>
  <c r="H248" i="42"/>
  <c r="C248" i="42"/>
  <c r="H247" i="42"/>
  <c r="C247" i="42"/>
  <c r="L246" i="42"/>
  <c r="K246" i="42"/>
  <c r="J246" i="42"/>
  <c r="I246" i="42"/>
  <c r="G246" i="42"/>
  <c r="F246" i="42"/>
  <c r="E246" i="42"/>
  <c r="D246" i="42"/>
  <c r="H245" i="42"/>
  <c r="C245" i="42"/>
  <c r="H244" i="42"/>
  <c r="C244" i="42"/>
  <c r="H243" i="42"/>
  <c r="C243" i="42"/>
  <c r="H242" i="42"/>
  <c r="C242" i="42"/>
  <c r="H241" i="42"/>
  <c r="C241" i="42"/>
  <c r="H240" i="42"/>
  <c r="C240" i="42"/>
  <c r="H239" i="42"/>
  <c r="C239" i="42"/>
  <c r="L238" i="42"/>
  <c r="K238" i="42"/>
  <c r="J238" i="42"/>
  <c r="I238" i="42"/>
  <c r="G238" i="42"/>
  <c r="F238" i="42"/>
  <c r="E238" i="42"/>
  <c r="D238" i="42"/>
  <c r="H237" i="42"/>
  <c r="C237" i="42"/>
  <c r="H236" i="42"/>
  <c r="C236" i="42"/>
  <c r="L235" i="42"/>
  <c r="L231" i="42" s="1"/>
  <c r="K235" i="42"/>
  <c r="J235" i="42"/>
  <c r="I235" i="42"/>
  <c r="G235" i="42"/>
  <c r="G231" i="42" s="1"/>
  <c r="F235" i="42"/>
  <c r="E235" i="42"/>
  <c r="D235" i="42"/>
  <c r="H232" i="42"/>
  <c r="C232" i="42"/>
  <c r="H229" i="42"/>
  <c r="C229" i="42"/>
  <c r="H228" i="42"/>
  <c r="C228" i="42"/>
  <c r="L227" i="42"/>
  <c r="K227" i="42"/>
  <c r="J227" i="42"/>
  <c r="I227" i="42"/>
  <c r="G227" i="42"/>
  <c r="F227" i="42"/>
  <c r="E227" i="42"/>
  <c r="D227" i="42"/>
  <c r="H226" i="42"/>
  <c r="C226" i="42"/>
  <c r="H225" i="42"/>
  <c r="C225" i="42"/>
  <c r="H224" i="42"/>
  <c r="C224" i="42"/>
  <c r="H223" i="42"/>
  <c r="C223" i="42"/>
  <c r="H222" i="42"/>
  <c r="C222" i="42"/>
  <c r="H221" i="42"/>
  <c r="C221" i="42"/>
  <c r="H220" i="42"/>
  <c r="C220" i="42"/>
  <c r="H219" i="42"/>
  <c r="C219" i="42"/>
  <c r="H218" i="42"/>
  <c r="C218" i="42"/>
  <c r="H217" i="42"/>
  <c r="C217" i="42"/>
  <c r="L216" i="42"/>
  <c r="K216" i="42"/>
  <c r="J216" i="42"/>
  <c r="I216" i="42"/>
  <c r="G216" i="42"/>
  <c r="F216" i="42"/>
  <c r="E216" i="42"/>
  <c r="D216" i="42"/>
  <c r="H215" i="42"/>
  <c r="C215" i="42"/>
  <c r="H214" i="42"/>
  <c r="C214" i="42"/>
  <c r="H213" i="42"/>
  <c r="C213" i="42"/>
  <c r="H212" i="42"/>
  <c r="C212" i="42"/>
  <c r="H211" i="42"/>
  <c r="C211" i="42"/>
  <c r="H210" i="42"/>
  <c r="C210" i="42"/>
  <c r="H209" i="42"/>
  <c r="C209" i="42"/>
  <c r="H208" i="42"/>
  <c r="C208" i="42"/>
  <c r="H207" i="42"/>
  <c r="C207" i="42"/>
  <c r="H206" i="42"/>
  <c r="C206" i="42"/>
  <c r="L205" i="42"/>
  <c r="L204" i="42" s="1"/>
  <c r="K205" i="42"/>
  <c r="J205" i="42"/>
  <c r="J204" i="42" s="1"/>
  <c r="I205" i="42"/>
  <c r="G205" i="42"/>
  <c r="F205" i="42"/>
  <c r="E205" i="42"/>
  <c r="E204" i="42" s="1"/>
  <c r="D205" i="42"/>
  <c r="G204" i="42"/>
  <c r="H203" i="42"/>
  <c r="C203" i="42"/>
  <c r="H202" i="42"/>
  <c r="C202" i="42"/>
  <c r="H201" i="42"/>
  <c r="C201" i="42"/>
  <c r="H200" i="42"/>
  <c r="C200" i="42"/>
  <c r="H199" i="42"/>
  <c r="C199" i="42"/>
  <c r="L198" i="42"/>
  <c r="L196" i="42" s="1"/>
  <c r="K198" i="42"/>
  <c r="K196" i="42" s="1"/>
  <c r="J198" i="42"/>
  <c r="J196" i="42" s="1"/>
  <c r="I198" i="42"/>
  <c r="I196" i="42" s="1"/>
  <c r="G198" i="42"/>
  <c r="G196" i="42" s="1"/>
  <c r="F198" i="42"/>
  <c r="F196" i="42" s="1"/>
  <c r="E198" i="42"/>
  <c r="E196" i="42" s="1"/>
  <c r="D198" i="42"/>
  <c r="D196" i="42" s="1"/>
  <c r="H197" i="42"/>
  <c r="C197" i="42"/>
  <c r="H193" i="42"/>
  <c r="C193" i="42"/>
  <c r="L192" i="42"/>
  <c r="L191" i="42" s="1"/>
  <c r="K192" i="42"/>
  <c r="K191" i="42" s="1"/>
  <c r="J192" i="42"/>
  <c r="J191" i="42" s="1"/>
  <c r="I192" i="42"/>
  <c r="I191" i="42" s="1"/>
  <c r="G192" i="42"/>
  <c r="G191" i="42" s="1"/>
  <c r="F192" i="42"/>
  <c r="F191" i="42" s="1"/>
  <c r="E192" i="42"/>
  <c r="E191" i="42" s="1"/>
  <c r="D192" i="42"/>
  <c r="D191" i="42" s="1"/>
  <c r="H190" i="42"/>
  <c r="C190" i="42"/>
  <c r="H189" i="42"/>
  <c r="C189" i="42"/>
  <c r="L188" i="42"/>
  <c r="K188" i="42"/>
  <c r="J188" i="42"/>
  <c r="I188" i="42"/>
  <c r="G188" i="42"/>
  <c r="F188" i="42"/>
  <c r="E188" i="42"/>
  <c r="E187" i="42" s="1"/>
  <c r="D188" i="42"/>
  <c r="H186" i="42"/>
  <c r="C186" i="42"/>
  <c r="H185" i="42"/>
  <c r="C185" i="42"/>
  <c r="L184" i="42"/>
  <c r="K184" i="42"/>
  <c r="J184" i="42"/>
  <c r="I184" i="42"/>
  <c r="G184" i="42"/>
  <c r="F184" i="42"/>
  <c r="E184" i="42"/>
  <c r="D184" i="42"/>
  <c r="H183" i="42"/>
  <c r="C183" i="42"/>
  <c r="H182" i="42"/>
  <c r="C182" i="42"/>
  <c r="H181" i="42"/>
  <c r="C181" i="42"/>
  <c r="H180" i="42"/>
  <c r="C180" i="42"/>
  <c r="L179" i="42"/>
  <c r="K179" i="42"/>
  <c r="J179" i="42"/>
  <c r="I179" i="42"/>
  <c r="G179" i="42"/>
  <c r="F179" i="42"/>
  <c r="E179" i="42"/>
  <c r="D179" i="42"/>
  <c r="H178" i="42"/>
  <c r="C178" i="42"/>
  <c r="H177" i="42"/>
  <c r="C177" i="42"/>
  <c r="H176" i="42"/>
  <c r="C176" i="42"/>
  <c r="L175" i="42"/>
  <c r="L174" i="42" s="1"/>
  <c r="K175" i="42"/>
  <c r="J175" i="42"/>
  <c r="I175" i="42"/>
  <c r="G175" i="42"/>
  <c r="G174" i="42" s="1"/>
  <c r="F175" i="42"/>
  <c r="E175" i="42"/>
  <c r="D175" i="42"/>
  <c r="J174" i="42"/>
  <c r="J173" i="42" s="1"/>
  <c r="H172" i="42"/>
  <c r="C172" i="42"/>
  <c r="H171" i="42"/>
  <c r="C171" i="42"/>
  <c r="H170" i="42"/>
  <c r="C170" i="42"/>
  <c r="H169" i="42"/>
  <c r="C169" i="42"/>
  <c r="H168" i="42"/>
  <c r="C168" i="42"/>
  <c r="H167" i="42"/>
  <c r="C167" i="42"/>
  <c r="L166" i="42"/>
  <c r="K166" i="42"/>
  <c r="K165" i="42" s="1"/>
  <c r="J166" i="42"/>
  <c r="J165" i="42" s="1"/>
  <c r="I166" i="42"/>
  <c r="G166" i="42"/>
  <c r="G165" i="42" s="1"/>
  <c r="F166" i="42"/>
  <c r="F165" i="42" s="1"/>
  <c r="E166" i="42"/>
  <c r="E165" i="42" s="1"/>
  <c r="D166" i="42"/>
  <c r="L165" i="42"/>
  <c r="H164" i="42"/>
  <c r="C164" i="42"/>
  <c r="H163" i="42"/>
  <c r="C163" i="42"/>
  <c r="H162" i="42"/>
  <c r="C162" i="42"/>
  <c r="H161" i="42"/>
  <c r="C161" i="42"/>
  <c r="L160" i="42"/>
  <c r="K160" i="42"/>
  <c r="J160" i="42"/>
  <c r="I160" i="42"/>
  <c r="G160" i="42"/>
  <c r="F160" i="42"/>
  <c r="E160" i="42"/>
  <c r="E130" i="42" s="1"/>
  <c r="D160" i="42"/>
  <c r="H159" i="42"/>
  <c r="C159" i="42"/>
  <c r="H158" i="42"/>
  <c r="C158" i="42"/>
  <c r="H157" i="42"/>
  <c r="C157" i="42"/>
  <c r="H156" i="42"/>
  <c r="C156" i="42"/>
  <c r="H155" i="42"/>
  <c r="C155" i="42"/>
  <c r="I154" i="42"/>
  <c r="H154" i="42" s="1"/>
  <c r="C154" i="42"/>
  <c r="H153" i="42"/>
  <c r="C153" i="42"/>
  <c r="H152" i="42"/>
  <c r="C152" i="42"/>
  <c r="L151" i="42"/>
  <c r="K151" i="42"/>
  <c r="J151" i="42"/>
  <c r="G151" i="42"/>
  <c r="F151" i="42"/>
  <c r="E151" i="42"/>
  <c r="D151" i="42"/>
  <c r="H150" i="42"/>
  <c r="C150" i="42"/>
  <c r="H149" i="42"/>
  <c r="C149" i="42"/>
  <c r="H148" i="42"/>
  <c r="C148" i="42"/>
  <c r="H147" i="42"/>
  <c r="C147" i="42"/>
  <c r="H146" i="42"/>
  <c r="C146" i="42"/>
  <c r="H145" i="42"/>
  <c r="C145" i="42"/>
  <c r="L144" i="42"/>
  <c r="K144" i="42"/>
  <c r="J144" i="42"/>
  <c r="I144" i="42"/>
  <c r="G144" i="42"/>
  <c r="F144" i="42"/>
  <c r="E144" i="42"/>
  <c r="D144" i="42"/>
  <c r="H143" i="42"/>
  <c r="C143" i="42"/>
  <c r="H142" i="42"/>
  <c r="C142" i="42"/>
  <c r="L141" i="42"/>
  <c r="K141" i="42"/>
  <c r="J141" i="42"/>
  <c r="I141" i="42"/>
  <c r="G141" i="42"/>
  <c r="F141" i="42"/>
  <c r="E141" i="42"/>
  <c r="D141" i="42"/>
  <c r="H140" i="42"/>
  <c r="C140" i="42"/>
  <c r="H139" i="42"/>
  <c r="C139" i="42"/>
  <c r="H138" i="42"/>
  <c r="C138" i="42"/>
  <c r="H137" i="42"/>
  <c r="C137" i="42"/>
  <c r="L136" i="42"/>
  <c r="K136" i="42"/>
  <c r="K130" i="42" s="1"/>
  <c r="J136" i="42"/>
  <c r="I136" i="42"/>
  <c r="G136" i="42"/>
  <c r="F136" i="42"/>
  <c r="E136" i="42"/>
  <c r="D136" i="42"/>
  <c r="H134" i="42"/>
  <c r="C134" i="42"/>
  <c r="H133" i="42"/>
  <c r="C133" i="42"/>
  <c r="H132" i="42"/>
  <c r="C132" i="42"/>
  <c r="H131" i="42"/>
  <c r="C131" i="42"/>
  <c r="H129" i="42"/>
  <c r="H128" i="42" s="1"/>
  <c r="C129" i="42"/>
  <c r="C128" i="42" s="1"/>
  <c r="L128" i="42"/>
  <c r="K128" i="42"/>
  <c r="J128" i="42"/>
  <c r="I128" i="42"/>
  <c r="G128" i="42"/>
  <c r="F128" i="42"/>
  <c r="E128" i="42"/>
  <c r="D128" i="42"/>
  <c r="H127" i="42"/>
  <c r="C127" i="42"/>
  <c r="H126" i="42"/>
  <c r="C126" i="42"/>
  <c r="H125" i="42"/>
  <c r="C125" i="42"/>
  <c r="H124" i="42"/>
  <c r="C124" i="42"/>
  <c r="H123" i="42"/>
  <c r="C123" i="42"/>
  <c r="L122" i="42"/>
  <c r="K122" i="42"/>
  <c r="J122" i="42"/>
  <c r="I122" i="42"/>
  <c r="G122" i="42"/>
  <c r="F122" i="42"/>
  <c r="E122" i="42"/>
  <c r="D122" i="42"/>
  <c r="H121" i="42"/>
  <c r="C121" i="42"/>
  <c r="H120" i="42"/>
  <c r="C120" i="42"/>
  <c r="H119" i="42"/>
  <c r="C119" i="42"/>
  <c r="H118" i="42"/>
  <c r="C118" i="42"/>
  <c r="H117" i="42"/>
  <c r="C117" i="42"/>
  <c r="L116" i="42"/>
  <c r="K116" i="42"/>
  <c r="J116" i="42"/>
  <c r="I116" i="42"/>
  <c r="G116" i="42"/>
  <c r="F116" i="42"/>
  <c r="E116" i="42"/>
  <c r="D116" i="42"/>
  <c r="H115" i="42"/>
  <c r="C115" i="42"/>
  <c r="H114" i="42"/>
  <c r="C114" i="42"/>
  <c r="H113" i="42"/>
  <c r="C113" i="42"/>
  <c r="L112" i="42"/>
  <c r="K112" i="42"/>
  <c r="J112" i="42"/>
  <c r="I112" i="42"/>
  <c r="G112" i="42"/>
  <c r="F112" i="42"/>
  <c r="E112" i="42"/>
  <c r="D112" i="42"/>
  <c r="H111" i="42"/>
  <c r="C111" i="42"/>
  <c r="H110" i="42"/>
  <c r="C110" i="42"/>
  <c r="H109" i="42"/>
  <c r="C109" i="42"/>
  <c r="H108" i="42"/>
  <c r="C108" i="42"/>
  <c r="H107" i="42"/>
  <c r="C107" i="42"/>
  <c r="H106" i="42"/>
  <c r="C106" i="42"/>
  <c r="H105" i="42"/>
  <c r="C105" i="42"/>
  <c r="H104" i="42"/>
  <c r="C104" i="42"/>
  <c r="L103" i="42"/>
  <c r="K103" i="42"/>
  <c r="J103" i="42"/>
  <c r="I103" i="42"/>
  <c r="G103" i="42"/>
  <c r="F103" i="42"/>
  <c r="E103" i="42"/>
  <c r="D103" i="42"/>
  <c r="H102" i="42"/>
  <c r="C102" i="42"/>
  <c r="H101" i="42"/>
  <c r="C101" i="42"/>
  <c r="H100" i="42"/>
  <c r="C100" i="42"/>
  <c r="H99" i="42"/>
  <c r="C99" i="42"/>
  <c r="H98" i="42"/>
  <c r="C98" i="42"/>
  <c r="H97" i="42"/>
  <c r="C97" i="42"/>
  <c r="H96" i="42"/>
  <c r="C96" i="42"/>
  <c r="L95" i="42"/>
  <c r="K95" i="42"/>
  <c r="J95" i="42"/>
  <c r="I95" i="42"/>
  <c r="G95" i="42"/>
  <c r="F95" i="42"/>
  <c r="E95" i="42"/>
  <c r="D95" i="42"/>
  <c r="H94" i="42"/>
  <c r="C94" i="42"/>
  <c r="H93" i="42"/>
  <c r="C93" i="42"/>
  <c r="H92" i="42"/>
  <c r="C92" i="42"/>
  <c r="H91" i="42"/>
  <c r="C91" i="42"/>
  <c r="H90" i="42"/>
  <c r="C90" i="42"/>
  <c r="L89" i="42"/>
  <c r="K89" i="42"/>
  <c r="J89" i="42"/>
  <c r="I89" i="42"/>
  <c r="G89" i="42"/>
  <c r="F89" i="42"/>
  <c r="E89" i="42"/>
  <c r="D89" i="42"/>
  <c r="H88" i="42"/>
  <c r="C88" i="42"/>
  <c r="H87" i="42"/>
  <c r="C87" i="42"/>
  <c r="H86" i="42"/>
  <c r="C86" i="42"/>
  <c r="H85" i="42"/>
  <c r="C85" i="42"/>
  <c r="L84" i="42"/>
  <c r="K84" i="42"/>
  <c r="J84" i="42"/>
  <c r="I84" i="42"/>
  <c r="G84" i="42"/>
  <c r="F84" i="42"/>
  <c r="E84" i="42"/>
  <c r="E83" i="42" s="1"/>
  <c r="D84" i="42"/>
  <c r="J83" i="42"/>
  <c r="H82" i="42"/>
  <c r="C82" i="42"/>
  <c r="H81" i="42"/>
  <c r="C81" i="42"/>
  <c r="L80" i="42"/>
  <c r="K80" i="42"/>
  <c r="J80" i="42"/>
  <c r="I80" i="42"/>
  <c r="G80" i="42"/>
  <c r="F80" i="42"/>
  <c r="E80" i="42"/>
  <c r="D80" i="42"/>
  <c r="H79" i="42"/>
  <c r="C79" i="42"/>
  <c r="H78" i="42"/>
  <c r="C78" i="42"/>
  <c r="L77" i="42"/>
  <c r="L76" i="42" s="1"/>
  <c r="K77" i="42"/>
  <c r="K76" i="42" s="1"/>
  <c r="J77" i="42"/>
  <c r="J76" i="42" s="1"/>
  <c r="I77" i="42"/>
  <c r="G77" i="42"/>
  <c r="G76" i="42" s="1"/>
  <c r="F77" i="42"/>
  <c r="E77" i="42"/>
  <c r="E76" i="42" s="1"/>
  <c r="D77" i="42"/>
  <c r="H74" i="42"/>
  <c r="C74" i="42"/>
  <c r="H73" i="42"/>
  <c r="C73" i="42"/>
  <c r="H71" i="42"/>
  <c r="C71" i="42"/>
  <c r="H70" i="42"/>
  <c r="C70" i="42"/>
  <c r="L69" i="42"/>
  <c r="L67" i="42" s="1"/>
  <c r="K69" i="42"/>
  <c r="K67" i="42" s="1"/>
  <c r="J69" i="42"/>
  <c r="J67" i="42" s="1"/>
  <c r="I69" i="42"/>
  <c r="G69" i="42"/>
  <c r="F69" i="42"/>
  <c r="F67" i="42" s="1"/>
  <c r="E69" i="42"/>
  <c r="E67" i="42" s="1"/>
  <c r="D69" i="42"/>
  <c r="H68" i="42"/>
  <c r="C68" i="42"/>
  <c r="G67" i="42"/>
  <c r="H66" i="42"/>
  <c r="C66" i="42"/>
  <c r="H65" i="42"/>
  <c r="C65" i="42"/>
  <c r="H64" i="42"/>
  <c r="C64" i="42"/>
  <c r="H63" i="42"/>
  <c r="C63" i="42"/>
  <c r="H62" i="42"/>
  <c r="C62" i="42"/>
  <c r="H61" i="42"/>
  <c r="C61" i="42"/>
  <c r="H60" i="42"/>
  <c r="C60" i="42"/>
  <c r="H59" i="42"/>
  <c r="C59" i="42"/>
  <c r="L58" i="42"/>
  <c r="K58" i="42"/>
  <c r="J58" i="42"/>
  <c r="I58" i="42"/>
  <c r="G58" i="42"/>
  <c r="F58" i="42"/>
  <c r="E58" i="42"/>
  <c r="D58" i="42"/>
  <c r="H57" i="42"/>
  <c r="C57" i="42"/>
  <c r="H56" i="42"/>
  <c r="C56" i="42"/>
  <c r="L55" i="42"/>
  <c r="L54" i="42" s="1"/>
  <c r="L53" i="42" s="1"/>
  <c r="K55" i="42"/>
  <c r="K54" i="42" s="1"/>
  <c r="J55" i="42"/>
  <c r="J54" i="42" s="1"/>
  <c r="I55" i="42"/>
  <c r="G55" i="42"/>
  <c r="F55" i="42"/>
  <c r="E55" i="42"/>
  <c r="E54" i="42" s="1"/>
  <c r="D55" i="42"/>
  <c r="H47" i="42"/>
  <c r="C47" i="42"/>
  <c r="H46" i="42"/>
  <c r="C46" i="42"/>
  <c r="L45" i="42"/>
  <c r="G45" i="42"/>
  <c r="C45" i="42" s="1"/>
  <c r="H44" i="42"/>
  <c r="C44" i="42"/>
  <c r="K43" i="42"/>
  <c r="J43" i="42"/>
  <c r="I43" i="42"/>
  <c r="F43" i="42"/>
  <c r="E43" i="42"/>
  <c r="D43" i="42"/>
  <c r="H42" i="42"/>
  <c r="C42" i="42"/>
  <c r="H41" i="42"/>
  <c r="C41" i="42"/>
  <c r="H40" i="42"/>
  <c r="C40" i="42"/>
  <c r="H39" i="42"/>
  <c r="C39" i="42"/>
  <c r="H38" i="42"/>
  <c r="C38" i="42"/>
  <c r="K37" i="42"/>
  <c r="H37" i="42" s="1"/>
  <c r="F37" i="42"/>
  <c r="C37" i="42" s="1"/>
  <c r="H36" i="42"/>
  <c r="C36" i="42"/>
  <c r="H35" i="42"/>
  <c r="C35" i="42"/>
  <c r="K34" i="42"/>
  <c r="H34" i="42" s="1"/>
  <c r="F34" i="42"/>
  <c r="C34" i="42" s="1"/>
  <c r="H33" i="42"/>
  <c r="C33" i="42"/>
  <c r="K32" i="42"/>
  <c r="H32" i="42" s="1"/>
  <c r="F32" i="42"/>
  <c r="C32" i="42" s="1"/>
  <c r="H31" i="42"/>
  <c r="C31" i="42"/>
  <c r="H30" i="42"/>
  <c r="C30" i="42"/>
  <c r="H29" i="42"/>
  <c r="C29" i="42"/>
  <c r="K28" i="42"/>
  <c r="H28" i="42" s="1"/>
  <c r="F28" i="42"/>
  <c r="C28" i="42" s="1"/>
  <c r="H26" i="42"/>
  <c r="C26" i="42"/>
  <c r="H25" i="42"/>
  <c r="C25" i="42"/>
  <c r="H24" i="42"/>
  <c r="C24" i="42"/>
  <c r="H23" i="42"/>
  <c r="C23" i="42"/>
  <c r="L22" i="42"/>
  <c r="K22" i="42"/>
  <c r="J22" i="42"/>
  <c r="J288" i="42" s="1"/>
  <c r="I22" i="42"/>
  <c r="G22" i="42"/>
  <c r="G21" i="42" s="1"/>
  <c r="F22" i="42"/>
  <c r="E22" i="42"/>
  <c r="E288" i="42" s="1"/>
  <c r="D22" i="42"/>
  <c r="H300" i="41"/>
  <c r="C300" i="41"/>
  <c r="H298" i="41"/>
  <c r="C298" i="41"/>
  <c r="H296" i="41"/>
  <c r="C296" i="41"/>
  <c r="H295" i="41"/>
  <c r="C295" i="41"/>
  <c r="H294" i="41"/>
  <c r="C294" i="41"/>
  <c r="H293" i="41"/>
  <c r="C293" i="41"/>
  <c r="H292" i="41"/>
  <c r="C292" i="41"/>
  <c r="H291" i="41"/>
  <c r="C291" i="41"/>
  <c r="L290" i="41"/>
  <c r="K290" i="41"/>
  <c r="J290" i="41"/>
  <c r="I290" i="41"/>
  <c r="H290" i="41"/>
  <c r="G290" i="41"/>
  <c r="F290" i="41"/>
  <c r="E290" i="41"/>
  <c r="D290" i="41"/>
  <c r="H282" i="41"/>
  <c r="C282" i="41"/>
  <c r="H281" i="41"/>
  <c r="C281" i="41"/>
  <c r="L280" i="41"/>
  <c r="K280" i="41"/>
  <c r="J280" i="41"/>
  <c r="I280" i="41"/>
  <c r="G280" i="41"/>
  <c r="F280" i="41"/>
  <c r="E280" i="41"/>
  <c r="D280" i="41"/>
  <c r="H279" i="41"/>
  <c r="C279" i="41"/>
  <c r="H278" i="41"/>
  <c r="C278" i="41"/>
  <c r="H277" i="41"/>
  <c r="C277" i="41"/>
  <c r="L276" i="41"/>
  <c r="K276" i="41"/>
  <c r="J276" i="41"/>
  <c r="I276" i="41"/>
  <c r="G276" i="41"/>
  <c r="F276" i="41"/>
  <c r="E276" i="41"/>
  <c r="D276" i="41"/>
  <c r="H275" i="41"/>
  <c r="C275" i="41"/>
  <c r="H274" i="41"/>
  <c r="C274" i="41"/>
  <c r="H273" i="41"/>
  <c r="C273" i="41"/>
  <c r="H272" i="41"/>
  <c r="C272" i="41"/>
  <c r="L271" i="41"/>
  <c r="K271" i="41"/>
  <c r="K269" i="41" s="1"/>
  <c r="J271" i="41"/>
  <c r="I271" i="41"/>
  <c r="G271" i="41"/>
  <c r="G269" i="41" s="1"/>
  <c r="G268" i="41" s="1"/>
  <c r="F271" i="41"/>
  <c r="F269" i="41" s="1"/>
  <c r="F268" i="41" s="1"/>
  <c r="E271" i="41"/>
  <c r="D271" i="41"/>
  <c r="D269" i="41" s="1"/>
  <c r="D268" i="41" s="1"/>
  <c r="H270" i="41"/>
  <c r="C270" i="41"/>
  <c r="E269" i="41"/>
  <c r="H267" i="41"/>
  <c r="C267" i="41"/>
  <c r="H266" i="41"/>
  <c r="C266" i="41"/>
  <c r="H265" i="41"/>
  <c r="C265" i="41"/>
  <c r="H264" i="41"/>
  <c r="C264" i="41"/>
  <c r="L263" i="41"/>
  <c r="K263" i="41"/>
  <c r="J263" i="41"/>
  <c r="I263" i="41"/>
  <c r="G263" i="41"/>
  <c r="F263" i="41"/>
  <c r="E263" i="41"/>
  <c r="D263" i="41"/>
  <c r="H262" i="41"/>
  <c r="C262" i="41"/>
  <c r="H261" i="41"/>
  <c r="C261" i="41"/>
  <c r="H260" i="41"/>
  <c r="C260" i="41"/>
  <c r="L259" i="41"/>
  <c r="K259" i="41"/>
  <c r="J259" i="41"/>
  <c r="I259" i="41"/>
  <c r="G259" i="41"/>
  <c r="G258" i="41" s="1"/>
  <c r="F259" i="41"/>
  <c r="F258" i="41" s="1"/>
  <c r="E259" i="41"/>
  <c r="D259" i="41"/>
  <c r="K258" i="41"/>
  <c r="H257" i="41"/>
  <c r="C257" i="41"/>
  <c r="H256" i="41"/>
  <c r="C256" i="41"/>
  <c r="H255" i="41"/>
  <c r="C255" i="41"/>
  <c r="H254" i="41"/>
  <c r="C254" i="41"/>
  <c r="H253" i="41"/>
  <c r="C253" i="41"/>
  <c r="L252" i="41"/>
  <c r="L251" i="41" s="1"/>
  <c r="K252" i="41"/>
  <c r="J252" i="41"/>
  <c r="I252" i="41"/>
  <c r="I251" i="41" s="1"/>
  <c r="G252" i="41"/>
  <c r="G251" i="41" s="1"/>
  <c r="F252" i="41"/>
  <c r="E252" i="41"/>
  <c r="D252" i="41"/>
  <c r="J251" i="41"/>
  <c r="F251" i="41"/>
  <c r="E251" i="41"/>
  <c r="H250" i="41"/>
  <c r="C250" i="41"/>
  <c r="H249" i="41"/>
  <c r="C249" i="41"/>
  <c r="H248" i="41"/>
  <c r="C248" i="41"/>
  <c r="H247" i="41"/>
  <c r="C247" i="41"/>
  <c r="L246" i="41"/>
  <c r="K246" i="41"/>
  <c r="J246" i="41"/>
  <c r="I246" i="41"/>
  <c r="G246" i="41"/>
  <c r="F246" i="41"/>
  <c r="E246" i="41"/>
  <c r="D246" i="41"/>
  <c r="H245" i="41"/>
  <c r="C245" i="41"/>
  <c r="H244" i="41"/>
  <c r="C244" i="41"/>
  <c r="H243" i="41"/>
  <c r="C243" i="41"/>
  <c r="H242" i="41"/>
  <c r="C242" i="41"/>
  <c r="H241" i="41"/>
  <c r="C241" i="41"/>
  <c r="H240" i="41"/>
  <c r="C240" i="41"/>
  <c r="H239" i="41"/>
  <c r="C239" i="41"/>
  <c r="L238" i="41"/>
  <c r="K238" i="41"/>
  <c r="J238" i="41"/>
  <c r="I238" i="41"/>
  <c r="G238" i="41"/>
  <c r="F238" i="41"/>
  <c r="E238" i="41"/>
  <c r="D238" i="41"/>
  <c r="H237" i="41"/>
  <c r="C237" i="41"/>
  <c r="H236" i="41"/>
  <c r="C236" i="41"/>
  <c r="L235" i="41"/>
  <c r="K235" i="41"/>
  <c r="J235" i="41"/>
  <c r="J231" i="41" s="1"/>
  <c r="I235" i="41"/>
  <c r="G235" i="41"/>
  <c r="F235" i="41"/>
  <c r="E235" i="41"/>
  <c r="D235" i="41"/>
  <c r="H232" i="41"/>
  <c r="C232" i="41"/>
  <c r="H229" i="41"/>
  <c r="C229" i="41"/>
  <c r="H228" i="41"/>
  <c r="C228" i="41"/>
  <c r="L227" i="41"/>
  <c r="K227" i="41"/>
  <c r="J227" i="41"/>
  <c r="I227" i="41"/>
  <c r="G227" i="41"/>
  <c r="F227" i="41"/>
  <c r="E227" i="41"/>
  <c r="D227" i="41"/>
  <c r="H226" i="41"/>
  <c r="C226" i="41"/>
  <c r="H225" i="41"/>
  <c r="C225" i="41"/>
  <c r="H224" i="41"/>
  <c r="C224" i="41"/>
  <c r="H223" i="41"/>
  <c r="C223" i="41"/>
  <c r="H222" i="41"/>
  <c r="C222" i="41"/>
  <c r="H221" i="41"/>
  <c r="C221" i="41"/>
  <c r="H220" i="41"/>
  <c r="C220" i="41"/>
  <c r="H219" i="41"/>
  <c r="C219" i="41"/>
  <c r="H218" i="41"/>
  <c r="C218" i="41"/>
  <c r="H217" i="41"/>
  <c r="C217" i="41"/>
  <c r="L216" i="41"/>
  <c r="K216" i="41"/>
  <c r="J216" i="41"/>
  <c r="I216" i="41"/>
  <c r="G216" i="41"/>
  <c r="F216" i="41"/>
  <c r="E216" i="41"/>
  <c r="D216" i="41"/>
  <c r="H215" i="41"/>
  <c r="C215" i="41"/>
  <c r="H214" i="41"/>
  <c r="C214" i="41"/>
  <c r="H213" i="41"/>
  <c r="C213" i="41"/>
  <c r="H212" i="41"/>
  <c r="C212" i="41"/>
  <c r="H211" i="41"/>
  <c r="C211" i="41"/>
  <c r="H210" i="41"/>
  <c r="C210" i="41"/>
  <c r="H209" i="41"/>
  <c r="C209" i="41"/>
  <c r="H208" i="41"/>
  <c r="C208" i="41"/>
  <c r="H207" i="41"/>
  <c r="C207" i="41"/>
  <c r="H206" i="41"/>
  <c r="C206" i="41"/>
  <c r="L205" i="41"/>
  <c r="K205" i="41"/>
  <c r="K204" i="41" s="1"/>
  <c r="J205" i="41"/>
  <c r="I205" i="41"/>
  <c r="G205" i="41"/>
  <c r="F205" i="41"/>
  <c r="F204" i="41" s="1"/>
  <c r="E205" i="41"/>
  <c r="D205" i="41"/>
  <c r="D204" i="41" s="1"/>
  <c r="H203" i="41"/>
  <c r="C203" i="41"/>
  <c r="H202" i="41"/>
  <c r="C202" i="41"/>
  <c r="H201" i="41"/>
  <c r="C201" i="41"/>
  <c r="H200" i="41"/>
  <c r="C200" i="41"/>
  <c r="H199" i="41"/>
  <c r="C199" i="41"/>
  <c r="L198" i="41"/>
  <c r="K198" i="41"/>
  <c r="J198" i="41"/>
  <c r="J196" i="41" s="1"/>
  <c r="I198" i="41"/>
  <c r="I196" i="41" s="1"/>
  <c r="G198" i="41"/>
  <c r="G196" i="41" s="1"/>
  <c r="F198" i="41"/>
  <c r="F196" i="41" s="1"/>
  <c r="E198" i="41"/>
  <c r="E196" i="41" s="1"/>
  <c r="D198" i="41"/>
  <c r="H197" i="41"/>
  <c r="C197" i="41"/>
  <c r="L196" i="41"/>
  <c r="H193" i="41"/>
  <c r="C193" i="41"/>
  <c r="L192" i="41"/>
  <c r="L191" i="41" s="1"/>
  <c r="K192" i="41"/>
  <c r="J192" i="41"/>
  <c r="I192" i="41"/>
  <c r="I191" i="41" s="1"/>
  <c r="G192" i="41"/>
  <c r="G191" i="41" s="1"/>
  <c r="F192" i="41"/>
  <c r="E192" i="41"/>
  <c r="D192" i="41"/>
  <c r="J191" i="41"/>
  <c r="F191" i="41"/>
  <c r="E191" i="41"/>
  <c r="H190" i="41"/>
  <c r="C190" i="41"/>
  <c r="H189" i="41"/>
  <c r="C189" i="41"/>
  <c r="L188" i="41"/>
  <c r="K188" i="41"/>
  <c r="J188" i="41"/>
  <c r="I188" i="41"/>
  <c r="G188" i="41"/>
  <c r="F188" i="41"/>
  <c r="E188" i="41"/>
  <c r="D188" i="41"/>
  <c r="H186" i="41"/>
  <c r="C186" i="41"/>
  <c r="H185" i="41"/>
  <c r="C185" i="41"/>
  <c r="L184" i="41"/>
  <c r="K184" i="41"/>
  <c r="J184" i="41"/>
  <c r="I184" i="41"/>
  <c r="G184" i="41"/>
  <c r="F184" i="41"/>
  <c r="E184" i="41"/>
  <c r="D184" i="41"/>
  <c r="H183" i="41"/>
  <c r="C183" i="41"/>
  <c r="H182" i="41"/>
  <c r="C182" i="41"/>
  <c r="H181" i="41"/>
  <c r="C181" i="41"/>
  <c r="H180" i="41"/>
  <c r="C180" i="41"/>
  <c r="L179" i="41"/>
  <c r="K179" i="41"/>
  <c r="J179" i="41"/>
  <c r="I179" i="41"/>
  <c r="G179" i="41"/>
  <c r="F179" i="41"/>
  <c r="E179" i="41"/>
  <c r="D179" i="41"/>
  <c r="H178" i="41"/>
  <c r="C178" i="41"/>
  <c r="H177" i="41"/>
  <c r="C177" i="41"/>
  <c r="H176" i="41"/>
  <c r="C176" i="41"/>
  <c r="L175" i="41"/>
  <c r="K175" i="41"/>
  <c r="J175" i="41"/>
  <c r="J174" i="41" s="1"/>
  <c r="J173" i="41" s="1"/>
  <c r="I175" i="41"/>
  <c r="G175" i="41"/>
  <c r="F175" i="41"/>
  <c r="E175" i="41"/>
  <c r="E174" i="41" s="1"/>
  <c r="D175" i="41"/>
  <c r="D174" i="41" s="1"/>
  <c r="H172" i="41"/>
  <c r="C172" i="41"/>
  <c r="H171" i="41"/>
  <c r="C171" i="41"/>
  <c r="H170" i="41"/>
  <c r="C170" i="41"/>
  <c r="H169" i="41"/>
  <c r="C169" i="41"/>
  <c r="H168" i="41"/>
  <c r="C168" i="41"/>
  <c r="H167" i="41"/>
  <c r="C167" i="41"/>
  <c r="L166" i="41"/>
  <c r="L165" i="41" s="1"/>
  <c r="K166" i="41"/>
  <c r="J166" i="41"/>
  <c r="J165" i="41" s="1"/>
  <c r="I166" i="41"/>
  <c r="I165" i="41" s="1"/>
  <c r="G166" i="41"/>
  <c r="G165" i="41" s="1"/>
  <c r="F166" i="41"/>
  <c r="F165" i="41" s="1"/>
  <c r="E166" i="41"/>
  <c r="E165" i="41" s="1"/>
  <c r="D166" i="41"/>
  <c r="D165" i="41" s="1"/>
  <c r="H164" i="41"/>
  <c r="C164" i="41"/>
  <c r="H163" i="41"/>
  <c r="C163" i="41"/>
  <c r="H162" i="41"/>
  <c r="C162" i="41"/>
  <c r="H161" i="41"/>
  <c r="C161" i="41"/>
  <c r="L160" i="41"/>
  <c r="K160" i="41"/>
  <c r="J160" i="41"/>
  <c r="I160" i="41"/>
  <c r="G160" i="41"/>
  <c r="F160" i="41"/>
  <c r="E160" i="41"/>
  <c r="D160" i="41"/>
  <c r="H159" i="41"/>
  <c r="C159" i="41"/>
  <c r="H158" i="41"/>
  <c r="C158" i="41"/>
  <c r="H157" i="41"/>
  <c r="C157" i="41"/>
  <c r="H156" i="41"/>
  <c r="C156" i="41"/>
  <c r="H155" i="41"/>
  <c r="C155" i="41"/>
  <c r="H154" i="41"/>
  <c r="C154" i="41"/>
  <c r="H153" i="41"/>
  <c r="C153" i="41"/>
  <c r="H152" i="41"/>
  <c r="C152" i="41"/>
  <c r="L151" i="41"/>
  <c r="K151" i="41"/>
  <c r="J151" i="41"/>
  <c r="I151" i="41"/>
  <c r="G151" i="41"/>
  <c r="F151" i="41"/>
  <c r="E151" i="41"/>
  <c r="D151" i="41"/>
  <c r="H150" i="41"/>
  <c r="C150" i="41"/>
  <c r="H149" i="41"/>
  <c r="C149" i="41"/>
  <c r="H148" i="41"/>
  <c r="C148" i="41"/>
  <c r="H147" i="41"/>
  <c r="C147" i="41"/>
  <c r="H146" i="41"/>
  <c r="C146" i="41"/>
  <c r="H145" i="41"/>
  <c r="C145" i="41"/>
  <c r="L144" i="41"/>
  <c r="K144" i="41"/>
  <c r="J144" i="41"/>
  <c r="I144" i="41"/>
  <c r="G144" i="41"/>
  <c r="F144" i="41"/>
  <c r="E144" i="41"/>
  <c r="D144" i="41"/>
  <c r="H143" i="41"/>
  <c r="C143" i="41"/>
  <c r="H142" i="41"/>
  <c r="C142" i="41"/>
  <c r="L141" i="41"/>
  <c r="K141" i="41"/>
  <c r="J141" i="41"/>
  <c r="I141" i="41"/>
  <c r="G141" i="41"/>
  <c r="F141" i="41"/>
  <c r="E141" i="41"/>
  <c r="D141" i="41"/>
  <c r="H140" i="41"/>
  <c r="C140" i="41"/>
  <c r="H139" i="41"/>
  <c r="C139" i="41"/>
  <c r="H138" i="41"/>
  <c r="C138" i="41"/>
  <c r="H137" i="41"/>
  <c r="C137" i="41"/>
  <c r="L136" i="41"/>
  <c r="K136" i="41"/>
  <c r="J136" i="41"/>
  <c r="I136" i="41"/>
  <c r="I130" i="41" s="1"/>
  <c r="G136" i="41"/>
  <c r="F136" i="41"/>
  <c r="F130" i="41" s="1"/>
  <c r="E136" i="41"/>
  <c r="D136" i="41"/>
  <c r="H134" i="41"/>
  <c r="C134" i="41"/>
  <c r="H133" i="41"/>
  <c r="C133" i="41"/>
  <c r="H132" i="41"/>
  <c r="C132" i="41"/>
  <c r="H131" i="41"/>
  <c r="C131" i="41"/>
  <c r="H129" i="41"/>
  <c r="H128" i="41" s="1"/>
  <c r="C129" i="41"/>
  <c r="C128" i="41" s="1"/>
  <c r="L128" i="41"/>
  <c r="K128" i="41"/>
  <c r="J128" i="41"/>
  <c r="I128" i="41"/>
  <c r="G128" i="41"/>
  <c r="F128" i="41"/>
  <c r="E128" i="41"/>
  <c r="D128" i="41"/>
  <c r="H127" i="41"/>
  <c r="C127" i="41"/>
  <c r="H126" i="41"/>
  <c r="C126" i="41"/>
  <c r="H125" i="41"/>
  <c r="C125" i="41"/>
  <c r="H124" i="41"/>
  <c r="C124" i="41"/>
  <c r="H123" i="41"/>
  <c r="C123" i="41"/>
  <c r="L122" i="41"/>
  <c r="K122" i="41"/>
  <c r="J122" i="41"/>
  <c r="I122" i="41"/>
  <c r="G122" i="41"/>
  <c r="F122" i="41"/>
  <c r="E122" i="41"/>
  <c r="D122" i="41"/>
  <c r="H121" i="41"/>
  <c r="C121" i="41"/>
  <c r="H120" i="41"/>
  <c r="C120" i="41"/>
  <c r="H119" i="41"/>
  <c r="C119" i="41"/>
  <c r="H118" i="41"/>
  <c r="C118" i="41"/>
  <c r="H117" i="41"/>
  <c r="C117" i="41"/>
  <c r="L116" i="41"/>
  <c r="K116" i="41"/>
  <c r="J116" i="41"/>
  <c r="I116" i="41"/>
  <c r="G116" i="41"/>
  <c r="F116" i="41"/>
  <c r="E116" i="41"/>
  <c r="D116" i="41"/>
  <c r="H115" i="41"/>
  <c r="C115" i="41"/>
  <c r="H114" i="41"/>
  <c r="C114" i="41"/>
  <c r="H113" i="41"/>
  <c r="C113" i="41"/>
  <c r="L112" i="41"/>
  <c r="K112" i="41"/>
  <c r="J112" i="41"/>
  <c r="I112" i="41"/>
  <c r="G112" i="41"/>
  <c r="F112" i="41"/>
  <c r="E112" i="41"/>
  <c r="D112" i="41"/>
  <c r="H111" i="41"/>
  <c r="C111" i="41"/>
  <c r="H110" i="41"/>
  <c r="C110" i="41"/>
  <c r="H109" i="41"/>
  <c r="C109" i="41"/>
  <c r="H108" i="41"/>
  <c r="C108" i="41"/>
  <c r="H107" i="41"/>
  <c r="C107" i="41"/>
  <c r="H106" i="41"/>
  <c r="C106" i="41"/>
  <c r="H105" i="41"/>
  <c r="C105" i="41"/>
  <c r="H104" i="41"/>
  <c r="C104" i="41"/>
  <c r="L103" i="41"/>
  <c r="K103" i="41"/>
  <c r="J103" i="41"/>
  <c r="I103" i="41"/>
  <c r="G103" i="41"/>
  <c r="F103" i="41"/>
  <c r="E103" i="41"/>
  <c r="D103" i="41"/>
  <c r="H102" i="41"/>
  <c r="C102" i="41"/>
  <c r="H101" i="41"/>
  <c r="C101" i="41"/>
  <c r="H100" i="41"/>
  <c r="C100" i="41"/>
  <c r="H99" i="41"/>
  <c r="C99" i="41"/>
  <c r="H98" i="41"/>
  <c r="C98" i="41"/>
  <c r="H97" i="41"/>
  <c r="C97" i="41"/>
  <c r="H96" i="41"/>
  <c r="C96" i="41"/>
  <c r="L95" i="41"/>
  <c r="K95" i="41"/>
  <c r="J95" i="41"/>
  <c r="I95" i="41"/>
  <c r="G95" i="41"/>
  <c r="F95" i="41"/>
  <c r="E95" i="41"/>
  <c r="D95" i="41"/>
  <c r="H94" i="41"/>
  <c r="C94" i="41"/>
  <c r="H93" i="41"/>
  <c r="C93" i="41"/>
  <c r="H92" i="41"/>
  <c r="C92" i="41"/>
  <c r="H91" i="41"/>
  <c r="C91" i="41"/>
  <c r="H90" i="41"/>
  <c r="C90" i="41"/>
  <c r="L89" i="41"/>
  <c r="K89" i="41"/>
  <c r="J89" i="41"/>
  <c r="I89" i="41"/>
  <c r="G89" i="41"/>
  <c r="F89" i="41"/>
  <c r="E89" i="41"/>
  <c r="D89" i="41"/>
  <c r="H88" i="41"/>
  <c r="C88" i="41"/>
  <c r="H87" i="41"/>
  <c r="C87" i="41"/>
  <c r="H86" i="41"/>
  <c r="C86" i="41"/>
  <c r="H85" i="41"/>
  <c r="C85" i="41"/>
  <c r="L84" i="41"/>
  <c r="K84" i="41"/>
  <c r="J84" i="41"/>
  <c r="I84" i="41"/>
  <c r="G84" i="41"/>
  <c r="F84" i="41"/>
  <c r="E84" i="41"/>
  <c r="D84" i="41"/>
  <c r="G83" i="41"/>
  <c r="H82" i="41"/>
  <c r="C82" i="41"/>
  <c r="H81" i="41"/>
  <c r="C81" i="41"/>
  <c r="L80" i="41"/>
  <c r="K80" i="41"/>
  <c r="J80" i="41"/>
  <c r="I80" i="41"/>
  <c r="G80" i="41"/>
  <c r="F80" i="41"/>
  <c r="E80" i="41"/>
  <c r="D80" i="41"/>
  <c r="H79" i="41"/>
  <c r="C79" i="41"/>
  <c r="H78" i="41"/>
  <c r="C78" i="41"/>
  <c r="L77" i="41"/>
  <c r="K77" i="41"/>
  <c r="J77" i="41"/>
  <c r="J76" i="41" s="1"/>
  <c r="I77" i="41"/>
  <c r="I76" i="41" s="1"/>
  <c r="G77" i="41"/>
  <c r="G76" i="41" s="1"/>
  <c r="F77" i="41"/>
  <c r="F76" i="41" s="1"/>
  <c r="E77" i="41"/>
  <c r="E76" i="41" s="1"/>
  <c r="D77" i="41"/>
  <c r="L76" i="41"/>
  <c r="H74" i="41"/>
  <c r="C74" i="41"/>
  <c r="H73" i="41"/>
  <c r="C73" i="41"/>
  <c r="H71" i="41"/>
  <c r="C71" i="41"/>
  <c r="H70" i="41"/>
  <c r="C70" i="41"/>
  <c r="L69" i="41"/>
  <c r="L67" i="41" s="1"/>
  <c r="K69" i="41"/>
  <c r="J69" i="41"/>
  <c r="J67" i="41" s="1"/>
  <c r="I69" i="41"/>
  <c r="I67" i="41" s="1"/>
  <c r="G69" i="41"/>
  <c r="G67" i="41" s="1"/>
  <c r="F69" i="41"/>
  <c r="F67" i="41" s="1"/>
  <c r="E69" i="41"/>
  <c r="E67" i="41" s="1"/>
  <c r="D69" i="41"/>
  <c r="D67" i="41" s="1"/>
  <c r="H68" i="41"/>
  <c r="C68" i="41"/>
  <c r="K67" i="41"/>
  <c r="H66" i="41"/>
  <c r="C66" i="41"/>
  <c r="H65" i="41"/>
  <c r="C65" i="41"/>
  <c r="H64" i="41"/>
  <c r="C64" i="41"/>
  <c r="H63" i="41"/>
  <c r="C63" i="41"/>
  <c r="H62" i="41"/>
  <c r="C62" i="41"/>
  <c r="H61" i="41"/>
  <c r="C61" i="41"/>
  <c r="H60" i="41"/>
  <c r="C60" i="41"/>
  <c r="H59" i="41"/>
  <c r="C59" i="41"/>
  <c r="L58" i="41"/>
  <c r="K58" i="41"/>
  <c r="J58" i="41"/>
  <c r="I58" i="41"/>
  <c r="G58" i="41"/>
  <c r="F58" i="41"/>
  <c r="E58" i="41"/>
  <c r="D58" i="41"/>
  <c r="H57" i="41"/>
  <c r="C57" i="41"/>
  <c r="H56" i="41"/>
  <c r="C56" i="41"/>
  <c r="L55" i="41"/>
  <c r="K55" i="41"/>
  <c r="J55" i="41"/>
  <c r="J54" i="41" s="1"/>
  <c r="I55" i="41"/>
  <c r="G55" i="41"/>
  <c r="G54" i="41" s="1"/>
  <c r="F55" i="41"/>
  <c r="E55" i="41"/>
  <c r="E54" i="41" s="1"/>
  <c r="D55" i="41"/>
  <c r="L54" i="41"/>
  <c r="F54" i="41"/>
  <c r="H47" i="41"/>
  <c r="C47" i="41"/>
  <c r="H46" i="41"/>
  <c r="C46" i="41"/>
  <c r="L45" i="41"/>
  <c r="H45" i="41" s="1"/>
  <c r="G45" i="41"/>
  <c r="H44" i="41"/>
  <c r="C44" i="41"/>
  <c r="K43" i="41"/>
  <c r="J43" i="41"/>
  <c r="I43" i="41"/>
  <c r="F43" i="41"/>
  <c r="E43" i="41"/>
  <c r="D43" i="41"/>
  <c r="H42" i="41"/>
  <c r="C42" i="41"/>
  <c r="H41" i="41"/>
  <c r="C41" i="41"/>
  <c r="H40" i="41"/>
  <c r="C40" i="41"/>
  <c r="H39" i="41"/>
  <c r="C39" i="41"/>
  <c r="H38" i="41"/>
  <c r="C38" i="41"/>
  <c r="K37" i="41"/>
  <c r="H37" i="41" s="1"/>
  <c r="F37" i="41"/>
  <c r="C37" i="41" s="1"/>
  <c r="H36" i="41"/>
  <c r="C36" i="41"/>
  <c r="H35" i="41"/>
  <c r="C35" i="41"/>
  <c r="K34" i="41"/>
  <c r="H34" i="41" s="1"/>
  <c r="F34" i="41"/>
  <c r="C34" i="41" s="1"/>
  <c r="H33" i="41"/>
  <c r="C33" i="41"/>
  <c r="K32" i="41"/>
  <c r="H32" i="41" s="1"/>
  <c r="F32" i="41"/>
  <c r="C32" i="41" s="1"/>
  <c r="H31" i="41"/>
  <c r="C31" i="41"/>
  <c r="H30" i="41"/>
  <c r="C30" i="41"/>
  <c r="H29" i="41"/>
  <c r="C29" i="41"/>
  <c r="K28" i="41"/>
  <c r="F28" i="41"/>
  <c r="C28" i="41" s="1"/>
  <c r="H26" i="41"/>
  <c r="C26" i="41"/>
  <c r="H25" i="41"/>
  <c r="C25" i="41"/>
  <c r="H24" i="41"/>
  <c r="C24" i="41"/>
  <c r="H23" i="41"/>
  <c r="C23" i="41"/>
  <c r="L22" i="41"/>
  <c r="L288" i="41" s="1"/>
  <c r="K22" i="41"/>
  <c r="J22" i="41"/>
  <c r="J288" i="41" s="1"/>
  <c r="I22" i="41"/>
  <c r="G22" i="41"/>
  <c r="G288" i="41" s="1"/>
  <c r="G287" i="41" s="1"/>
  <c r="F22" i="41"/>
  <c r="E22" i="41"/>
  <c r="E288" i="41" s="1"/>
  <c r="E287" i="41" s="1"/>
  <c r="D22" i="41"/>
  <c r="H300" i="40"/>
  <c r="C300" i="40"/>
  <c r="H298" i="40"/>
  <c r="C298" i="40"/>
  <c r="H296" i="40"/>
  <c r="C296" i="40"/>
  <c r="H295" i="40"/>
  <c r="C295" i="40"/>
  <c r="H294" i="40"/>
  <c r="C294" i="40"/>
  <c r="H293" i="40"/>
  <c r="C293" i="40"/>
  <c r="H292" i="40"/>
  <c r="C292" i="40"/>
  <c r="H291" i="40"/>
  <c r="H290" i="40" s="1"/>
  <c r="C291" i="40"/>
  <c r="C290" i="40" s="1"/>
  <c r="L290" i="40"/>
  <c r="K290" i="40"/>
  <c r="J290" i="40"/>
  <c r="I290" i="40"/>
  <c r="G290" i="40"/>
  <c r="F290" i="40"/>
  <c r="E290" i="40"/>
  <c r="D290" i="40"/>
  <c r="H282" i="40"/>
  <c r="C282" i="40"/>
  <c r="H281" i="40"/>
  <c r="C281" i="40"/>
  <c r="L280" i="40"/>
  <c r="K280" i="40"/>
  <c r="J280" i="40"/>
  <c r="I280" i="40"/>
  <c r="G280" i="40"/>
  <c r="F280" i="40"/>
  <c r="E280" i="40"/>
  <c r="C280" i="40" s="1"/>
  <c r="D280" i="40"/>
  <c r="H279" i="40"/>
  <c r="C279" i="40"/>
  <c r="H278" i="40"/>
  <c r="C278" i="40"/>
  <c r="H277" i="40"/>
  <c r="C277" i="40"/>
  <c r="L276" i="40"/>
  <c r="K276" i="40"/>
  <c r="J276" i="40"/>
  <c r="I276" i="40"/>
  <c r="G276" i="40"/>
  <c r="F276" i="40"/>
  <c r="E276" i="40"/>
  <c r="D276" i="40"/>
  <c r="H275" i="40"/>
  <c r="C275" i="40"/>
  <c r="H274" i="40"/>
  <c r="C274" i="40"/>
  <c r="H273" i="40"/>
  <c r="C273" i="40"/>
  <c r="H272" i="40"/>
  <c r="C272" i="40"/>
  <c r="L271" i="40"/>
  <c r="L269" i="40" s="1"/>
  <c r="K271" i="40"/>
  <c r="J271" i="40"/>
  <c r="I271" i="40"/>
  <c r="G271" i="40"/>
  <c r="G269" i="40" s="1"/>
  <c r="F271" i="40"/>
  <c r="E271" i="40"/>
  <c r="D271" i="40"/>
  <c r="D269" i="40" s="1"/>
  <c r="D268" i="40" s="1"/>
  <c r="H270" i="40"/>
  <c r="C270" i="40"/>
  <c r="K269" i="40"/>
  <c r="F269" i="40"/>
  <c r="F268" i="40" s="1"/>
  <c r="H267" i="40"/>
  <c r="C267" i="40"/>
  <c r="H266" i="40"/>
  <c r="C266" i="40"/>
  <c r="H265" i="40"/>
  <c r="C265" i="40"/>
  <c r="H264" i="40"/>
  <c r="C264" i="40"/>
  <c r="L263" i="40"/>
  <c r="K263" i="40"/>
  <c r="J263" i="40"/>
  <c r="I263" i="40"/>
  <c r="G263" i="40"/>
  <c r="F263" i="40"/>
  <c r="E263" i="40"/>
  <c r="D263" i="40"/>
  <c r="H262" i="40"/>
  <c r="C262" i="40"/>
  <c r="H261" i="40"/>
  <c r="C261" i="40"/>
  <c r="H260" i="40"/>
  <c r="C260" i="40"/>
  <c r="L259" i="40"/>
  <c r="L258" i="40" s="1"/>
  <c r="K259" i="40"/>
  <c r="J259" i="40"/>
  <c r="I259" i="40"/>
  <c r="G259" i="40"/>
  <c r="G258" i="40" s="1"/>
  <c r="F259" i="40"/>
  <c r="E259" i="40"/>
  <c r="D259" i="40"/>
  <c r="H257" i="40"/>
  <c r="C257" i="40"/>
  <c r="H256" i="40"/>
  <c r="C256" i="40"/>
  <c r="H255" i="40"/>
  <c r="C255" i="40"/>
  <c r="H254" i="40"/>
  <c r="C254" i="40"/>
  <c r="H253" i="40"/>
  <c r="C253" i="40"/>
  <c r="L252" i="40"/>
  <c r="K252" i="40"/>
  <c r="J252" i="40"/>
  <c r="I252" i="40"/>
  <c r="G252" i="40"/>
  <c r="G251" i="40" s="1"/>
  <c r="F252" i="40"/>
  <c r="F251" i="40" s="1"/>
  <c r="E252" i="40"/>
  <c r="E251" i="40" s="1"/>
  <c r="D252" i="40"/>
  <c r="L251" i="40"/>
  <c r="K251" i="40"/>
  <c r="J251" i="40"/>
  <c r="H250" i="40"/>
  <c r="C250" i="40"/>
  <c r="H249" i="40"/>
  <c r="C249" i="40"/>
  <c r="H248" i="40"/>
  <c r="C248" i="40"/>
  <c r="H247" i="40"/>
  <c r="C247" i="40"/>
  <c r="L246" i="40"/>
  <c r="K246" i="40"/>
  <c r="J246" i="40"/>
  <c r="I246" i="40"/>
  <c r="G246" i="40"/>
  <c r="F246" i="40"/>
  <c r="E246" i="40"/>
  <c r="D246" i="40"/>
  <c r="H245" i="40"/>
  <c r="C245" i="40"/>
  <c r="H244" i="40"/>
  <c r="C244" i="40"/>
  <c r="H243" i="40"/>
  <c r="C243" i="40"/>
  <c r="H242" i="40"/>
  <c r="C242" i="40"/>
  <c r="H241" i="40"/>
  <c r="C241" i="40"/>
  <c r="H240" i="40"/>
  <c r="C240" i="40"/>
  <c r="H239" i="40"/>
  <c r="C239" i="40"/>
  <c r="L238" i="40"/>
  <c r="K238" i="40"/>
  <c r="J238" i="40"/>
  <c r="I238" i="40"/>
  <c r="G238" i="40"/>
  <c r="F238" i="40"/>
  <c r="E238" i="40"/>
  <c r="D238" i="40"/>
  <c r="H237" i="40"/>
  <c r="C237" i="40"/>
  <c r="H236" i="40"/>
  <c r="C236" i="40"/>
  <c r="L235" i="40"/>
  <c r="L231" i="40" s="1"/>
  <c r="K235" i="40"/>
  <c r="J235" i="40"/>
  <c r="I235" i="40"/>
  <c r="G235" i="40"/>
  <c r="G231" i="40" s="1"/>
  <c r="F235" i="40"/>
  <c r="F231" i="40" s="1"/>
  <c r="E235" i="40"/>
  <c r="D235" i="40"/>
  <c r="H232" i="40"/>
  <c r="C232" i="40"/>
  <c r="H229" i="40"/>
  <c r="C229" i="40"/>
  <c r="H228" i="40"/>
  <c r="C228" i="40"/>
  <c r="L227" i="40"/>
  <c r="K227" i="40"/>
  <c r="J227" i="40"/>
  <c r="I227" i="40"/>
  <c r="G227" i="40"/>
  <c r="F227" i="40"/>
  <c r="E227" i="40"/>
  <c r="D227" i="40"/>
  <c r="H226" i="40"/>
  <c r="C226" i="40"/>
  <c r="H225" i="40"/>
  <c r="C225" i="40"/>
  <c r="H224" i="40"/>
  <c r="C224" i="40"/>
  <c r="H223" i="40"/>
  <c r="C223" i="40"/>
  <c r="H222" i="40"/>
  <c r="C222" i="40"/>
  <c r="H221" i="40"/>
  <c r="C221" i="40"/>
  <c r="H220" i="40"/>
  <c r="C220" i="40"/>
  <c r="H219" i="40"/>
  <c r="C219" i="40"/>
  <c r="H218" i="40"/>
  <c r="C218" i="40"/>
  <c r="H217" i="40"/>
  <c r="C217" i="40"/>
  <c r="L216" i="40"/>
  <c r="K216" i="40"/>
  <c r="J216" i="40"/>
  <c r="I216" i="40"/>
  <c r="G216" i="40"/>
  <c r="F216" i="40"/>
  <c r="E216" i="40"/>
  <c r="D216" i="40"/>
  <c r="H215" i="40"/>
  <c r="C215" i="40"/>
  <c r="H214" i="40"/>
  <c r="C214" i="40"/>
  <c r="H213" i="40"/>
  <c r="C213" i="40"/>
  <c r="H212" i="40"/>
  <c r="C212" i="40"/>
  <c r="H211" i="40"/>
  <c r="C211" i="40"/>
  <c r="H210" i="40"/>
  <c r="C210" i="40"/>
  <c r="H209" i="40"/>
  <c r="C209" i="40"/>
  <c r="H208" i="40"/>
  <c r="C208" i="40"/>
  <c r="H207" i="40"/>
  <c r="C207" i="40"/>
  <c r="H206" i="40"/>
  <c r="C206" i="40"/>
  <c r="L205" i="40"/>
  <c r="L204" i="40" s="1"/>
  <c r="K205" i="40"/>
  <c r="J205" i="40"/>
  <c r="J204" i="40" s="1"/>
  <c r="I205" i="40"/>
  <c r="G205" i="40"/>
  <c r="G204" i="40" s="1"/>
  <c r="F205" i="40"/>
  <c r="E205" i="40"/>
  <c r="E204" i="40" s="1"/>
  <c r="D205" i="40"/>
  <c r="D204" i="40" s="1"/>
  <c r="H203" i="40"/>
  <c r="C203" i="40"/>
  <c r="H202" i="40"/>
  <c r="C202" i="40"/>
  <c r="H201" i="40"/>
  <c r="C201" i="40"/>
  <c r="H200" i="40"/>
  <c r="C200" i="40"/>
  <c r="H199" i="40"/>
  <c r="C199" i="40"/>
  <c r="L198" i="40"/>
  <c r="L196" i="40" s="1"/>
  <c r="L195" i="40" s="1"/>
  <c r="K198" i="40"/>
  <c r="K196" i="40" s="1"/>
  <c r="J198" i="40"/>
  <c r="J196" i="40" s="1"/>
  <c r="I198" i="40"/>
  <c r="G198" i="40"/>
  <c r="F198" i="40"/>
  <c r="E198" i="40"/>
  <c r="E196" i="40" s="1"/>
  <c r="D198" i="40"/>
  <c r="H197" i="40"/>
  <c r="C197" i="40"/>
  <c r="G196" i="40"/>
  <c r="F196" i="40"/>
  <c r="H193" i="40"/>
  <c r="C193" i="40"/>
  <c r="L192" i="40"/>
  <c r="K192" i="40"/>
  <c r="K191" i="40" s="1"/>
  <c r="J192" i="40"/>
  <c r="J191" i="40" s="1"/>
  <c r="I192" i="40"/>
  <c r="G192" i="40"/>
  <c r="G191" i="40" s="1"/>
  <c r="G187" i="40" s="1"/>
  <c r="F192" i="40"/>
  <c r="E192" i="40"/>
  <c r="E191" i="40" s="1"/>
  <c r="D192" i="40"/>
  <c r="L191" i="40"/>
  <c r="F191" i="40"/>
  <c r="D191" i="40"/>
  <c r="H190" i="40"/>
  <c r="C190" i="40"/>
  <c r="H189" i="40"/>
  <c r="C189" i="40"/>
  <c r="L188" i="40"/>
  <c r="K188" i="40"/>
  <c r="K187" i="40" s="1"/>
  <c r="J188" i="40"/>
  <c r="I188" i="40"/>
  <c r="G188" i="40"/>
  <c r="F188" i="40"/>
  <c r="E188" i="40"/>
  <c r="D188" i="40"/>
  <c r="D187" i="40" s="1"/>
  <c r="H186" i="40"/>
  <c r="C186" i="40"/>
  <c r="H185" i="40"/>
  <c r="C185" i="40"/>
  <c r="L184" i="40"/>
  <c r="K184" i="40"/>
  <c r="J184" i="40"/>
  <c r="I184" i="40"/>
  <c r="G184" i="40"/>
  <c r="F184" i="40"/>
  <c r="E184" i="40"/>
  <c r="D184" i="40"/>
  <c r="H183" i="40"/>
  <c r="C183" i="40"/>
  <c r="H182" i="40"/>
  <c r="C182" i="40"/>
  <c r="H181" i="40"/>
  <c r="C181" i="40"/>
  <c r="H180" i="40"/>
  <c r="C180" i="40"/>
  <c r="L179" i="40"/>
  <c r="K179" i="40"/>
  <c r="J179" i="40"/>
  <c r="I179" i="40"/>
  <c r="G179" i="40"/>
  <c r="F179" i="40"/>
  <c r="E179" i="40"/>
  <c r="D179" i="40"/>
  <c r="H178" i="40"/>
  <c r="C178" i="40"/>
  <c r="H177" i="40"/>
  <c r="C177" i="40"/>
  <c r="H176" i="40"/>
  <c r="C176" i="40"/>
  <c r="L175" i="40"/>
  <c r="K175" i="40"/>
  <c r="J175" i="40"/>
  <c r="I175" i="40"/>
  <c r="G175" i="40"/>
  <c r="F175" i="40"/>
  <c r="E175" i="40"/>
  <c r="D175" i="40"/>
  <c r="H172" i="40"/>
  <c r="C172" i="40"/>
  <c r="H171" i="40"/>
  <c r="C171" i="40"/>
  <c r="H170" i="40"/>
  <c r="C170" i="40"/>
  <c r="H169" i="40"/>
  <c r="C169" i="40"/>
  <c r="H168" i="40"/>
  <c r="C168" i="40"/>
  <c r="H167" i="40"/>
  <c r="C167" i="40"/>
  <c r="L166" i="40"/>
  <c r="L165" i="40" s="1"/>
  <c r="K166" i="40"/>
  <c r="K165" i="40" s="1"/>
  <c r="J166" i="40"/>
  <c r="J165" i="40" s="1"/>
  <c r="I166" i="40"/>
  <c r="I165" i="40" s="1"/>
  <c r="G166" i="40"/>
  <c r="F166" i="40"/>
  <c r="F165" i="40" s="1"/>
  <c r="E166" i="40"/>
  <c r="E165" i="40" s="1"/>
  <c r="D166" i="40"/>
  <c r="D165" i="40" s="1"/>
  <c r="G165" i="40"/>
  <c r="H164" i="40"/>
  <c r="C164" i="40"/>
  <c r="H163" i="40"/>
  <c r="C163" i="40"/>
  <c r="H162" i="40"/>
  <c r="C162" i="40"/>
  <c r="H161" i="40"/>
  <c r="C161" i="40"/>
  <c r="L160" i="40"/>
  <c r="K160" i="40"/>
  <c r="J160" i="40"/>
  <c r="I160" i="40"/>
  <c r="G160" i="40"/>
  <c r="F160" i="40"/>
  <c r="E160" i="40"/>
  <c r="D160" i="40"/>
  <c r="H159" i="40"/>
  <c r="C159" i="40"/>
  <c r="H158" i="40"/>
  <c r="C158" i="40"/>
  <c r="H157" i="40"/>
  <c r="C157" i="40"/>
  <c r="H156" i="40"/>
  <c r="C156" i="40"/>
  <c r="H155" i="40"/>
  <c r="C155" i="40"/>
  <c r="I154" i="40"/>
  <c r="I151" i="40" s="1"/>
  <c r="C154" i="40"/>
  <c r="H153" i="40"/>
  <c r="C153" i="40"/>
  <c r="H152" i="40"/>
  <c r="C152" i="40"/>
  <c r="L151" i="40"/>
  <c r="K151" i="40"/>
  <c r="J151" i="40"/>
  <c r="G151" i="40"/>
  <c r="F151" i="40"/>
  <c r="E151" i="40"/>
  <c r="D151" i="40"/>
  <c r="H150" i="40"/>
  <c r="C150" i="40"/>
  <c r="H149" i="40"/>
  <c r="C149" i="40"/>
  <c r="H148" i="40"/>
  <c r="C148" i="40"/>
  <c r="H147" i="40"/>
  <c r="C147" i="40"/>
  <c r="H146" i="40"/>
  <c r="C146" i="40"/>
  <c r="H145" i="40"/>
  <c r="C145" i="40"/>
  <c r="L144" i="40"/>
  <c r="K144" i="40"/>
  <c r="J144" i="40"/>
  <c r="I144" i="40"/>
  <c r="G144" i="40"/>
  <c r="F144" i="40"/>
  <c r="E144" i="40"/>
  <c r="D144" i="40"/>
  <c r="H143" i="40"/>
  <c r="C143" i="40"/>
  <c r="H142" i="40"/>
  <c r="C142" i="40"/>
  <c r="L141" i="40"/>
  <c r="K141" i="40"/>
  <c r="J141" i="40"/>
  <c r="I141" i="40"/>
  <c r="G141" i="40"/>
  <c r="F141" i="40"/>
  <c r="E141" i="40"/>
  <c r="D141" i="40"/>
  <c r="H140" i="40"/>
  <c r="C140" i="40"/>
  <c r="H139" i="40"/>
  <c r="C139" i="40"/>
  <c r="H138" i="40"/>
  <c r="C138" i="40"/>
  <c r="H137" i="40"/>
  <c r="C137" i="40"/>
  <c r="L136" i="40"/>
  <c r="K136" i="40"/>
  <c r="J136" i="40"/>
  <c r="I136" i="40"/>
  <c r="G136" i="40"/>
  <c r="F136" i="40"/>
  <c r="E136" i="40"/>
  <c r="D136" i="40"/>
  <c r="H134" i="40"/>
  <c r="C134" i="40"/>
  <c r="H133" i="40"/>
  <c r="C133" i="40"/>
  <c r="H132" i="40"/>
  <c r="C132" i="40"/>
  <c r="C131" i="40"/>
  <c r="H129" i="40"/>
  <c r="C129" i="40"/>
  <c r="C128" i="40" s="1"/>
  <c r="L128" i="40"/>
  <c r="K128" i="40"/>
  <c r="J128" i="40"/>
  <c r="I128" i="40"/>
  <c r="H128" i="40"/>
  <c r="G128" i="40"/>
  <c r="F128" i="40"/>
  <c r="E128" i="40"/>
  <c r="D128" i="40"/>
  <c r="H127" i="40"/>
  <c r="C127" i="40"/>
  <c r="H126" i="40"/>
  <c r="C126" i="40"/>
  <c r="H125" i="40"/>
  <c r="C125" i="40"/>
  <c r="H124" i="40"/>
  <c r="C124" i="40"/>
  <c r="H123" i="40"/>
  <c r="C123" i="40"/>
  <c r="L122" i="40"/>
  <c r="K122" i="40"/>
  <c r="J122" i="40"/>
  <c r="I122" i="40"/>
  <c r="G122" i="40"/>
  <c r="F122" i="40"/>
  <c r="E122" i="40"/>
  <c r="D122" i="40"/>
  <c r="H121" i="40"/>
  <c r="C121" i="40"/>
  <c r="H120" i="40"/>
  <c r="C120" i="40"/>
  <c r="H119" i="40"/>
  <c r="C119" i="40"/>
  <c r="H118" i="40"/>
  <c r="C118" i="40"/>
  <c r="H117" i="40"/>
  <c r="C117" i="40"/>
  <c r="L116" i="40"/>
  <c r="K116" i="40"/>
  <c r="J116" i="40"/>
  <c r="I116" i="40"/>
  <c r="G116" i="40"/>
  <c r="F116" i="40"/>
  <c r="E116" i="40"/>
  <c r="D116" i="40"/>
  <c r="H115" i="40"/>
  <c r="C115" i="40"/>
  <c r="H114" i="40"/>
  <c r="C114" i="40"/>
  <c r="H113" i="40"/>
  <c r="C113" i="40"/>
  <c r="L112" i="40"/>
  <c r="K112" i="40"/>
  <c r="J112" i="40"/>
  <c r="I112" i="40"/>
  <c r="G112" i="40"/>
  <c r="F112" i="40"/>
  <c r="E112" i="40"/>
  <c r="D112" i="40"/>
  <c r="H111" i="40"/>
  <c r="C111" i="40"/>
  <c r="H110" i="40"/>
  <c r="C110" i="40"/>
  <c r="H109" i="40"/>
  <c r="C109" i="40"/>
  <c r="H108" i="40"/>
  <c r="C108" i="40"/>
  <c r="H107" i="40"/>
  <c r="C107" i="40"/>
  <c r="H106" i="40"/>
  <c r="C106" i="40"/>
  <c r="H105" i="40"/>
  <c r="C105" i="40"/>
  <c r="H104" i="40"/>
  <c r="C104" i="40"/>
  <c r="L103" i="40"/>
  <c r="K103" i="40"/>
  <c r="J103" i="40"/>
  <c r="I103" i="40"/>
  <c r="G103" i="40"/>
  <c r="F103" i="40"/>
  <c r="E103" i="40"/>
  <c r="D103" i="40"/>
  <c r="H102" i="40"/>
  <c r="C102" i="40"/>
  <c r="H101" i="40"/>
  <c r="C101" i="40"/>
  <c r="H100" i="40"/>
  <c r="C100" i="40"/>
  <c r="H99" i="40"/>
  <c r="C99" i="40"/>
  <c r="H98" i="40"/>
  <c r="C98" i="40"/>
  <c r="H97" i="40"/>
  <c r="C97" i="40"/>
  <c r="H96" i="40"/>
  <c r="C96" i="40"/>
  <c r="L95" i="40"/>
  <c r="K95" i="40"/>
  <c r="J95" i="40"/>
  <c r="I95" i="40"/>
  <c r="G95" i="40"/>
  <c r="F95" i="40"/>
  <c r="E95" i="40"/>
  <c r="D95" i="40"/>
  <c r="H94" i="40"/>
  <c r="C94" i="40"/>
  <c r="H93" i="40"/>
  <c r="C93" i="40"/>
  <c r="H92" i="40"/>
  <c r="C92" i="40"/>
  <c r="H91" i="40"/>
  <c r="C91" i="40"/>
  <c r="H90" i="40"/>
  <c r="C90" i="40"/>
  <c r="L89" i="40"/>
  <c r="K89" i="40"/>
  <c r="J89" i="40"/>
  <c r="I89" i="40"/>
  <c r="G89" i="40"/>
  <c r="F89" i="40"/>
  <c r="E89" i="40"/>
  <c r="D89" i="40"/>
  <c r="H88" i="40"/>
  <c r="C88" i="40"/>
  <c r="H87" i="40"/>
  <c r="C87" i="40"/>
  <c r="H86" i="40"/>
  <c r="C86" i="40"/>
  <c r="H85" i="40"/>
  <c r="C85" i="40"/>
  <c r="L84" i="40"/>
  <c r="K84" i="40"/>
  <c r="J84" i="40"/>
  <c r="I84" i="40"/>
  <c r="G84" i="40"/>
  <c r="F84" i="40"/>
  <c r="E84" i="40"/>
  <c r="D84" i="40"/>
  <c r="H82" i="40"/>
  <c r="C82" i="40"/>
  <c r="H81" i="40"/>
  <c r="C81" i="40"/>
  <c r="L80" i="40"/>
  <c r="K80" i="40"/>
  <c r="J80" i="40"/>
  <c r="I80" i="40"/>
  <c r="G80" i="40"/>
  <c r="F80" i="40"/>
  <c r="E80" i="40"/>
  <c r="D80" i="40"/>
  <c r="H79" i="40"/>
  <c r="C79" i="40"/>
  <c r="H78" i="40"/>
  <c r="C78" i="40"/>
  <c r="L77" i="40"/>
  <c r="K77" i="40"/>
  <c r="J77" i="40"/>
  <c r="J76" i="40" s="1"/>
  <c r="I77" i="40"/>
  <c r="G77" i="40"/>
  <c r="G76" i="40" s="1"/>
  <c r="F77" i="40"/>
  <c r="E77" i="40"/>
  <c r="E76" i="40" s="1"/>
  <c r="D77" i="40"/>
  <c r="L76" i="40"/>
  <c r="H74" i="40"/>
  <c r="C74" i="40"/>
  <c r="H73" i="40"/>
  <c r="C73" i="40"/>
  <c r="H71" i="40"/>
  <c r="C71" i="40"/>
  <c r="H70" i="40"/>
  <c r="C70" i="40"/>
  <c r="L69" i="40"/>
  <c r="L67" i="40" s="1"/>
  <c r="K69" i="40"/>
  <c r="K67" i="40" s="1"/>
  <c r="J69" i="40"/>
  <c r="J67" i="40" s="1"/>
  <c r="I69" i="40"/>
  <c r="I67" i="40" s="1"/>
  <c r="G69" i="40"/>
  <c r="G67" i="40" s="1"/>
  <c r="F69" i="40"/>
  <c r="F67" i="40" s="1"/>
  <c r="E69" i="40"/>
  <c r="E67" i="40" s="1"/>
  <c r="D69" i="40"/>
  <c r="D67" i="40" s="1"/>
  <c r="H68" i="40"/>
  <c r="C68" i="40"/>
  <c r="H66" i="40"/>
  <c r="C66" i="40"/>
  <c r="H65" i="40"/>
  <c r="C65" i="40"/>
  <c r="H64" i="40"/>
  <c r="C64" i="40"/>
  <c r="H63" i="40"/>
  <c r="C63" i="40"/>
  <c r="H62" i="40"/>
  <c r="C62" i="40"/>
  <c r="H61" i="40"/>
  <c r="C61" i="40"/>
  <c r="H60" i="40"/>
  <c r="C60" i="40"/>
  <c r="H59" i="40"/>
  <c r="C59" i="40"/>
  <c r="L58" i="40"/>
  <c r="K58" i="40"/>
  <c r="J58" i="40"/>
  <c r="I58" i="40"/>
  <c r="G58" i="40"/>
  <c r="F58" i="40"/>
  <c r="E58" i="40"/>
  <c r="D58" i="40"/>
  <c r="H57" i="40"/>
  <c r="C57" i="40"/>
  <c r="H56" i="40"/>
  <c r="C56" i="40"/>
  <c r="L55" i="40"/>
  <c r="L54" i="40" s="1"/>
  <c r="K55" i="40"/>
  <c r="K54" i="40" s="1"/>
  <c r="J55" i="40"/>
  <c r="I55" i="40"/>
  <c r="G55" i="40"/>
  <c r="G54" i="40" s="1"/>
  <c r="F55" i="40"/>
  <c r="E55" i="40"/>
  <c r="E54" i="40" s="1"/>
  <c r="D55" i="40"/>
  <c r="D54" i="40" s="1"/>
  <c r="J54" i="40"/>
  <c r="J53" i="40" s="1"/>
  <c r="I54" i="40"/>
  <c r="H47" i="40"/>
  <c r="C47" i="40"/>
  <c r="H46" i="40"/>
  <c r="C46" i="40"/>
  <c r="L45" i="40"/>
  <c r="G45" i="40"/>
  <c r="C45" i="40" s="1"/>
  <c r="H44" i="40"/>
  <c r="C44" i="40"/>
  <c r="K43" i="40"/>
  <c r="J43" i="40"/>
  <c r="I43" i="40"/>
  <c r="F43" i="40"/>
  <c r="E43" i="40"/>
  <c r="D43" i="40"/>
  <c r="H42" i="40"/>
  <c r="C42" i="40"/>
  <c r="H41" i="40"/>
  <c r="C41" i="40"/>
  <c r="H40" i="40"/>
  <c r="C40" i="40"/>
  <c r="H39" i="40"/>
  <c r="C39" i="40"/>
  <c r="H38" i="40"/>
  <c r="C38" i="40"/>
  <c r="K37" i="40"/>
  <c r="H37" i="40" s="1"/>
  <c r="F37" i="40"/>
  <c r="C37" i="40" s="1"/>
  <c r="H36" i="40"/>
  <c r="C36" i="40"/>
  <c r="H35" i="40"/>
  <c r="C35" i="40"/>
  <c r="K34" i="40"/>
  <c r="H34" i="40" s="1"/>
  <c r="F34" i="40"/>
  <c r="C34" i="40" s="1"/>
  <c r="H33" i="40"/>
  <c r="C33" i="40"/>
  <c r="K32" i="40"/>
  <c r="H32" i="40" s="1"/>
  <c r="F32" i="40"/>
  <c r="C32" i="40" s="1"/>
  <c r="H31" i="40"/>
  <c r="C31" i="40"/>
  <c r="H30" i="40"/>
  <c r="C30" i="40"/>
  <c r="H29" i="40"/>
  <c r="C29" i="40"/>
  <c r="K28" i="40"/>
  <c r="H28" i="40" s="1"/>
  <c r="F28" i="40"/>
  <c r="C28" i="40" s="1"/>
  <c r="H26" i="40"/>
  <c r="C26" i="40"/>
  <c r="H25" i="40"/>
  <c r="C25" i="40"/>
  <c r="H24" i="40"/>
  <c r="C24" i="40"/>
  <c r="H23" i="40"/>
  <c r="C23" i="40"/>
  <c r="L22" i="40"/>
  <c r="K22" i="40"/>
  <c r="J22" i="40"/>
  <c r="I22" i="40"/>
  <c r="I21" i="40" s="1"/>
  <c r="G22" i="40"/>
  <c r="F22" i="40"/>
  <c r="F288" i="40" s="1"/>
  <c r="F287" i="40" s="1"/>
  <c r="E22" i="40"/>
  <c r="D22" i="40"/>
  <c r="D288" i="40" s="1"/>
  <c r="D287" i="40" s="1"/>
  <c r="L21" i="40"/>
  <c r="E21" i="40"/>
  <c r="H300" i="39"/>
  <c r="C300" i="39"/>
  <c r="H298" i="39"/>
  <c r="C298" i="39"/>
  <c r="H296" i="39"/>
  <c r="C296" i="39"/>
  <c r="H295" i="39"/>
  <c r="C295" i="39"/>
  <c r="H294" i="39"/>
  <c r="C294" i="39"/>
  <c r="H293" i="39"/>
  <c r="C293" i="39"/>
  <c r="H292" i="39"/>
  <c r="C292" i="39"/>
  <c r="H291" i="39"/>
  <c r="C291" i="39"/>
  <c r="C290" i="39" s="1"/>
  <c r="L290" i="39"/>
  <c r="K290" i="39"/>
  <c r="J290" i="39"/>
  <c r="I290" i="39"/>
  <c r="G290" i="39"/>
  <c r="F290" i="39"/>
  <c r="E290" i="39"/>
  <c r="D290" i="39"/>
  <c r="H282" i="39"/>
  <c r="C282" i="39"/>
  <c r="H281" i="39"/>
  <c r="C281" i="39"/>
  <c r="L280" i="39"/>
  <c r="K280" i="39"/>
  <c r="J280" i="39"/>
  <c r="I280" i="39"/>
  <c r="G280" i="39"/>
  <c r="F280" i="39"/>
  <c r="E280" i="39"/>
  <c r="D280" i="39"/>
  <c r="H279" i="39"/>
  <c r="C279" i="39"/>
  <c r="H278" i="39"/>
  <c r="C278" i="39"/>
  <c r="H277" i="39"/>
  <c r="C277" i="39"/>
  <c r="L276" i="39"/>
  <c r="K276" i="39"/>
  <c r="J276" i="39"/>
  <c r="I276" i="39"/>
  <c r="G276" i="39"/>
  <c r="F276" i="39"/>
  <c r="E276" i="39"/>
  <c r="D276" i="39"/>
  <c r="H275" i="39"/>
  <c r="C275" i="39"/>
  <c r="H274" i="39"/>
  <c r="C274" i="39"/>
  <c r="H273" i="39"/>
  <c r="C273" i="39"/>
  <c r="H272" i="39"/>
  <c r="C272" i="39"/>
  <c r="L271" i="39"/>
  <c r="L269" i="39" s="1"/>
  <c r="K271" i="39"/>
  <c r="J271" i="39"/>
  <c r="J269" i="39" s="1"/>
  <c r="I271" i="39"/>
  <c r="G271" i="39"/>
  <c r="F271" i="39"/>
  <c r="F269" i="39" s="1"/>
  <c r="F268" i="39" s="1"/>
  <c r="E271" i="39"/>
  <c r="E269" i="39" s="1"/>
  <c r="E268" i="39" s="1"/>
  <c r="D271" i="39"/>
  <c r="H270" i="39"/>
  <c r="C270" i="39"/>
  <c r="K269" i="39"/>
  <c r="H267" i="39"/>
  <c r="C267" i="39"/>
  <c r="H266" i="39"/>
  <c r="C266" i="39"/>
  <c r="H265" i="39"/>
  <c r="C265" i="39"/>
  <c r="H264" i="39"/>
  <c r="C264" i="39"/>
  <c r="L263" i="39"/>
  <c r="K263" i="39"/>
  <c r="J263" i="39"/>
  <c r="I263" i="39"/>
  <c r="G263" i="39"/>
  <c r="F263" i="39"/>
  <c r="E263" i="39"/>
  <c r="D263" i="39"/>
  <c r="H262" i="39"/>
  <c r="C262" i="39"/>
  <c r="H261" i="39"/>
  <c r="C261" i="39"/>
  <c r="H260" i="39"/>
  <c r="C260" i="39"/>
  <c r="L259" i="39"/>
  <c r="K259" i="39"/>
  <c r="J259" i="39"/>
  <c r="I259" i="39"/>
  <c r="G259" i="39"/>
  <c r="F259" i="39"/>
  <c r="E259" i="39"/>
  <c r="D259" i="39"/>
  <c r="H257" i="39"/>
  <c r="C257" i="39"/>
  <c r="H256" i="39"/>
  <c r="C256" i="39"/>
  <c r="H255" i="39"/>
  <c r="C255" i="39"/>
  <c r="H254" i="39"/>
  <c r="C254" i="39"/>
  <c r="H253" i="39"/>
  <c r="C253" i="39"/>
  <c r="L252" i="39"/>
  <c r="K252" i="39"/>
  <c r="K251" i="39" s="1"/>
  <c r="J252" i="39"/>
  <c r="I252" i="39"/>
  <c r="G252" i="39"/>
  <c r="G251" i="39" s="1"/>
  <c r="F252" i="39"/>
  <c r="F251" i="39" s="1"/>
  <c r="E252" i="39"/>
  <c r="D252" i="39"/>
  <c r="L251" i="39"/>
  <c r="J251" i="39"/>
  <c r="E251" i="39"/>
  <c r="D251" i="39"/>
  <c r="H250" i="39"/>
  <c r="C250" i="39"/>
  <c r="H249" i="39"/>
  <c r="C249" i="39"/>
  <c r="H248" i="39"/>
  <c r="C248" i="39"/>
  <c r="H247" i="39"/>
  <c r="C247" i="39"/>
  <c r="L246" i="39"/>
  <c r="K246" i="39"/>
  <c r="J246" i="39"/>
  <c r="I246" i="39"/>
  <c r="G246" i="39"/>
  <c r="F246" i="39"/>
  <c r="E246" i="39"/>
  <c r="D246" i="39"/>
  <c r="H245" i="39"/>
  <c r="C245" i="39"/>
  <c r="H244" i="39"/>
  <c r="C244" i="39"/>
  <c r="H243" i="39"/>
  <c r="C243" i="39"/>
  <c r="H242" i="39"/>
  <c r="C242" i="39"/>
  <c r="H241" i="39"/>
  <c r="C241" i="39"/>
  <c r="H240" i="39"/>
  <c r="C240" i="39"/>
  <c r="H239" i="39"/>
  <c r="C239" i="39"/>
  <c r="L238" i="39"/>
  <c r="K238" i="39"/>
  <c r="J238" i="39"/>
  <c r="I238" i="39"/>
  <c r="G238" i="39"/>
  <c r="F238" i="39"/>
  <c r="E238" i="39"/>
  <c r="D238" i="39"/>
  <c r="H237" i="39"/>
  <c r="C237" i="39"/>
  <c r="H236" i="39"/>
  <c r="C236" i="39"/>
  <c r="L235" i="39"/>
  <c r="K235" i="39"/>
  <c r="J235" i="39"/>
  <c r="I235" i="39"/>
  <c r="G235" i="39"/>
  <c r="F235" i="39"/>
  <c r="E235" i="39"/>
  <c r="D235" i="39"/>
  <c r="H232" i="39"/>
  <c r="C232" i="39"/>
  <c r="H229" i="39"/>
  <c r="C229" i="39"/>
  <c r="H228" i="39"/>
  <c r="C228" i="39"/>
  <c r="L227" i="39"/>
  <c r="K227" i="39"/>
  <c r="J227" i="39"/>
  <c r="I227" i="39"/>
  <c r="G227" i="39"/>
  <c r="F227" i="39"/>
  <c r="E227" i="39"/>
  <c r="D227" i="39"/>
  <c r="H226" i="39"/>
  <c r="C226" i="39"/>
  <c r="H225" i="39"/>
  <c r="C225" i="39"/>
  <c r="H224" i="39"/>
  <c r="C224" i="39"/>
  <c r="H223" i="39"/>
  <c r="C223" i="39"/>
  <c r="H222" i="39"/>
  <c r="C222" i="39"/>
  <c r="H221" i="39"/>
  <c r="C221" i="39"/>
  <c r="H220" i="39"/>
  <c r="C220" i="39"/>
  <c r="H219" i="39"/>
  <c r="C219" i="39"/>
  <c r="H218" i="39"/>
  <c r="C218" i="39"/>
  <c r="H217" i="39"/>
  <c r="C217" i="39"/>
  <c r="L216" i="39"/>
  <c r="K216" i="39"/>
  <c r="J216" i="39"/>
  <c r="I216" i="39"/>
  <c r="G216" i="39"/>
  <c r="F216" i="39"/>
  <c r="E216" i="39"/>
  <c r="D216" i="39"/>
  <c r="H215" i="39"/>
  <c r="C215" i="39"/>
  <c r="H214" i="39"/>
  <c r="C214" i="39"/>
  <c r="H213" i="39"/>
  <c r="C213" i="39"/>
  <c r="H212" i="39"/>
  <c r="C212" i="39"/>
  <c r="H211" i="39"/>
  <c r="C211" i="39"/>
  <c r="H210" i="39"/>
  <c r="C210" i="39"/>
  <c r="H209" i="39"/>
  <c r="C209" i="39"/>
  <c r="H208" i="39"/>
  <c r="C208" i="39"/>
  <c r="H207" i="39"/>
  <c r="C207" i="39"/>
  <c r="H206" i="39"/>
  <c r="C206" i="39"/>
  <c r="L205" i="39"/>
  <c r="K205" i="39"/>
  <c r="J205" i="39"/>
  <c r="I205" i="39"/>
  <c r="G205" i="39"/>
  <c r="G204" i="39" s="1"/>
  <c r="F205" i="39"/>
  <c r="F204" i="39" s="1"/>
  <c r="E205" i="39"/>
  <c r="E204" i="39" s="1"/>
  <c r="D205" i="39"/>
  <c r="D204" i="39" s="1"/>
  <c r="L204" i="39"/>
  <c r="J204" i="39"/>
  <c r="H203" i="39"/>
  <c r="C203" i="39"/>
  <c r="H202" i="39"/>
  <c r="C202" i="39"/>
  <c r="H201" i="39"/>
  <c r="C201" i="39"/>
  <c r="H200" i="39"/>
  <c r="C200" i="39"/>
  <c r="H199" i="39"/>
  <c r="C199" i="39"/>
  <c r="L198" i="39"/>
  <c r="K198" i="39"/>
  <c r="K196" i="39" s="1"/>
  <c r="J198" i="39"/>
  <c r="J196" i="39" s="1"/>
  <c r="I198" i="39"/>
  <c r="G198" i="39"/>
  <c r="G196" i="39" s="1"/>
  <c r="F198" i="39"/>
  <c r="F196" i="39" s="1"/>
  <c r="E198" i="39"/>
  <c r="E196" i="39" s="1"/>
  <c r="D198" i="39"/>
  <c r="H197" i="39"/>
  <c r="C197" i="39"/>
  <c r="L196" i="39"/>
  <c r="L195" i="39" s="1"/>
  <c r="D196" i="39"/>
  <c r="H193" i="39"/>
  <c r="C193" i="39"/>
  <c r="L192" i="39"/>
  <c r="K192" i="39"/>
  <c r="K191" i="39" s="1"/>
  <c r="J192" i="39"/>
  <c r="J191" i="39" s="1"/>
  <c r="I192" i="39"/>
  <c r="G192" i="39"/>
  <c r="G191" i="39" s="1"/>
  <c r="F192" i="39"/>
  <c r="F191" i="39" s="1"/>
  <c r="E192" i="39"/>
  <c r="E191" i="39" s="1"/>
  <c r="D192" i="39"/>
  <c r="D191" i="39" s="1"/>
  <c r="L191" i="39"/>
  <c r="H190" i="39"/>
  <c r="C190" i="39"/>
  <c r="H189" i="39"/>
  <c r="C189" i="39"/>
  <c r="L188" i="39"/>
  <c r="K188" i="39"/>
  <c r="J188" i="39"/>
  <c r="J187" i="39" s="1"/>
  <c r="I188" i="39"/>
  <c r="G188" i="39"/>
  <c r="F188" i="39"/>
  <c r="E188" i="39"/>
  <c r="E187" i="39" s="1"/>
  <c r="D188" i="39"/>
  <c r="H186" i="39"/>
  <c r="C186" i="39"/>
  <c r="H185" i="39"/>
  <c r="C185" i="39"/>
  <c r="L184" i="39"/>
  <c r="K184" i="39"/>
  <c r="J184" i="39"/>
  <c r="I184" i="39"/>
  <c r="G184" i="39"/>
  <c r="F184" i="39"/>
  <c r="E184" i="39"/>
  <c r="D184" i="39"/>
  <c r="H183" i="39"/>
  <c r="C183" i="39"/>
  <c r="H182" i="39"/>
  <c r="C182" i="39"/>
  <c r="H181" i="39"/>
  <c r="C181" i="39"/>
  <c r="H180" i="39"/>
  <c r="C180" i="39"/>
  <c r="L179" i="39"/>
  <c r="K179" i="39"/>
  <c r="J179" i="39"/>
  <c r="I179" i="39"/>
  <c r="G179" i="39"/>
  <c r="F179" i="39"/>
  <c r="E179" i="39"/>
  <c r="D179" i="39"/>
  <c r="H178" i="39"/>
  <c r="C178" i="39"/>
  <c r="H177" i="39"/>
  <c r="C177" i="39"/>
  <c r="H176" i="39"/>
  <c r="C176" i="39"/>
  <c r="L175" i="39"/>
  <c r="K175" i="39"/>
  <c r="J175" i="39"/>
  <c r="I175" i="39"/>
  <c r="G175" i="39"/>
  <c r="F175" i="39"/>
  <c r="E175" i="39"/>
  <c r="E174" i="39" s="1"/>
  <c r="E173" i="39" s="1"/>
  <c r="D175" i="39"/>
  <c r="D174" i="39" s="1"/>
  <c r="D173" i="39" s="1"/>
  <c r="J174" i="39"/>
  <c r="J173" i="39" s="1"/>
  <c r="I174" i="39"/>
  <c r="I173" i="39"/>
  <c r="H172" i="39"/>
  <c r="C172" i="39"/>
  <c r="H171" i="39"/>
  <c r="C171" i="39"/>
  <c r="H170" i="39"/>
  <c r="C170" i="39"/>
  <c r="H169" i="39"/>
  <c r="C169" i="39"/>
  <c r="H168" i="39"/>
  <c r="C168" i="39"/>
  <c r="H167" i="39"/>
  <c r="C167" i="39"/>
  <c r="L166" i="39"/>
  <c r="K166" i="39"/>
  <c r="J166" i="39"/>
  <c r="I166" i="39"/>
  <c r="G166" i="39"/>
  <c r="F166" i="39"/>
  <c r="F165" i="39" s="1"/>
  <c r="E166" i="39"/>
  <c r="D166" i="39"/>
  <c r="L165" i="39"/>
  <c r="K165" i="39"/>
  <c r="J165" i="39"/>
  <c r="I165" i="39"/>
  <c r="G165" i="39"/>
  <c r="E165" i="39"/>
  <c r="H164" i="39"/>
  <c r="C164" i="39"/>
  <c r="H163" i="39"/>
  <c r="C163" i="39"/>
  <c r="H162" i="39"/>
  <c r="C162" i="39"/>
  <c r="H161" i="39"/>
  <c r="C161" i="39"/>
  <c r="L160" i="39"/>
  <c r="K160" i="39"/>
  <c r="J160" i="39"/>
  <c r="I160" i="39"/>
  <c r="G160" i="39"/>
  <c r="F160" i="39"/>
  <c r="E160" i="39"/>
  <c r="D160" i="39"/>
  <c r="H159" i="39"/>
  <c r="C159" i="39"/>
  <c r="H158" i="39"/>
  <c r="C158" i="39"/>
  <c r="H157" i="39"/>
  <c r="C157" i="39"/>
  <c r="H156" i="39"/>
  <c r="C156" i="39"/>
  <c r="H155" i="39"/>
  <c r="C155" i="39"/>
  <c r="H154" i="39"/>
  <c r="C154" i="39"/>
  <c r="H153" i="39"/>
  <c r="C153" i="39"/>
  <c r="H152" i="39"/>
  <c r="C152" i="39"/>
  <c r="L151" i="39"/>
  <c r="K151" i="39"/>
  <c r="J151" i="39"/>
  <c r="I151" i="39"/>
  <c r="G151" i="39"/>
  <c r="F151" i="39"/>
  <c r="E151" i="39"/>
  <c r="D151" i="39"/>
  <c r="H150" i="39"/>
  <c r="C150" i="39"/>
  <c r="H149" i="39"/>
  <c r="C149" i="39"/>
  <c r="H148" i="39"/>
  <c r="C148" i="39"/>
  <c r="H147" i="39"/>
  <c r="C147" i="39"/>
  <c r="H146" i="39"/>
  <c r="C146" i="39"/>
  <c r="H145" i="39"/>
  <c r="C145" i="39"/>
  <c r="L144" i="39"/>
  <c r="K144" i="39"/>
  <c r="J144" i="39"/>
  <c r="I144" i="39"/>
  <c r="G144" i="39"/>
  <c r="F144" i="39"/>
  <c r="E144" i="39"/>
  <c r="D144" i="39"/>
  <c r="H143" i="39"/>
  <c r="C143" i="39"/>
  <c r="H142" i="39"/>
  <c r="C142" i="39"/>
  <c r="L141" i="39"/>
  <c r="K141" i="39"/>
  <c r="J141" i="39"/>
  <c r="I141" i="39"/>
  <c r="G141" i="39"/>
  <c r="F141" i="39"/>
  <c r="E141" i="39"/>
  <c r="D141" i="39"/>
  <c r="H140" i="39"/>
  <c r="C140" i="39"/>
  <c r="H139" i="39"/>
  <c r="C139" i="39"/>
  <c r="H138" i="39"/>
  <c r="C138" i="39"/>
  <c r="H137" i="39"/>
  <c r="C137" i="39"/>
  <c r="L136" i="39"/>
  <c r="L130" i="39" s="1"/>
  <c r="K136" i="39"/>
  <c r="K130" i="39" s="1"/>
  <c r="J136" i="39"/>
  <c r="J130" i="39" s="1"/>
  <c r="I136" i="39"/>
  <c r="I130" i="39" s="1"/>
  <c r="G136" i="39"/>
  <c r="F136" i="39"/>
  <c r="F130" i="39" s="1"/>
  <c r="E136" i="39"/>
  <c r="D136" i="39"/>
  <c r="D130" i="39" s="1"/>
  <c r="H134" i="39"/>
  <c r="C134" i="39"/>
  <c r="H133" i="39"/>
  <c r="C133" i="39"/>
  <c r="H132" i="39"/>
  <c r="C132" i="39"/>
  <c r="H131" i="39"/>
  <c r="C131" i="39"/>
  <c r="H129" i="39"/>
  <c r="H128" i="39" s="1"/>
  <c r="C129" i="39"/>
  <c r="L128" i="39"/>
  <c r="K128" i="39"/>
  <c r="J128" i="39"/>
  <c r="I128" i="39"/>
  <c r="G128" i="39"/>
  <c r="F128" i="39"/>
  <c r="E128" i="39"/>
  <c r="D128" i="39"/>
  <c r="C128" i="39"/>
  <c r="H127" i="39"/>
  <c r="C127" i="39"/>
  <c r="H126" i="39"/>
  <c r="C126" i="39"/>
  <c r="H125" i="39"/>
  <c r="C125" i="39"/>
  <c r="H124" i="39"/>
  <c r="C124" i="39"/>
  <c r="H123" i="39"/>
  <c r="C123" i="39"/>
  <c r="L122" i="39"/>
  <c r="K122" i="39"/>
  <c r="J122" i="39"/>
  <c r="I122" i="39"/>
  <c r="G122" i="39"/>
  <c r="F122" i="39"/>
  <c r="E122" i="39"/>
  <c r="D122" i="39"/>
  <c r="H121" i="39"/>
  <c r="C121" i="39"/>
  <c r="H120" i="39"/>
  <c r="C120" i="39"/>
  <c r="H119" i="39"/>
  <c r="C119" i="39"/>
  <c r="H118" i="39"/>
  <c r="C118" i="39"/>
  <c r="H117" i="39"/>
  <c r="C117" i="39"/>
  <c r="L116" i="39"/>
  <c r="K116" i="39"/>
  <c r="J116" i="39"/>
  <c r="I116" i="39"/>
  <c r="G116" i="39"/>
  <c r="F116" i="39"/>
  <c r="E116" i="39"/>
  <c r="D116" i="39"/>
  <c r="H115" i="39"/>
  <c r="C115" i="39"/>
  <c r="H114" i="39"/>
  <c r="C114" i="39"/>
  <c r="H113" i="39"/>
  <c r="C113" i="39"/>
  <c r="L112" i="39"/>
  <c r="K112" i="39"/>
  <c r="J112" i="39"/>
  <c r="I112" i="39"/>
  <c r="G112" i="39"/>
  <c r="F112" i="39"/>
  <c r="E112" i="39"/>
  <c r="D112" i="39"/>
  <c r="H111" i="39"/>
  <c r="C111" i="39"/>
  <c r="H110" i="39"/>
  <c r="C110" i="39"/>
  <c r="H109" i="39"/>
  <c r="C109" i="39"/>
  <c r="H108" i="39"/>
  <c r="C108" i="39"/>
  <c r="H107" i="39"/>
  <c r="C107" i="39"/>
  <c r="H106" i="39"/>
  <c r="C106" i="39"/>
  <c r="H105" i="39"/>
  <c r="C105" i="39"/>
  <c r="H104" i="39"/>
  <c r="C104" i="39"/>
  <c r="L103" i="39"/>
  <c r="K103" i="39"/>
  <c r="J103" i="39"/>
  <c r="I103" i="39"/>
  <c r="G103" i="39"/>
  <c r="F103" i="39"/>
  <c r="E103" i="39"/>
  <c r="D103" i="39"/>
  <c r="H102" i="39"/>
  <c r="C102" i="39"/>
  <c r="H101" i="39"/>
  <c r="C101" i="39"/>
  <c r="H100" i="39"/>
  <c r="C100" i="39"/>
  <c r="H99" i="39"/>
  <c r="C99" i="39"/>
  <c r="H98" i="39"/>
  <c r="C98" i="39"/>
  <c r="H97" i="39"/>
  <c r="C97" i="39"/>
  <c r="H96" i="39"/>
  <c r="C96" i="39"/>
  <c r="L95" i="39"/>
  <c r="K95" i="39"/>
  <c r="J95" i="39"/>
  <c r="I95" i="39"/>
  <c r="G95" i="39"/>
  <c r="F95" i="39"/>
  <c r="E95" i="39"/>
  <c r="D95" i="39"/>
  <c r="H94" i="39"/>
  <c r="C94" i="39"/>
  <c r="H93" i="39"/>
  <c r="C93" i="39"/>
  <c r="H92" i="39"/>
  <c r="C92" i="39"/>
  <c r="H91" i="39"/>
  <c r="C91" i="39"/>
  <c r="H90" i="39"/>
  <c r="C90" i="39"/>
  <c r="L89" i="39"/>
  <c r="K89" i="39"/>
  <c r="J89" i="39"/>
  <c r="I89" i="39"/>
  <c r="G89" i="39"/>
  <c r="F89" i="39"/>
  <c r="E89" i="39"/>
  <c r="D89" i="39"/>
  <c r="H88" i="39"/>
  <c r="C88" i="39"/>
  <c r="H87" i="39"/>
  <c r="C87" i="39"/>
  <c r="H86" i="39"/>
  <c r="C86" i="39"/>
  <c r="H85" i="39"/>
  <c r="C85" i="39"/>
  <c r="L84" i="39"/>
  <c r="K84" i="39"/>
  <c r="K83" i="39" s="1"/>
  <c r="J84" i="39"/>
  <c r="I84" i="39"/>
  <c r="I83" i="39" s="1"/>
  <c r="G84" i="39"/>
  <c r="F84" i="39"/>
  <c r="E84" i="39"/>
  <c r="D84" i="39"/>
  <c r="H82" i="39"/>
  <c r="C82" i="39"/>
  <c r="H81" i="39"/>
  <c r="C81" i="39"/>
  <c r="L80" i="39"/>
  <c r="K80" i="39"/>
  <c r="J80" i="39"/>
  <c r="I80" i="39"/>
  <c r="G80" i="39"/>
  <c r="F80" i="39"/>
  <c r="E80" i="39"/>
  <c r="D80" i="39"/>
  <c r="H79" i="39"/>
  <c r="C79" i="39"/>
  <c r="H78" i="39"/>
  <c r="C78" i="39"/>
  <c r="L77" i="39"/>
  <c r="L76" i="39" s="1"/>
  <c r="K77" i="39"/>
  <c r="K76" i="39" s="1"/>
  <c r="J77" i="39"/>
  <c r="I77" i="39"/>
  <c r="I76" i="39" s="1"/>
  <c r="G77" i="39"/>
  <c r="F77" i="39"/>
  <c r="F76" i="39" s="1"/>
  <c r="E77" i="39"/>
  <c r="D77" i="39"/>
  <c r="D76" i="39" s="1"/>
  <c r="H74" i="39"/>
  <c r="C74" i="39"/>
  <c r="H73" i="39"/>
  <c r="C73" i="39"/>
  <c r="H71" i="39"/>
  <c r="C71" i="39"/>
  <c r="H70" i="39"/>
  <c r="C70" i="39"/>
  <c r="L69" i="39"/>
  <c r="L67" i="39" s="1"/>
  <c r="K69" i="39"/>
  <c r="K67" i="39" s="1"/>
  <c r="J69" i="39"/>
  <c r="I69" i="39"/>
  <c r="G69" i="39"/>
  <c r="G67" i="39" s="1"/>
  <c r="F69" i="39"/>
  <c r="F67" i="39" s="1"/>
  <c r="E69" i="39"/>
  <c r="E67" i="39" s="1"/>
  <c r="D69" i="39"/>
  <c r="H68" i="39"/>
  <c r="C68" i="39"/>
  <c r="J67" i="39"/>
  <c r="D67" i="39"/>
  <c r="H66" i="39"/>
  <c r="C66" i="39"/>
  <c r="H65" i="39"/>
  <c r="C65" i="39"/>
  <c r="H64" i="39"/>
  <c r="C64" i="39"/>
  <c r="H63" i="39"/>
  <c r="C63" i="39"/>
  <c r="H62" i="39"/>
  <c r="C62" i="39"/>
  <c r="H61" i="39"/>
  <c r="C61" i="39"/>
  <c r="H60" i="39"/>
  <c r="C60" i="39"/>
  <c r="H59" i="39"/>
  <c r="C59" i="39"/>
  <c r="L58" i="39"/>
  <c r="K58" i="39"/>
  <c r="J58" i="39"/>
  <c r="I58" i="39"/>
  <c r="G58" i="39"/>
  <c r="F58" i="39"/>
  <c r="E58" i="39"/>
  <c r="D58" i="39"/>
  <c r="H57" i="39"/>
  <c r="C57" i="39"/>
  <c r="H56" i="39"/>
  <c r="C56" i="39"/>
  <c r="L55" i="39"/>
  <c r="K55" i="39"/>
  <c r="K54" i="39" s="1"/>
  <c r="K53" i="39" s="1"/>
  <c r="J55" i="39"/>
  <c r="I55" i="39"/>
  <c r="I54" i="39" s="1"/>
  <c r="G55" i="39"/>
  <c r="G54" i="39" s="1"/>
  <c r="G53" i="39" s="1"/>
  <c r="F55" i="39"/>
  <c r="F54" i="39" s="1"/>
  <c r="F53" i="39" s="1"/>
  <c r="E55" i="39"/>
  <c r="E54" i="39" s="1"/>
  <c r="D55" i="39"/>
  <c r="L54" i="39"/>
  <c r="J54" i="39"/>
  <c r="J53" i="39" s="1"/>
  <c r="H47" i="39"/>
  <c r="C47" i="39"/>
  <c r="H46" i="39"/>
  <c r="C46" i="39"/>
  <c r="L45" i="39"/>
  <c r="H45" i="39" s="1"/>
  <c r="G45" i="39"/>
  <c r="G21" i="39" s="1"/>
  <c r="H44" i="39"/>
  <c r="C44" i="39"/>
  <c r="K43" i="39"/>
  <c r="J43" i="39"/>
  <c r="I43" i="39"/>
  <c r="F43" i="39"/>
  <c r="E43" i="39"/>
  <c r="D43" i="39"/>
  <c r="H42" i="39"/>
  <c r="C42" i="39"/>
  <c r="H41" i="39"/>
  <c r="C41" i="39"/>
  <c r="H40" i="39"/>
  <c r="C40" i="39"/>
  <c r="H39" i="39"/>
  <c r="C39" i="39"/>
  <c r="H38" i="39"/>
  <c r="C38" i="39"/>
  <c r="K37" i="39"/>
  <c r="H37" i="39" s="1"/>
  <c r="F37" i="39"/>
  <c r="C37" i="39" s="1"/>
  <c r="H36" i="39"/>
  <c r="C36" i="39"/>
  <c r="H35" i="39"/>
  <c r="C35" i="39"/>
  <c r="K34" i="39"/>
  <c r="H34" i="39" s="1"/>
  <c r="F34" i="39"/>
  <c r="C34" i="39" s="1"/>
  <c r="H33" i="39"/>
  <c r="C33" i="39"/>
  <c r="K32" i="39"/>
  <c r="H32" i="39" s="1"/>
  <c r="F32" i="39"/>
  <c r="C32" i="39" s="1"/>
  <c r="H31" i="39"/>
  <c r="C31" i="39"/>
  <c r="H30" i="39"/>
  <c r="C30" i="39"/>
  <c r="H29" i="39"/>
  <c r="C29" i="39"/>
  <c r="K28" i="39"/>
  <c r="H28" i="39" s="1"/>
  <c r="F28" i="39"/>
  <c r="C28" i="39" s="1"/>
  <c r="H26" i="39"/>
  <c r="C26" i="39"/>
  <c r="H25" i="39"/>
  <c r="C25" i="39"/>
  <c r="H24" i="39"/>
  <c r="C24" i="39"/>
  <c r="H23" i="39"/>
  <c r="C23" i="39"/>
  <c r="L22" i="39"/>
  <c r="K22" i="39"/>
  <c r="K288" i="39" s="1"/>
  <c r="K287" i="39" s="1"/>
  <c r="J22" i="39"/>
  <c r="I22" i="39"/>
  <c r="I288" i="39" s="1"/>
  <c r="I287" i="39" s="1"/>
  <c r="G22" i="39"/>
  <c r="F22" i="39"/>
  <c r="F288" i="39" s="1"/>
  <c r="F287" i="39" s="1"/>
  <c r="E22" i="39"/>
  <c r="D22" i="39"/>
  <c r="H300" i="38"/>
  <c r="C300" i="38"/>
  <c r="H298" i="38"/>
  <c r="C298" i="38"/>
  <c r="H296" i="38"/>
  <c r="C296" i="38"/>
  <c r="H295" i="38"/>
  <c r="C295" i="38"/>
  <c r="H294" i="38"/>
  <c r="C294" i="38"/>
  <c r="H293" i="38"/>
  <c r="C293" i="38"/>
  <c r="H292" i="38"/>
  <c r="C292" i="38"/>
  <c r="H291" i="38"/>
  <c r="H290" i="38" s="1"/>
  <c r="C291" i="38"/>
  <c r="L290" i="38"/>
  <c r="K290" i="38"/>
  <c r="J290" i="38"/>
  <c r="I290" i="38"/>
  <c r="G290" i="38"/>
  <c r="F290" i="38"/>
  <c r="E290" i="38"/>
  <c r="D290" i="38"/>
  <c r="H282" i="38"/>
  <c r="C282" i="38"/>
  <c r="H281" i="38"/>
  <c r="C281" i="38"/>
  <c r="L280" i="38"/>
  <c r="K280" i="38"/>
  <c r="J280" i="38"/>
  <c r="I280" i="38"/>
  <c r="G280" i="38"/>
  <c r="F280" i="38"/>
  <c r="E280" i="38"/>
  <c r="D280" i="38"/>
  <c r="H279" i="38"/>
  <c r="C279" i="38"/>
  <c r="H278" i="38"/>
  <c r="C278" i="38"/>
  <c r="H277" i="38"/>
  <c r="C277" i="38"/>
  <c r="L276" i="38"/>
  <c r="K276" i="38"/>
  <c r="J276" i="38"/>
  <c r="I276" i="38"/>
  <c r="G276" i="38"/>
  <c r="F276" i="38"/>
  <c r="E276" i="38"/>
  <c r="D276" i="38"/>
  <c r="H275" i="38"/>
  <c r="C275" i="38"/>
  <c r="H274" i="38"/>
  <c r="C274" i="38"/>
  <c r="H273" i="38"/>
  <c r="C273" i="38"/>
  <c r="H272" i="38"/>
  <c r="C272" i="38"/>
  <c r="L271" i="38"/>
  <c r="L269" i="38" s="1"/>
  <c r="K271" i="38"/>
  <c r="J271" i="38"/>
  <c r="J269" i="38" s="1"/>
  <c r="I271" i="38"/>
  <c r="G271" i="38"/>
  <c r="G269" i="38" s="1"/>
  <c r="F271" i="38"/>
  <c r="E271" i="38"/>
  <c r="E269" i="38" s="1"/>
  <c r="E268" i="38" s="1"/>
  <c r="D271" i="38"/>
  <c r="D269" i="38" s="1"/>
  <c r="H270" i="38"/>
  <c r="C270" i="38"/>
  <c r="K269" i="38"/>
  <c r="I269" i="38"/>
  <c r="F269" i="38"/>
  <c r="H267" i="38"/>
  <c r="C267" i="38"/>
  <c r="H266" i="38"/>
  <c r="C266" i="38"/>
  <c r="H265" i="38"/>
  <c r="C265" i="38"/>
  <c r="H264" i="38"/>
  <c r="C264" i="38"/>
  <c r="L263" i="38"/>
  <c r="K263" i="38"/>
  <c r="J263" i="38"/>
  <c r="I263" i="38"/>
  <c r="G263" i="38"/>
  <c r="F263" i="38"/>
  <c r="E263" i="38"/>
  <c r="D263" i="38"/>
  <c r="H262" i="38"/>
  <c r="C262" i="38"/>
  <c r="H261" i="38"/>
  <c r="C261" i="38"/>
  <c r="H260" i="38"/>
  <c r="C260" i="38"/>
  <c r="L259" i="38"/>
  <c r="K259" i="38"/>
  <c r="K258" i="38" s="1"/>
  <c r="J259" i="38"/>
  <c r="I259" i="38"/>
  <c r="G259" i="38"/>
  <c r="F259" i="38"/>
  <c r="F258" i="38" s="1"/>
  <c r="E259" i="38"/>
  <c r="D259" i="38"/>
  <c r="L258" i="38"/>
  <c r="J258" i="38"/>
  <c r="H257" i="38"/>
  <c r="C257" i="38"/>
  <c r="H256" i="38"/>
  <c r="C256" i="38"/>
  <c r="H255" i="38"/>
  <c r="C255" i="38"/>
  <c r="H254" i="38"/>
  <c r="C254" i="38"/>
  <c r="H253" i="38"/>
  <c r="C253" i="38"/>
  <c r="L252" i="38"/>
  <c r="L251" i="38" s="1"/>
  <c r="K252" i="38"/>
  <c r="K251" i="38" s="1"/>
  <c r="J252" i="38"/>
  <c r="I252" i="38"/>
  <c r="G252" i="38"/>
  <c r="G251" i="38" s="1"/>
  <c r="F252" i="38"/>
  <c r="F251" i="38" s="1"/>
  <c r="E252" i="38"/>
  <c r="D252" i="38"/>
  <c r="J251" i="38"/>
  <c r="E251" i="38"/>
  <c r="H250" i="38"/>
  <c r="C250" i="38"/>
  <c r="H249" i="38"/>
  <c r="C249" i="38"/>
  <c r="H248" i="38"/>
  <c r="C248" i="38"/>
  <c r="H247" i="38"/>
  <c r="C247" i="38"/>
  <c r="L246" i="38"/>
  <c r="K246" i="38"/>
  <c r="J246" i="38"/>
  <c r="I246" i="38"/>
  <c r="G246" i="38"/>
  <c r="F246" i="38"/>
  <c r="E246" i="38"/>
  <c r="D246" i="38"/>
  <c r="H245" i="38"/>
  <c r="C245" i="38"/>
  <c r="H244" i="38"/>
  <c r="C244" i="38"/>
  <c r="H243" i="38"/>
  <c r="C243" i="38"/>
  <c r="H242" i="38"/>
  <c r="C242" i="38"/>
  <c r="H241" i="38"/>
  <c r="C241" i="38"/>
  <c r="H240" i="38"/>
  <c r="C240" i="38"/>
  <c r="H239" i="38"/>
  <c r="C239" i="38"/>
  <c r="L238" i="38"/>
  <c r="K238" i="38"/>
  <c r="J238" i="38"/>
  <c r="I238" i="38"/>
  <c r="G238" i="38"/>
  <c r="F238" i="38"/>
  <c r="E238" i="38"/>
  <c r="D238" i="38"/>
  <c r="H237" i="38"/>
  <c r="C237" i="38"/>
  <c r="H236" i="38"/>
  <c r="C236" i="38"/>
  <c r="L235" i="38"/>
  <c r="L231" i="38" s="1"/>
  <c r="K235" i="38"/>
  <c r="J235" i="38"/>
  <c r="J231" i="38" s="1"/>
  <c r="I235" i="38"/>
  <c r="G235" i="38"/>
  <c r="G231" i="38" s="1"/>
  <c r="F235" i="38"/>
  <c r="E235" i="38"/>
  <c r="D235" i="38"/>
  <c r="H232" i="38"/>
  <c r="C232" i="38"/>
  <c r="H229" i="38"/>
  <c r="C229" i="38"/>
  <c r="H228" i="38"/>
  <c r="C228" i="38"/>
  <c r="L227" i="38"/>
  <c r="K227" i="38"/>
  <c r="J227" i="38"/>
  <c r="I227" i="38"/>
  <c r="G227" i="38"/>
  <c r="F227" i="38"/>
  <c r="E227" i="38"/>
  <c r="D227" i="38"/>
  <c r="H226" i="38"/>
  <c r="C226" i="38"/>
  <c r="H225" i="38"/>
  <c r="C225" i="38"/>
  <c r="H224" i="38"/>
  <c r="C224" i="38"/>
  <c r="H223" i="38"/>
  <c r="C223" i="38"/>
  <c r="H222" i="38"/>
  <c r="C222" i="38"/>
  <c r="H221" i="38"/>
  <c r="C221" i="38"/>
  <c r="H220" i="38"/>
  <c r="C220" i="38"/>
  <c r="H219" i="38"/>
  <c r="C219" i="38"/>
  <c r="H218" i="38"/>
  <c r="C218" i="38"/>
  <c r="H217" i="38"/>
  <c r="C217" i="38"/>
  <c r="L216" i="38"/>
  <c r="K216" i="38"/>
  <c r="J216" i="38"/>
  <c r="I216" i="38"/>
  <c r="G216" i="38"/>
  <c r="F216" i="38"/>
  <c r="E216" i="38"/>
  <c r="D216" i="38"/>
  <c r="H215" i="38"/>
  <c r="C215" i="38"/>
  <c r="H214" i="38"/>
  <c r="C214" i="38"/>
  <c r="H213" i="38"/>
  <c r="C213" i="38"/>
  <c r="H212" i="38"/>
  <c r="C212" i="38"/>
  <c r="H211" i="38"/>
  <c r="C211" i="38"/>
  <c r="H210" i="38"/>
  <c r="C210" i="38"/>
  <c r="H209" i="38"/>
  <c r="C209" i="38"/>
  <c r="H208" i="38"/>
  <c r="C208" i="38"/>
  <c r="H207" i="38"/>
  <c r="C207" i="38"/>
  <c r="H206" i="38"/>
  <c r="C206" i="38"/>
  <c r="L205" i="38"/>
  <c r="K205" i="38"/>
  <c r="J205" i="38"/>
  <c r="J204" i="38" s="1"/>
  <c r="I205" i="38"/>
  <c r="G205" i="38"/>
  <c r="G204" i="38" s="1"/>
  <c r="F205" i="38"/>
  <c r="E205" i="38"/>
  <c r="D205" i="38"/>
  <c r="L204" i="38"/>
  <c r="I204" i="38"/>
  <c r="E204" i="38"/>
  <c r="H203" i="38"/>
  <c r="C203" i="38"/>
  <c r="H202" i="38"/>
  <c r="C202" i="38"/>
  <c r="H201" i="38"/>
  <c r="C201" i="38"/>
  <c r="H200" i="38"/>
  <c r="C200" i="38"/>
  <c r="H199" i="38"/>
  <c r="C199" i="38"/>
  <c r="L198" i="38"/>
  <c r="K198" i="38"/>
  <c r="J198" i="38"/>
  <c r="I198" i="38"/>
  <c r="I196" i="38" s="1"/>
  <c r="G198" i="38"/>
  <c r="G196" i="38" s="1"/>
  <c r="F198" i="38"/>
  <c r="E198" i="38"/>
  <c r="E196" i="38" s="1"/>
  <c r="D198" i="38"/>
  <c r="D196" i="38" s="1"/>
  <c r="H197" i="38"/>
  <c r="C197" i="38"/>
  <c r="L196" i="38"/>
  <c r="K196" i="38"/>
  <c r="J196" i="38"/>
  <c r="J195" i="38" s="1"/>
  <c r="F196" i="38"/>
  <c r="H193" i="38"/>
  <c r="C193" i="38"/>
  <c r="L192" i="38"/>
  <c r="L191" i="38" s="1"/>
  <c r="K192" i="38"/>
  <c r="J192" i="38"/>
  <c r="J191" i="38" s="1"/>
  <c r="I192" i="38"/>
  <c r="I191" i="38" s="1"/>
  <c r="G192" i="38"/>
  <c r="G191" i="38" s="1"/>
  <c r="F192" i="38"/>
  <c r="E192" i="38"/>
  <c r="D192" i="38"/>
  <c r="D191" i="38" s="1"/>
  <c r="K191" i="38"/>
  <c r="F191" i="38"/>
  <c r="H190" i="38"/>
  <c r="C190" i="38"/>
  <c r="H189" i="38"/>
  <c r="C189" i="38"/>
  <c r="L188" i="38"/>
  <c r="K188" i="38"/>
  <c r="J188" i="38"/>
  <c r="I188" i="38"/>
  <c r="G188" i="38"/>
  <c r="F188" i="38"/>
  <c r="F187" i="38" s="1"/>
  <c r="E188" i="38"/>
  <c r="D188" i="38"/>
  <c r="K187" i="38"/>
  <c r="H186" i="38"/>
  <c r="C186" i="38"/>
  <c r="H185" i="38"/>
  <c r="C185" i="38"/>
  <c r="L184" i="38"/>
  <c r="K184" i="38"/>
  <c r="J184" i="38"/>
  <c r="I184" i="38"/>
  <c r="G184" i="38"/>
  <c r="F184" i="38"/>
  <c r="E184" i="38"/>
  <c r="D184" i="38"/>
  <c r="H183" i="38"/>
  <c r="C183" i="38"/>
  <c r="H182" i="38"/>
  <c r="C182" i="38"/>
  <c r="H181" i="38"/>
  <c r="C181" i="38"/>
  <c r="H180" i="38"/>
  <c r="C180" i="38"/>
  <c r="L179" i="38"/>
  <c r="K179" i="38"/>
  <c r="J179" i="38"/>
  <c r="I179" i="38"/>
  <c r="G179" i="38"/>
  <c r="F179" i="38"/>
  <c r="E179" i="38"/>
  <c r="D179" i="38"/>
  <c r="H178" i="38"/>
  <c r="C178" i="38"/>
  <c r="H177" i="38"/>
  <c r="C177" i="38"/>
  <c r="H176" i="38"/>
  <c r="C176" i="38"/>
  <c r="L175" i="38"/>
  <c r="L174" i="38" s="1"/>
  <c r="L173" i="38" s="1"/>
  <c r="K175" i="38"/>
  <c r="K174" i="38" s="1"/>
  <c r="K173" i="38" s="1"/>
  <c r="J175" i="38"/>
  <c r="I175" i="38"/>
  <c r="G175" i="38"/>
  <c r="G174" i="38" s="1"/>
  <c r="G173" i="38" s="1"/>
  <c r="F175" i="38"/>
  <c r="E175" i="38"/>
  <c r="D175" i="38"/>
  <c r="D174" i="38" s="1"/>
  <c r="D173" i="38" s="1"/>
  <c r="H172" i="38"/>
  <c r="C172" i="38"/>
  <c r="H171" i="38"/>
  <c r="C171" i="38"/>
  <c r="H170" i="38"/>
  <c r="C170" i="38"/>
  <c r="H169" i="38"/>
  <c r="C169" i="38"/>
  <c r="H168" i="38"/>
  <c r="C168" i="38"/>
  <c r="H167" i="38"/>
  <c r="C167" i="38"/>
  <c r="L166" i="38"/>
  <c r="K166" i="38"/>
  <c r="J166" i="38"/>
  <c r="I166" i="38"/>
  <c r="G166" i="38"/>
  <c r="F166" i="38"/>
  <c r="E166" i="38"/>
  <c r="D166" i="38"/>
  <c r="L165" i="38"/>
  <c r="K165" i="38"/>
  <c r="J165" i="38"/>
  <c r="I165" i="38"/>
  <c r="G165" i="38"/>
  <c r="F165" i="38"/>
  <c r="E165" i="38"/>
  <c r="D165" i="38"/>
  <c r="H164" i="38"/>
  <c r="C164" i="38"/>
  <c r="H163" i="38"/>
  <c r="C163" i="38"/>
  <c r="H162" i="38"/>
  <c r="C162" i="38"/>
  <c r="H161" i="38"/>
  <c r="C161" i="38"/>
  <c r="L160" i="38"/>
  <c r="K160" i="38"/>
  <c r="J160" i="38"/>
  <c r="I160" i="38"/>
  <c r="G160" i="38"/>
  <c r="F160" i="38"/>
  <c r="E160" i="38"/>
  <c r="D160" i="38"/>
  <c r="H159" i="38"/>
  <c r="C159" i="38"/>
  <c r="H158" i="38"/>
  <c r="C158" i="38"/>
  <c r="H157" i="38"/>
  <c r="C157" i="38"/>
  <c r="H156" i="38"/>
  <c r="C156" i="38"/>
  <c r="H155" i="38"/>
  <c r="C155" i="38"/>
  <c r="H154" i="38"/>
  <c r="C154" i="38"/>
  <c r="H153" i="38"/>
  <c r="C153" i="38"/>
  <c r="H152" i="38"/>
  <c r="C152" i="38"/>
  <c r="L151" i="38"/>
  <c r="K151" i="38"/>
  <c r="J151" i="38"/>
  <c r="I151" i="38"/>
  <c r="G151" i="38"/>
  <c r="F151" i="38"/>
  <c r="E151" i="38"/>
  <c r="D151" i="38"/>
  <c r="H150" i="38"/>
  <c r="C150" i="38"/>
  <c r="H149" i="38"/>
  <c r="C149" i="38"/>
  <c r="H148" i="38"/>
  <c r="C148" i="38"/>
  <c r="H147" i="38"/>
  <c r="C147" i="38"/>
  <c r="H146" i="38"/>
  <c r="C146" i="38"/>
  <c r="H145" i="38"/>
  <c r="C145" i="38"/>
  <c r="L144" i="38"/>
  <c r="K144" i="38"/>
  <c r="J144" i="38"/>
  <c r="I144" i="38"/>
  <c r="G144" i="38"/>
  <c r="F144" i="38"/>
  <c r="E144" i="38"/>
  <c r="D144" i="38"/>
  <c r="H143" i="38"/>
  <c r="C143" i="38"/>
  <c r="H142" i="38"/>
  <c r="C142" i="38"/>
  <c r="L141" i="38"/>
  <c r="K141" i="38"/>
  <c r="J141" i="38"/>
  <c r="I141" i="38"/>
  <c r="G141" i="38"/>
  <c r="F141" i="38"/>
  <c r="E141" i="38"/>
  <c r="D141" i="38"/>
  <c r="H140" i="38"/>
  <c r="C140" i="38"/>
  <c r="H139" i="38"/>
  <c r="C139" i="38"/>
  <c r="H138" i="38"/>
  <c r="C138" i="38"/>
  <c r="H137" i="38"/>
  <c r="C137" i="38"/>
  <c r="L136" i="38"/>
  <c r="K136" i="38"/>
  <c r="J136" i="38"/>
  <c r="J130" i="38" s="1"/>
  <c r="I136" i="38"/>
  <c r="G136" i="38"/>
  <c r="G130" i="38" s="1"/>
  <c r="F136" i="38"/>
  <c r="E136" i="38"/>
  <c r="E130" i="38" s="1"/>
  <c r="D136" i="38"/>
  <c r="H134" i="38"/>
  <c r="C134" i="38"/>
  <c r="H133" i="38"/>
  <c r="C133" i="38"/>
  <c r="H132" i="38"/>
  <c r="C132" i="38"/>
  <c r="H131" i="38"/>
  <c r="C131" i="38"/>
  <c r="L130" i="38"/>
  <c r="H129" i="38"/>
  <c r="C129" i="38"/>
  <c r="C128" i="38" s="1"/>
  <c r="L128" i="38"/>
  <c r="K128" i="38"/>
  <c r="J128" i="38"/>
  <c r="J83" i="38" s="1"/>
  <c r="I128" i="38"/>
  <c r="H128" i="38"/>
  <c r="G128" i="38"/>
  <c r="F128" i="38"/>
  <c r="E128" i="38"/>
  <c r="D128" i="38"/>
  <c r="H127" i="38"/>
  <c r="C127" i="38"/>
  <c r="H126" i="38"/>
  <c r="C126" i="38"/>
  <c r="H125" i="38"/>
  <c r="C125" i="38"/>
  <c r="H124" i="38"/>
  <c r="C124" i="38"/>
  <c r="H123" i="38"/>
  <c r="C123" i="38"/>
  <c r="L122" i="38"/>
  <c r="K122" i="38"/>
  <c r="J122" i="38"/>
  <c r="I122" i="38"/>
  <c r="G122" i="38"/>
  <c r="F122" i="38"/>
  <c r="E122" i="38"/>
  <c r="D122" i="38"/>
  <c r="H121" i="38"/>
  <c r="C121" i="38"/>
  <c r="H120" i="38"/>
  <c r="C120" i="38"/>
  <c r="H119" i="38"/>
  <c r="C119" i="38"/>
  <c r="H118" i="38"/>
  <c r="C118" i="38"/>
  <c r="H117" i="38"/>
  <c r="C117" i="38"/>
  <c r="L116" i="38"/>
  <c r="K116" i="38"/>
  <c r="J116" i="38"/>
  <c r="I116" i="38"/>
  <c r="G116" i="38"/>
  <c r="F116" i="38"/>
  <c r="E116" i="38"/>
  <c r="D116" i="38"/>
  <c r="H115" i="38"/>
  <c r="C115" i="38"/>
  <c r="H114" i="38"/>
  <c r="C114" i="38"/>
  <c r="H113" i="38"/>
  <c r="C113" i="38"/>
  <c r="L112" i="38"/>
  <c r="K112" i="38"/>
  <c r="J112" i="38"/>
  <c r="I112" i="38"/>
  <c r="G112" i="38"/>
  <c r="F112" i="38"/>
  <c r="E112" i="38"/>
  <c r="D112" i="38"/>
  <c r="H111" i="38"/>
  <c r="C111" i="38"/>
  <c r="H110" i="38"/>
  <c r="C110" i="38"/>
  <c r="H109" i="38"/>
  <c r="C109" i="38"/>
  <c r="H108" i="38"/>
  <c r="C108" i="38"/>
  <c r="H107" i="38"/>
  <c r="C107" i="38"/>
  <c r="H106" i="38"/>
  <c r="C106" i="38"/>
  <c r="H105" i="38"/>
  <c r="C105" i="38"/>
  <c r="H104" i="38"/>
  <c r="C104" i="38"/>
  <c r="L103" i="38"/>
  <c r="K103" i="38"/>
  <c r="J103" i="38"/>
  <c r="I103" i="38"/>
  <c r="G103" i="38"/>
  <c r="F103" i="38"/>
  <c r="E103" i="38"/>
  <c r="D103" i="38"/>
  <c r="H102" i="38"/>
  <c r="C102" i="38"/>
  <c r="H101" i="38"/>
  <c r="C101" i="38"/>
  <c r="H100" i="38"/>
  <c r="C100" i="38"/>
  <c r="H99" i="38"/>
  <c r="C99" i="38"/>
  <c r="H98" i="38"/>
  <c r="C98" i="38"/>
  <c r="H97" i="38"/>
  <c r="C97" i="38"/>
  <c r="H96" i="38"/>
  <c r="C96" i="38"/>
  <c r="L95" i="38"/>
  <c r="K95" i="38"/>
  <c r="J95" i="38"/>
  <c r="I95" i="38"/>
  <c r="G95" i="38"/>
  <c r="F95" i="38"/>
  <c r="E95" i="38"/>
  <c r="D95" i="38"/>
  <c r="H94" i="38"/>
  <c r="C94" i="38"/>
  <c r="H93" i="38"/>
  <c r="C93" i="38"/>
  <c r="H92" i="38"/>
  <c r="C92" i="38"/>
  <c r="H91" i="38"/>
  <c r="C91" i="38"/>
  <c r="H90" i="38"/>
  <c r="C90" i="38"/>
  <c r="L89" i="38"/>
  <c r="K89" i="38"/>
  <c r="J89" i="38"/>
  <c r="I89" i="38"/>
  <c r="G89" i="38"/>
  <c r="F89" i="38"/>
  <c r="E89" i="38"/>
  <c r="D89" i="38"/>
  <c r="H88" i="38"/>
  <c r="C88" i="38"/>
  <c r="H87" i="38"/>
  <c r="C87" i="38"/>
  <c r="H86" i="38"/>
  <c r="C86" i="38"/>
  <c r="H85" i="38"/>
  <c r="C85" i="38"/>
  <c r="L84" i="38"/>
  <c r="K84" i="38"/>
  <c r="K83" i="38" s="1"/>
  <c r="J84" i="38"/>
  <c r="I84" i="38"/>
  <c r="G84" i="38"/>
  <c r="F84" i="38"/>
  <c r="F83" i="38" s="1"/>
  <c r="E84" i="38"/>
  <c r="E83" i="38" s="1"/>
  <c r="D84" i="38"/>
  <c r="G83" i="38"/>
  <c r="H82" i="38"/>
  <c r="C82" i="38"/>
  <c r="H81" i="38"/>
  <c r="C81" i="38"/>
  <c r="L80" i="38"/>
  <c r="K80" i="38"/>
  <c r="J80" i="38"/>
  <c r="I80" i="38"/>
  <c r="G80" i="38"/>
  <c r="F80" i="38"/>
  <c r="E80" i="38"/>
  <c r="D80" i="38"/>
  <c r="H79" i="38"/>
  <c r="C79" i="38"/>
  <c r="H78" i="38"/>
  <c r="C78" i="38"/>
  <c r="L77" i="38"/>
  <c r="K77" i="38"/>
  <c r="K76" i="38" s="1"/>
  <c r="J77" i="38"/>
  <c r="I77" i="38"/>
  <c r="I76" i="38" s="1"/>
  <c r="G77" i="38"/>
  <c r="F77" i="38"/>
  <c r="F76" i="38" s="1"/>
  <c r="E77" i="38"/>
  <c r="D77" i="38"/>
  <c r="D76" i="38" s="1"/>
  <c r="H74" i="38"/>
  <c r="C74" i="38"/>
  <c r="H73" i="38"/>
  <c r="C73" i="38"/>
  <c r="H71" i="38"/>
  <c r="C71" i="38"/>
  <c r="H70" i="38"/>
  <c r="C70" i="38"/>
  <c r="L69" i="38"/>
  <c r="L67" i="38" s="1"/>
  <c r="K69" i="38"/>
  <c r="K67" i="38" s="1"/>
  <c r="J69" i="38"/>
  <c r="J67" i="38" s="1"/>
  <c r="I69" i="38"/>
  <c r="I67" i="38" s="1"/>
  <c r="G69" i="38"/>
  <c r="G67" i="38" s="1"/>
  <c r="F69" i="38"/>
  <c r="F67" i="38" s="1"/>
  <c r="E69" i="38"/>
  <c r="E67" i="38" s="1"/>
  <c r="D69" i="38"/>
  <c r="H68" i="38"/>
  <c r="C68" i="38"/>
  <c r="H66" i="38"/>
  <c r="C66" i="38"/>
  <c r="H65" i="38"/>
  <c r="C65" i="38"/>
  <c r="H64" i="38"/>
  <c r="C64" i="38"/>
  <c r="H63" i="38"/>
  <c r="C63" i="38"/>
  <c r="H62" i="38"/>
  <c r="C62" i="38"/>
  <c r="H61" i="38"/>
  <c r="C61" i="38"/>
  <c r="H60" i="38"/>
  <c r="C60" i="38"/>
  <c r="H59" i="38"/>
  <c r="C59" i="38"/>
  <c r="L58" i="38"/>
  <c r="K58" i="38"/>
  <c r="J58" i="38"/>
  <c r="I58" i="38"/>
  <c r="G58" i="38"/>
  <c r="F58" i="38"/>
  <c r="E58" i="38"/>
  <c r="D58" i="38"/>
  <c r="H57" i="38"/>
  <c r="C57" i="38"/>
  <c r="H56" i="38"/>
  <c r="C56" i="38"/>
  <c r="L55" i="38"/>
  <c r="L54" i="38" s="1"/>
  <c r="K55" i="38"/>
  <c r="K54" i="38" s="1"/>
  <c r="J55" i="38"/>
  <c r="J54" i="38" s="1"/>
  <c r="J53" i="38" s="1"/>
  <c r="I55" i="38"/>
  <c r="G55" i="38"/>
  <c r="G54" i="38" s="1"/>
  <c r="G53" i="38" s="1"/>
  <c r="F55" i="38"/>
  <c r="F54" i="38" s="1"/>
  <c r="E55" i="38"/>
  <c r="E54" i="38" s="1"/>
  <c r="D55" i="38"/>
  <c r="D54" i="38" s="1"/>
  <c r="I54" i="38"/>
  <c r="H47" i="38"/>
  <c r="C47" i="38"/>
  <c r="H46" i="38"/>
  <c r="C46" i="38"/>
  <c r="L45" i="38"/>
  <c r="H45" i="38" s="1"/>
  <c r="G45" i="38"/>
  <c r="C45" i="38" s="1"/>
  <c r="H44" i="38"/>
  <c r="C44" i="38"/>
  <c r="K43" i="38"/>
  <c r="J43" i="38"/>
  <c r="I43" i="38"/>
  <c r="F43" i="38"/>
  <c r="E43" i="38"/>
  <c r="D43" i="38"/>
  <c r="H42" i="38"/>
  <c r="C42" i="38"/>
  <c r="H41" i="38"/>
  <c r="C41" i="38"/>
  <c r="H40" i="38"/>
  <c r="C40" i="38"/>
  <c r="H39" i="38"/>
  <c r="C39" i="38"/>
  <c r="H38" i="38"/>
  <c r="C38" i="38"/>
  <c r="K37" i="38"/>
  <c r="H37" i="38" s="1"/>
  <c r="F37" i="38"/>
  <c r="C37" i="38" s="1"/>
  <c r="H36" i="38"/>
  <c r="C36" i="38"/>
  <c r="H35" i="38"/>
  <c r="C35" i="38"/>
  <c r="K34" i="38"/>
  <c r="H34" i="38" s="1"/>
  <c r="F34" i="38"/>
  <c r="C34" i="38" s="1"/>
  <c r="H33" i="38"/>
  <c r="C33" i="38"/>
  <c r="K32" i="38"/>
  <c r="H32" i="38" s="1"/>
  <c r="F32" i="38"/>
  <c r="C32" i="38" s="1"/>
  <c r="H31" i="38"/>
  <c r="C31" i="38"/>
  <c r="H30" i="38"/>
  <c r="C30" i="38"/>
  <c r="H29" i="38"/>
  <c r="C29" i="38"/>
  <c r="K28" i="38"/>
  <c r="H28" i="38" s="1"/>
  <c r="F28" i="38"/>
  <c r="C28" i="38" s="1"/>
  <c r="H26" i="38"/>
  <c r="C26" i="38"/>
  <c r="H25" i="38"/>
  <c r="C25" i="38"/>
  <c r="H24" i="38"/>
  <c r="C24" i="38"/>
  <c r="H23" i="38"/>
  <c r="C23" i="38"/>
  <c r="L22" i="38"/>
  <c r="L288" i="38" s="1"/>
  <c r="L287" i="38" s="1"/>
  <c r="K22" i="38"/>
  <c r="K288" i="38" s="1"/>
  <c r="K287" i="38" s="1"/>
  <c r="J22" i="38"/>
  <c r="J288" i="38" s="1"/>
  <c r="J287" i="38" s="1"/>
  <c r="I22" i="38"/>
  <c r="I288" i="38" s="1"/>
  <c r="I287" i="38" s="1"/>
  <c r="G22" i="38"/>
  <c r="G288" i="38" s="1"/>
  <c r="G287" i="38" s="1"/>
  <c r="F22" i="38"/>
  <c r="F288" i="38" s="1"/>
  <c r="E22" i="38"/>
  <c r="E288" i="38" s="1"/>
  <c r="E287" i="38" s="1"/>
  <c r="D22" i="38"/>
  <c r="D288" i="38" s="1"/>
  <c r="I21" i="38"/>
  <c r="D21" i="38"/>
  <c r="H300" i="37"/>
  <c r="C300" i="37"/>
  <c r="H298" i="37"/>
  <c r="C298" i="37"/>
  <c r="H296" i="37"/>
  <c r="C296" i="37"/>
  <c r="H295" i="37"/>
  <c r="C295" i="37"/>
  <c r="H294" i="37"/>
  <c r="C294" i="37"/>
  <c r="H293" i="37"/>
  <c r="C293" i="37"/>
  <c r="H292" i="37"/>
  <c r="C292" i="37"/>
  <c r="H291" i="37"/>
  <c r="H290" i="37" s="1"/>
  <c r="C291" i="37"/>
  <c r="L290" i="37"/>
  <c r="K290" i="37"/>
  <c r="J290" i="37"/>
  <c r="I290" i="37"/>
  <c r="G290" i="37"/>
  <c r="F290" i="37"/>
  <c r="E290" i="37"/>
  <c r="D290" i="37"/>
  <c r="C290" i="37"/>
  <c r="H282" i="37"/>
  <c r="C282" i="37"/>
  <c r="H281" i="37"/>
  <c r="C281" i="37"/>
  <c r="L280" i="37"/>
  <c r="K280" i="37"/>
  <c r="J280" i="37"/>
  <c r="I280" i="37"/>
  <c r="G280" i="37"/>
  <c r="F280" i="37"/>
  <c r="E280" i="37"/>
  <c r="D280" i="37"/>
  <c r="H279" i="37"/>
  <c r="C279" i="37"/>
  <c r="H278" i="37"/>
  <c r="C278" i="37"/>
  <c r="H277" i="37"/>
  <c r="C277" i="37"/>
  <c r="L276" i="37"/>
  <c r="K276" i="37"/>
  <c r="J276" i="37"/>
  <c r="I276" i="37"/>
  <c r="H276" i="37" s="1"/>
  <c r="G276" i="37"/>
  <c r="F276" i="37"/>
  <c r="E276" i="37"/>
  <c r="D276" i="37"/>
  <c r="H275" i="37"/>
  <c r="C275" i="37"/>
  <c r="H274" i="37"/>
  <c r="C274" i="37"/>
  <c r="H273" i="37"/>
  <c r="C273" i="37"/>
  <c r="H272" i="37"/>
  <c r="C272" i="37"/>
  <c r="L271" i="37"/>
  <c r="K271" i="37"/>
  <c r="K269" i="37" s="1"/>
  <c r="J271" i="37"/>
  <c r="I271" i="37"/>
  <c r="G271" i="37"/>
  <c r="F271" i="37"/>
  <c r="F269" i="37" s="1"/>
  <c r="F268" i="37" s="1"/>
  <c r="E271" i="37"/>
  <c r="D271" i="37"/>
  <c r="H270" i="37"/>
  <c r="C270" i="37"/>
  <c r="G269" i="37"/>
  <c r="G268" i="37" s="1"/>
  <c r="E269" i="37"/>
  <c r="H267" i="37"/>
  <c r="C267" i="37"/>
  <c r="H266" i="37"/>
  <c r="C266" i="37"/>
  <c r="H265" i="37"/>
  <c r="C265" i="37"/>
  <c r="H264" i="37"/>
  <c r="C264" i="37"/>
  <c r="L263" i="37"/>
  <c r="K263" i="37"/>
  <c r="J263" i="37"/>
  <c r="I263" i="37"/>
  <c r="G263" i="37"/>
  <c r="F263" i="37"/>
  <c r="E263" i="37"/>
  <c r="D263" i="37"/>
  <c r="H262" i="37"/>
  <c r="C262" i="37"/>
  <c r="H261" i="37"/>
  <c r="C261" i="37"/>
  <c r="H260" i="37"/>
  <c r="C260" i="37"/>
  <c r="L259" i="37"/>
  <c r="K259" i="37"/>
  <c r="J259" i="37"/>
  <c r="I259" i="37"/>
  <c r="I258" i="37" s="1"/>
  <c r="G259" i="37"/>
  <c r="G258" i="37" s="1"/>
  <c r="F259" i="37"/>
  <c r="E259" i="37"/>
  <c r="D259" i="37"/>
  <c r="D258" i="37" s="1"/>
  <c r="L258" i="37"/>
  <c r="J258" i="37"/>
  <c r="H257" i="37"/>
  <c r="C257" i="37"/>
  <c r="H256" i="37"/>
  <c r="C256" i="37"/>
  <c r="H255" i="37"/>
  <c r="C255" i="37"/>
  <c r="H254" i="37"/>
  <c r="C254" i="37"/>
  <c r="H253" i="37"/>
  <c r="C253" i="37"/>
  <c r="L252" i="37"/>
  <c r="K252" i="37"/>
  <c r="K251" i="37" s="1"/>
  <c r="J252" i="37"/>
  <c r="J251" i="37" s="1"/>
  <c r="I252" i="37"/>
  <c r="I251" i="37" s="1"/>
  <c r="G252" i="37"/>
  <c r="G251" i="37" s="1"/>
  <c r="F252" i="37"/>
  <c r="F251" i="37" s="1"/>
  <c r="E252" i="37"/>
  <c r="D252" i="37"/>
  <c r="L251" i="37"/>
  <c r="E251" i="37"/>
  <c r="H250" i="37"/>
  <c r="C250" i="37"/>
  <c r="H249" i="37"/>
  <c r="C249" i="37"/>
  <c r="H248" i="37"/>
  <c r="C248" i="37"/>
  <c r="H247" i="37"/>
  <c r="C247" i="37"/>
  <c r="L246" i="37"/>
  <c r="K246" i="37"/>
  <c r="J246" i="37"/>
  <c r="I246" i="37"/>
  <c r="G246" i="37"/>
  <c r="F246" i="37"/>
  <c r="E246" i="37"/>
  <c r="D246" i="37"/>
  <c r="H245" i="37"/>
  <c r="C245" i="37"/>
  <c r="H244" i="37"/>
  <c r="C244" i="37"/>
  <c r="H243" i="37"/>
  <c r="C243" i="37"/>
  <c r="H242" i="37"/>
  <c r="C242" i="37"/>
  <c r="H241" i="37"/>
  <c r="C241" i="37"/>
  <c r="H240" i="37"/>
  <c r="C240" i="37"/>
  <c r="H239" i="37"/>
  <c r="C239" i="37"/>
  <c r="L238" i="37"/>
  <c r="K238" i="37"/>
  <c r="J238" i="37"/>
  <c r="I238" i="37"/>
  <c r="G238" i="37"/>
  <c r="F238" i="37"/>
  <c r="E238" i="37"/>
  <c r="D238" i="37"/>
  <c r="H237" i="37"/>
  <c r="C237" i="37"/>
  <c r="H236" i="37"/>
  <c r="C236" i="37"/>
  <c r="L235" i="37"/>
  <c r="L231" i="37" s="1"/>
  <c r="K235" i="37"/>
  <c r="J235" i="37"/>
  <c r="I235" i="37"/>
  <c r="G235" i="37"/>
  <c r="G231" i="37" s="1"/>
  <c r="F235" i="37"/>
  <c r="E235" i="37"/>
  <c r="D235" i="37"/>
  <c r="H232" i="37"/>
  <c r="C232" i="37"/>
  <c r="H229" i="37"/>
  <c r="C229" i="37"/>
  <c r="H228" i="37"/>
  <c r="C228" i="37"/>
  <c r="L227" i="37"/>
  <c r="K227" i="37"/>
  <c r="J227" i="37"/>
  <c r="I227" i="37"/>
  <c r="G227" i="37"/>
  <c r="F227" i="37"/>
  <c r="E227" i="37"/>
  <c r="D227" i="37"/>
  <c r="H226" i="37"/>
  <c r="C226" i="37"/>
  <c r="H225" i="37"/>
  <c r="C225" i="37"/>
  <c r="H224" i="37"/>
  <c r="C224" i="37"/>
  <c r="H223" i="37"/>
  <c r="C223" i="37"/>
  <c r="H222" i="37"/>
  <c r="C222" i="37"/>
  <c r="H221" i="37"/>
  <c r="C221" i="37"/>
  <c r="H220" i="37"/>
  <c r="C220" i="37"/>
  <c r="H219" i="37"/>
  <c r="C219" i="37"/>
  <c r="H218" i="37"/>
  <c r="C218" i="37"/>
  <c r="H217" i="37"/>
  <c r="C217" i="37"/>
  <c r="L216" i="37"/>
  <c r="K216" i="37"/>
  <c r="J216" i="37"/>
  <c r="I216" i="37"/>
  <c r="G216" i="37"/>
  <c r="F216" i="37"/>
  <c r="E216" i="37"/>
  <c r="D216" i="37"/>
  <c r="H215" i="37"/>
  <c r="C215" i="37"/>
  <c r="H214" i="37"/>
  <c r="C214" i="37"/>
  <c r="H213" i="37"/>
  <c r="C213" i="37"/>
  <c r="H212" i="37"/>
  <c r="C212" i="37"/>
  <c r="H211" i="37"/>
  <c r="C211" i="37"/>
  <c r="H210" i="37"/>
  <c r="C210" i="37"/>
  <c r="H209" i="37"/>
  <c r="C209" i="37"/>
  <c r="H208" i="37"/>
  <c r="C208" i="37"/>
  <c r="H207" i="37"/>
  <c r="C207" i="37"/>
  <c r="H206" i="37"/>
  <c r="C206" i="37"/>
  <c r="L205" i="37"/>
  <c r="K205" i="37"/>
  <c r="K204" i="37" s="1"/>
  <c r="J205" i="37"/>
  <c r="J204" i="37" s="1"/>
  <c r="I205" i="37"/>
  <c r="I204" i="37" s="1"/>
  <c r="G205" i="37"/>
  <c r="G204" i="37" s="1"/>
  <c r="F205" i="37"/>
  <c r="F204" i="37" s="1"/>
  <c r="E205" i="37"/>
  <c r="E204" i="37" s="1"/>
  <c r="D205" i="37"/>
  <c r="L204" i="37"/>
  <c r="H203" i="37"/>
  <c r="C203" i="37"/>
  <c r="H202" i="37"/>
  <c r="C202" i="37"/>
  <c r="H201" i="37"/>
  <c r="C201" i="37"/>
  <c r="H200" i="37"/>
  <c r="C200" i="37"/>
  <c r="H199" i="37"/>
  <c r="C199" i="37"/>
  <c r="L198" i="37"/>
  <c r="L196" i="37" s="1"/>
  <c r="L195" i="37" s="1"/>
  <c r="K198" i="37"/>
  <c r="J198" i="37"/>
  <c r="I198" i="37"/>
  <c r="G198" i="37"/>
  <c r="G196" i="37" s="1"/>
  <c r="F198" i="37"/>
  <c r="E198" i="37"/>
  <c r="E196" i="37" s="1"/>
  <c r="D198" i="37"/>
  <c r="D196" i="37" s="1"/>
  <c r="H197" i="37"/>
  <c r="C197" i="37"/>
  <c r="K196" i="37"/>
  <c r="K195" i="37" s="1"/>
  <c r="I196" i="37"/>
  <c r="F196" i="37"/>
  <c r="H193" i="37"/>
  <c r="C193" i="37"/>
  <c r="L192" i="37"/>
  <c r="K192" i="37"/>
  <c r="K191" i="37" s="1"/>
  <c r="J192" i="37"/>
  <c r="J191" i="37" s="1"/>
  <c r="I192" i="37"/>
  <c r="I191" i="37" s="1"/>
  <c r="G192" i="37"/>
  <c r="G191" i="37" s="1"/>
  <c r="F192" i="37"/>
  <c r="E192" i="37"/>
  <c r="E191" i="37" s="1"/>
  <c r="D192" i="37"/>
  <c r="D191" i="37" s="1"/>
  <c r="L191" i="37"/>
  <c r="F191" i="37"/>
  <c r="H190" i="37"/>
  <c r="C190" i="37"/>
  <c r="H189" i="37"/>
  <c r="C189" i="37"/>
  <c r="L188" i="37"/>
  <c r="K188" i="37"/>
  <c r="J188" i="37"/>
  <c r="I188" i="37"/>
  <c r="G188" i="37"/>
  <c r="F188" i="37"/>
  <c r="F187" i="37" s="1"/>
  <c r="E188" i="37"/>
  <c r="D188" i="37"/>
  <c r="H186" i="37"/>
  <c r="C186" i="37"/>
  <c r="H185" i="37"/>
  <c r="C185" i="37"/>
  <c r="L184" i="37"/>
  <c r="K184" i="37"/>
  <c r="J184" i="37"/>
  <c r="I184" i="37"/>
  <c r="G184" i="37"/>
  <c r="F184" i="37"/>
  <c r="E184" i="37"/>
  <c r="D184" i="37"/>
  <c r="H183" i="37"/>
  <c r="C183" i="37"/>
  <c r="H182" i="37"/>
  <c r="C182" i="37"/>
  <c r="H181" i="37"/>
  <c r="C181" i="37"/>
  <c r="H180" i="37"/>
  <c r="C180" i="37"/>
  <c r="L179" i="37"/>
  <c r="K179" i="37"/>
  <c r="J179" i="37"/>
  <c r="I179" i="37"/>
  <c r="G179" i="37"/>
  <c r="F179" i="37"/>
  <c r="E179" i="37"/>
  <c r="D179" i="37"/>
  <c r="H178" i="37"/>
  <c r="C178" i="37"/>
  <c r="H177" i="37"/>
  <c r="C177" i="37"/>
  <c r="H176" i="37"/>
  <c r="C176" i="37"/>
  <c r="L175" i="37"/>
  <c r="K175" i="37"/>
  <c r="J175" i="37"/>
  <c r="I175" i="37"/>
  <c r="I174" i="37" s="1"/>
  <c r="G175" i="37"/>
  <c r="G174" i="37" s="1"/>
  <c r="G173" i="37" s="1"/>
  <c r="F175" i="37"/>
  <c r="E175" i="37"/>
  <c r="D175" i="37"/>
  <c r="D174" i="37" s="1"/>
  <c r="D173" i="37" s="1"/>
  <c r="H172" i="37"/>
  <c r="C172" i="37"/>
  <c r="H171" i="37"/>
  <c r="C171" i="37"/>
  <c r="H170" i="37"/>
  <c r="C170" i="37"/>
  <c r="H169" i="37"/>
  <c r="C169" i="37"/>
  <c r="H168" i="37"/>
  <c r="C168" i="37"/>
  <c r="H167" i="37"/>
  <c r="C167" i="37"/>
  <c r="L166" i="37"/>
  <c r="L165" i="37" s="1"/>
  <c r="K166" i="37"/>
  <c r="K165" i="37" s="1"/>
  <c r="J166" i="37"/>
  <c r="J165" i="37" s="1"/>
  <c r="I166" i="37"/>
  <c r="I165" i="37" s="1"/>
  <c r="G166" i="37"/>
  <c r="G165" i="37" s="1"/>
  <c r="F166" i="37"/>
  <c r="F165" i="37" s="1"/>
  <c r="E166" i="37"/>
  <c r="E165" i="37" s="1"/>
  <c r="D166" i="37"/>
  <c r="D165" i="37" s="1"/>
  <c r="H164" i="37"/>
  <c r="C164" i="37"/>
  <c r="H163" i="37"/>
  <c r="C163" i="37"/>
  <c r="H162" i="37"/>
  <c r="C162" i="37"/>
  <c r="H161" i="37"/>
  <c r="C161" i="37"/>
  <c r="L160" i="37"/>
  <c r="K160" i="37"/>
  <c r="J160" i="37"/>
  <c r="I160" i="37"/>
  <c r="G160" i="37"/>
  <c r="F160" i="37"/>
  <c r="E160" i="37"/>
  <c r="D160" i="37"/>
  <c r="H159" i="37"/>
  <c r="C159" i="37"/>
  <c r="H158" i="37"/>
  <c r="C158" i="37"/>
  <c r="H157" i="37"/>
  <c r="C157" i="37"/>
  <c r="H156" i="37"/>
  <c r="C156" i="37"/>
  <c r="H155" i="37"/>
  <c r="C155" i="37"/>
  <c r="I154" i="37"/>
  <c r="H154" i="37" s="1"/>
  <c r="C154" i="37"/>
  <c r="H153" i="37"/>
  <c r="C153" i="37"/>
  <c r="H152" i="37"/>
  <c r="C152" i="37"/>
  <c r="L151" i="37"/>
  <c r="K151" i="37"/>
  <c r="J151" i="37"/>
  <c r="G151" i="37"/>
  <c r="F151" i="37"/>
  <c r="E151" i="37"/>
  <c r="D151" i="37"/>
  <c r="H150" i="37"/>
  <c r="C150" i="37"/>
  <c r="H149" i="37"/>
  <c r="C149" i="37"/>
  <c r="H148" i="37"/>
  <c r="C148" i="37"/>
  <c r="H147" i="37"/>
  <c r="C147" i="37"/>
  <c r="H146" i="37"/>
  <c r="C146" i="37"/>
  <c r="H145" i="37"/>
  <c r="C145" i="37"/>
  <c r="L144" i="37"/>
  <c r="K144" i="37"/>
  <c r="J144" i="37"/>
  <c r="I144" i="37"/>
  <c r="G144" i="37"/>
  <c r="F144" i="37"/>
  <c r="E144" i="37"/>
  <c r="D144" i="37"/>
  <c r="H143" i="37"/>
  <c r="C143" i="37"/>
  <c r="H142" i="37"/>
  <c r="C142" i="37"/>
  <c r="L141" i="37"/>
  <c r="K141" i="37"/>
  <c r="J141" i="37"/>
  <c r="I141" i="37"/>
  <c r="G141" i="37"/>
  <c r="F141" i="37"/>
  <c r="E141" i="37"/>
  <c r="D141" i="37"/>
  <c r="H140" i="37"/>
  <c r="C140" i="37"/>
  <c r="H139" i="37"/>
  <c r="C139" i="37"/>
  <c r="H138" i="37"/>
  <c r="C138" i="37"/>
  <c r="H137" i="37"/>
  <c r="C137" i="37"/>
  <c r="L136" i="37"/>
  <c r="L130" i="37" s="1"/>
  <c r="K136" i="37"/>
  <c r="J136" i="37"/>
  <c r="I136" i="37"/>
  <c r="G136" i="37"/>
  <c r="G130" i="37" s="1"/>
  <c r="F136" i="37"/>
  <c r="E136" i="37"/>
  <c r="D136" i="37"/>
  <c r="H134" i="37"/>
  <c r="C134" i="37"/>
  <c r="H133" i="37"/>
  <c r="C133" i="37"/>
  <c r="H132" i="37"/>
  <c r="C132" i="37"/>
  <c r="H131" i="37"/>
  <c r="C131" i="37"/>
  <c r="E130" i="37"/>
  <c r="H129" i="37"/>
  <c r="H128" i="37" s="1"/>
  <c r="C129" i="37"/>
  <c r="C128" i="37" s="1"/>
  <c r="L128" i="37"/>
  <c r="K128" i="37"/>
  <c r="J128" i="37"/>
  <c r="I128" i="37"/>
  <c r="G128" i="37"/>
  <c r="F128" i="37"/>
  <c r="E128" i="37"/>
  <c r="D128" i="37"/>
  <c r="H127" i="37"/>
  <c r="C127" i="37"/>
  <c r="H126" i="37"/>
  <c r="C126" i="37"/>
  <c r="H125" i="37"/>
  <c r="C125" i="37"/>
  <c r="H124" i="37"/>
  <c r="C124" i="37"/>
  <c r="H123" i="37"/>
  <c r="C123" i="37"/>
  <c r="L122" i="37"/>
  <c r="K122" i="37"/>
  <c r="J122" i="37"/>
  <c r="I122" i="37"/>
  <c r="G122" i="37"/>
  <c r="F122" i="37"/>
  <c r="E122" i="37"/>
  <c r="D122" i="37"/>
  <c r="H121" i="37"/>
  <c r="C121" i="37"/>
  <c r="H120" i="37"/>
  <c r="C120" i="37"/>
  <c r="H119" i="37"/>
  <c r="C119" i="37"/>
  <c r="H118" i="37"/>
  <c r="C118" i="37"/>
  <c r="H117" i="37"/>
  <c r="C117" i="37"/>
  <c r="L116" i="37"/>
  <c r="K116" i="37"/>
  <c r="J116" i="37"/>
  <c r="I116" i="37"/>
  <c r="G116" i="37"/>
  <c r="F116" i="37"/>
  <c r="E116" i="37"/>
  <c r="D116" i="37"/>
  <c r="H115" i="37"/>
  <c r="C115" i="37"/>
  <c r="H114" i="37"/>
  <c r="C114" i="37"/>
  <c r="H113" i="37"/>
  <c r="C113" i="37"/>
  <c r="L112" i="37"/>
  <c r="K112" i="37"/>
  <c r="J112" i="37"/>
  <c r="I112" i="37"/>
  <c r="G112" i="37"/>
  <c r="F112" i="37"/>
  <c r="E112" i="37"/>
  <c r="D112" i="37"/>
  <c r="H111" i="37"/>
  <c r="C111" i="37"/>
  <c r="H110" i="37"/>
  <c r="C110" i="37"/>
  <c r="H109" i="37"/>
  <c r="C109" i="37"/>
  <c r="H108" i="37"/>
  <c r="C108" i="37"/>
  <c r="H107" i="37"/>
  <c r="C107" i="37"/>
  <c r="H106" i="37"/>
  <c r="C106" i="37"/>
  <c r="H105" i="37"/>
  <c r="C105" i="37"/>
  <c r="H104" i="37"/>
  <c r="C104" i="37"/>
  <c r="L103" i="37"/>
  <c r="K103" i="37"/>
  <c r="J103" i="37"/>
  <c r="I103" i="37"/>
  <c r="G103" i="37"/>
  <c r="F103" i="37"/>
  <c r="E103" i="37"/>
  <c r="D103" i="37"/>
  <c r="H102" i="37"/>
  <c r="C102" i="37"/>
  <c r="H101" i="37"/>
  <c r="C101" i="37"/>
  <c r="H100" i="37"/>
  <c r="C100" i="37"/>
  <c r="H99" i="37"/>
  <c r="C99" i="37"/>
  <c r="H98" i="37"/>
  <c r="C98" i="37"/>
  <c r="H97" i="37"/>
  <c r="C97" i="37"/>
  <c r="H96" i="37"/>
  <c r="C96" i="37"/>
  <c r="L95" i="37"/>
  <c r="K95" i="37"/>
  <c r="J95" i="37"/>
  <c r="I95" i="37"/>
  <c r="G95" i="37"/>
  <c r="F95" i="37"/>
  <c r="E95" i="37"/>
  <c r="D95" i="37"/>
  <c r="H94" i="37"/>
  <c r="C94" i="37"/>
  <c r="H93" i="37"/>
  <c r="C93" i="37"/>
  <c r="H92" i="37"/>
  <c r="C92" i="37"/>
  <c r="H91" i="37"/>
  <c r="C91" i="37"/>
  <c r="H90" i="37"/>
  <c r="C90" i="37"/>
  <c r="L89" i="37"/>
  <c r="K89" i="37"/>
  <c r="J89" i="37"/>
  <c r="I89" i="37"/>
  <c r="G89" i="37"/>
  <c r="F89" i="37"/>
  <c r="E89" i="37"/>
  <c r="D89" i="37"/>
  <c r="H88" i="37"/>
  <c r="C88" i="37"/>
  <c r="H87" i="37"/>
  <c r="C87" i="37"/>
  <c r="H86" i="37"/>
  <c r="C86" i="37"/>
  <c r="H85" i="37"/>
  <c r="C85" i="37"/>
  <c r="L84" i="37"/>
  <c r="K84" i="37"/>
  <c r="J84" i="37"/>
  <c r="I84" i="37"/>
  <c r="G84" i="37"/>
  <c r="G83" i="37" s="1"/>
  <c r="F84" i="37"/>
  <c r="E84" i="37"/>
  <c r="E83" i="37" s="1"/>
  <c r="D84" i="37"/>
  <c r="D83" i="37" s="1"/>
  <c r="L83" i="37"/>
  <c r="J83" i="37"/>
  <c r="H82" i="37"/>
  <c r="C82" i="37"/>
  <c r="H81" i="37"/>
  <c r="C81" i="37"/>
  <c r="L80" i="37"/>
  <c r="K80" i="37"/>
  <c r="J80" i="37"/>
  <c r="I80" i="37"/>
  <c r="G80" i="37"/>
  <c r="F80" i="37"/>
  <c r="E80" i="37"/>
  <c r="D80" i="37"/>
  <c r="H79" i="37"/>
  <c r="C79" i="37"/>
  <c r="H78" i="37"/>
  <c r="C78" i="37"/>
  <c r="L77" i="37"/>
  <c r="L76" i="37" s="1"/>
  <c r="K77" i="37"/>
  <c r="K76" i="37" s="1"/>
  <c r="J77" i="37"/>
  <c r="J76" i="37" s="1"/>
  <c r="I77" i="37"/>
  <c r="I76" i="37" s="1"/>
  <c r="G77" i="37"/>
  <c r="G76" i="37" s="1"/>
  <c r="F77" i="37"/>
  <c r="E77" i="37"/>
  <c r="E76" i="37" s="1"/>
  <c r="D77" i="37"/>
  <c r="F76" i="37"/>
  <c r="H74" i="37"/>
  <c r="C74" i="37"/>
  <c r="H73" i="37"/>
  <c r="C73" i="37"/>
  <c r="H71" i="37"/>
  <c r="C71" i="37"/>
  <c r="H70" i="37"/>
  <c r="C70" i="37"/>
  <c r="L69" i="37"/>
  <c r="L67" i="37" s="1"/>
  <c r="K69" i="37"/>
  <c r="K67" i="37" s="1"/>
  <c r="J69" i="37"/>
  <c r="J67" i="37" s="1"/>
  <c r="I69" i="37"/>
  <c r="I67" i="37" s="1"/>
  <c r="G69" i="37"/>
  <c r="G67" i="37" s="1"/>
  <c r="F69" i="37"/>
  <c r="F67" i="37" s="1"/>
  <c r="E69" i="37"/>
  <c r="D69" i="37"/>
  <c r="H68" i="37"/>
  <c r="C68" i="37"/>
  <c r="E67" i="37"/>
  <c r="H66" i="37"/>
  <c r="C66" i="37"/>
  <c r="H65" i="37"/>
  <c r="C65" i="37"/>
  <c r="H64" i="37"/>
  <c r="C64" i="37"/>
  <c r="H63" i="37"/>
  <c r="C63" i="37"/>
  <c r="H62" i="37"/>
  <c r="C62" i="37"/>
  <c r="H61" i="37"/>
  <c r="C61" i="37"/>
  <c r="H60" i="37"/>
  <c r="C60" i="37"/>
  <c r="H59" i="37"/>
  <c r="C59" i="37"/>
  <c r="L58" i="37"/>
  <c r="K58" i="37"/>
  <c r="J58" i="37"/>
  <c r="I58" i="37"/>
  <c r="G58" i="37"/>
  <c r="F58" i="37"/>
  <c r="E58" i="37"/>
  <c r="D58" i="37"/>
  <c r="H57" i="37"/>
  <c r="C57" i="37"/>
  <c r="H56" i="37"/>
  <c r="C56" i="37"/>
  <c r="L55" i="37"/>
  <c r="L54" i="37" s="1"/>
  <c r="K55" i="37"/>
  <c r="J55" i="37"/>
  <c r="J54" i="37" s="1"/>
  <c r="J53" i="37" s="1"/>
  <c r="I55" i="37"/>
  <c r="I54" i="37" s="1"/>
  <c r="G55" i="37"/>
  <c r="G54" i="37" s="1"/>
  <c r="F55" i="37"/>
  <c r="E55" i="37"/>
  <c r="D55" i="37"/>
  <c r="D54" i="37" s="1"/>
  <c r="H47" i="37"/>
  <c r="C47" i="37"/>
  <c r="H46" i="37"/>
  <c r="C46" i="37"/>
  <c r="L45" i="37"/>
  <c r="H45" i="37" s="1"/>
  <c r="G45" i="37"/>
  <c r="H44" i="37"/>
  <c r="C44" i="37"/>
  <c r="K43" i="37"/>
  <c r="J43" i="37"/>
  <c r="I43" i="37"/>
  <c r="F43" i="37"/>
  <c r="E43" i="37"/>
  <c r="D43" i="37"/>
  <c r="H42" i="37"/>
  <c r="C42" i="37"/>
  <c r="H41" i="37"/>
  <c r="C41" i="37"/>
  <c r="H40" i="37"/>
  <c r="C40" i="37"/>
  <c r="H39" i="37"/>
  <c r="C39" i="37"/>
  <c r="H38" i="37"/>
  <c r="C38" i="37"/>
  <c r="K37" i="37"/>
  <c r="H37" i="37" s="1"/>
  <c r="F37" i="37"/>
  <c r="C37" i="37" s="1"/>
  <c r="H36" i="37"/>
  <c r="C36" i="37"/>
  <c r="H35" i="37"/>
  <c r="C35" i="37"/>
  <c r="K34" i="37"/>
  <c r="H34" i="37" s="1"/>
  <c r="F34" i="37"/>
  <c r="C34" i="37" s="1"/>
  <c r="H33" i="37"/>
  <c r="C33" i="37"/>
  <c r="K32" i="37"/>
  <c r="H32" i="37" s="1"/>
  <c r="F32" i="37"/>
  <c r="C32" i="37" s="1"/>
  <c r="H31" i="37"/>
  <c r="C31" i="37"/>
  <c r="H30" i="37"/>
  <c r="C30" i="37"/>
  <c r="H29" i="37"/>
  <c r="C29" i="37"/>
  <c r="K28" i="37"/>
  <c r="H28" i="37" s="1"/>
  <c r="F28" i="37"/>
  <c r="C28" i="37" s="1"/>
  <c r="H26" i="37"/>
  <c r="C26" i="37"/>
  <c r="H25" i="37"/>
  <c r="C25" i="37"/>
  <c r="H24" i="37"/>
  <c r="C24" i="37"/>
  <c r="H23" i="37"/>
  <c r="C23" i="37"/>
  <c r="L22" i="37"/>
  <c r="K22" i="37"/>
  <c r="J22" i="37"/>
  <c r="I22" i="37"/>
  <c r="G22" i="37"/>
  <c r="F22" i="37"/>
  <c r="E22" i="37"/>
  <c r="E21" i="37" s="1"/>
  <c r="D22" i="37"/>
  <c r="L21" i="37"/>
  <c r="D21" i="37"/>
  <c r="H300" i="36"/>
  <c r="C300" i="36"/>
  <c r="H298" i="36"/>
  <c r="C298" i="36"/>
  <c r="H296" i="36"/>
  <c r="C296" i="36"/>
  <c r="H295" i="36"/>
  <c r="C295" i="36"/>
  <c r="H294" i="36"/>
  <c r="C294" i="36"/>
  <c r="H293" i="36"/>
  <c r="C293" i="36"/>
  <c r="H292" i="36"/>
  <c r="C292" i="36"/>
  <c r="H291" i="36"/>
  <c r="C291" i="36"/>
  <c r="L290" i="36"/>
  <c r="K290" i="36"/>
  <c r="J290" i="36"/>
  <c r="I290" i="36"/>
  <c r="H290" i="36"/>
  <c r="G290" i="36"/>
  <c r="F290" i="36"/>
  <c r="E290" i="36"/>
  <c r="D290" i="36"/>
  <c r="C290" i="36"/>
  <c r="H282" i="36"/>
  <c r="C282" i="36"/>
  <c r="H281" i="36"/>
  <c r="C281" i="36"/>
  <c r="L280" i="36"/>
  <c r="K280" i="36"/>
  <c r="J280" i="36"/>
  <c r="I280" i="36"/>
  <c r="G280" i="36"/>
  <c r="F280" i="36"/>
  <c r="E280" i="36"/>
  <c r="D280" i="36"/>
  <c r="H279" i="36"/>
  <c r="C279" i="36"/>
  <c r="H278" i="36"/>
  <c r="C278" i="36"/>
  <c r="H277" i="36"/>
  <c r="C277" i="36"/>
  <c r="L276" i="36"/>
  <c r="K276" i="36"/>
  <c r="J276" i="36"/>
  <c r="I276" i="36"/>
  <c r="G276" i="36"/>
  <c r="F276" i="36"/>
  <c r="E276" i="36"/>
  <c r="D276" i="36"/>
  <c r="H275" i="36"/>
  <c r="C275" i="36"/>
  <c r="H274" i="36"/>
  <c r="C274" i="36"/>
  <c r="H273" i="36"/>
  <c r="C273" i="36"/>
  <c r="H272" i="36"/>
  <c r="C272" i="36"/>
  <c r="L271" i="36"/>
  <c r="K271" i="36"/>
  <c r="J271" i="36"/>
  <c r="J269" i="36" s="1"/>
  <c r="I271" i="36"/>
  <c r="G271" i="36"/>
  <c r="G269" i="36" s="1"/>
  <c r="G268" i="36" s="1"/>
  <c r="F271" i="36"/>
  <c r="F269" i="36" s="1"/>
  <c r="E271" i="36"/>
  <c r="D271" i="36"/>
  <c r="H270" i="36"/>
  <c r="C270" i="36"/>
  <c r="K269" i="36"/>
  <c r="H267" i="36"/>
  <c r="C267" i="36"/>
  <c r="H266" i="36"/>
  <c r="C266" i="36"/>
  <c r="H265" i="36"/>
  <c r="C265" i="36"/>
  <c r="H264" i="36"/>
  <c r="C264" i="36"/>
  <c r="L263" i="36"/>
  <c r="K263" i="36"/>
  <c r="J263" i="36"/>
  <c r="I263" i="36"/>
  <c r="G263" i="36"/>
  <c r="F263" i="36"/>
  <c r="E263" i="36"/>
  <c r="D263" i="36"/>
  <c r="H262" i="36"/>
  <c r="C262" i="36"/>
  <c r="H261" i="36"/>
  <c r="C261" i="36"/>
  <c r="H260" i="36"/>
  <c r="C260" i="36"/>
  <c r="L259" i="36"/>
  <c r="K259" i="36"/>
  <c r="J259" i="36"/>
  <c r="I259" i="36"/>
  <c r="G259" i="36"/>
  <c r="G258" i="36" s="1"/>
  <c r="F259" i="36"/>
  <c r="E259" i="36"/>
  <c r="E258" i="36" s="1"/>
  <c r="D259" i="36"/>
  <c r="L258" i="36"/>
  <c r="H257" i="36"/>
  <c r="C257" i="36"/>
  <c r="H256" i="36"/>
  <c r="C256" i="36"/>
  <c r="H255" i="36"/>
  <c r="C255" i="36"/>
  <c r="H254" i="36"/>
  <c r="C254" i="36"/>
  <c r="H253" i="36"/>
  <c r="C253" i="36"/>
  <c r="L252" i="36"/>
  <c r="L251" i="36" s="1"/>
  <c r="K252" i="36"/>
  <c r="K251" i="36" s="1"/>
  <c r="J252" i="36"/>
  <c r="I252" i="36"/>
  <c r="I251" i="36" s="1"/>
  <c r="G252" i="36"/>
  <c r="G251" i="36" s="1"/>
  <c r="F252" i="36"/>
  <c r="F251" i="36" s="1"/>
  <c r="E252" i="36"/>
  <c r="E251" i="36" s="1"/>
  <c r="D252" i="36"/>
  <c r="H250" i="36"/>
  <c r="C250" i="36"/>
  <c r="H249" i="36"/>
  <c r="C249" i="36"/>
  <c r="H248" i="36"/>
  <c r="C248" i="36"/>
  <c r="H247" i="36"/>
  <c r="C247" i="36"/>
  <c r="L246" i="36"/>
  <c r="K246" i="36"/>
  <c r="J246" i="36"/>
  <c r="I246" i="36"/>
  <c r="G246" i="36"/>
  <c r="F246" i="36"/>
  <c r="E246" i="36"/>
  <c r="D246" i="36"/>
  <c r="H245" i="36"/>
  <c r="C245" i="36"/>
  <c r="H244" i="36"/>
  <c r="C244" i="36"/>
  <c r="H243" i="36"/>
  <c r="C243" i="36"/>
  <c r="H242" i="36"/>
  <c r="C242" i="36"/>
  <c r="H241" i="36"/>
  <c r="C241" i="36"/>
  <c r="H240" i="36"/>
  <c r="C240" i="36"/>
  <c r="H239" i="36"/>
  <c r="C239" i="36"/>
  <c r="L238" i="36"/>
  <c r="K238" i="36"/>
  <c r="J238" i="36"/>
  <c r="I238" i="36"/>
  <c r="G238" i="36"/>
  <c r="F238" i="36"/>
  <c r="E238" i="36"/>
  <c r="D238" i="36"/>
  <c r="H237" i="36"/>
  <c r="C237" i="36"/>
  <c r="H236" i="36"/>
  <c r="C236" i="36"/>
  <c r="L235" i="36"/>
  <c r="K235" i="36"/>
  <c r="K231" i="36" s="1"/>
  <c r="J235" i="36"/>
  <c r="I235" i="36"/>
  <c r="G235" i="36"/>
  <c r="F235" i="36"/>
  <c r="E235" i="36"/>
  <c r="D235" i="36"/>
  <c r="D231" i="36" s="1"/>
  <c r="H232" i="36"/>
  <c r="C232" i="36"/>
  <c r="H229" i="36"/>
  <c r="C229" i="36"/>
  <c r="H228" i="36"/>
  <c r="C228" i="36"/>
  <c r="L227" i="36"/>
  <c r="K227" i="36"/>
  <c r="J227" i="36"/>
  <c r="I227" i="36"/>
  <c r="G227" i="36"/>
  <c r="F227" i="36"/>
  <c r="E227" i="36"/>
  <c r="D227" i="36"/>
  <c r="H226" i="36"/>
  <c r="C226" i="36"/>
  <c r="H225" i="36"/>
  <c r="C225" i="36"/>
  <c r="H224" i="36"/>
  <c r="C224" i="36"/>
  <c r="H223" i="36"/>
  <c r="C223" i="36"/>
  <c r="H222" i="36"/>
  <c r="C222" i="36"/>
  <c r="H221" i="36"/>
  <c r="C221" i="36"/>
  <c r="H220" i="36"/>
  <c r="C220" i="36"/>
  <c r="H219" i="36"/>
  <c r="C219" i="36"/>
  <c r="H218" i="36"/>
  <c r="C218" i="36"/>
  <c r="H217" i="36"/>
  <c r="C217" i="36"/>
  <c r="L216" i="36"/>
  <c r="K216" i="36"/>
  <c r="J216" i="36"/>
  <c r="I216" i="36"/>
  <c r="G216" i="36"/>
  <c r="F216" i="36"/>
  <c r="E216" i="36"/>
  <c r="D216" i="36"/>
  <c r="H215" i="36"/>
  <c r="C215" i="36"/>
  <c r="H214" i="36"/>
  <c r="C214" i="36"/>
  <c r="H213" i="36"/>
  <c r="C213" i="36"/>
  <c r="H212" i="36"/>
  <c r="C212" i="36"/>
  <c r="H211" i="36"/>
  <c r="C211" i="36"/>
  <c r="H210" i="36"/>
  <c r="C210" i="36"/>
  <c r="H209" i="36"/>
  <c r="C209" i="36"/>
  <c r="H208" i="36"/>
  <c r="C208" i="36"/>
  <c r="H207" i="36"/>
  <c r="C207" i="36"/>
  <c r="H206" i="36"/>
  <c r="C206" i="36"/>
  <c r="L205" i="36"/>
  <c r="K205" i="36"/>
  <c r="J205" i="36"/>
  <c r="J204" i="36" s="1"/>
  <c r="I205" i="36"/>
  <c r="G205" i="36"/>
  <c r="G204" i="36" s="1"/>
  <c r="F205" i="36"/>
  <c r="E205" i="36"/>
  <c r="E204" i="36" s="1"/>
  <c r="D205" i="36"/>
  <c r="L204" i="36"/>
  <c r="H203" i="36"/>
  <c r="C203" i="36"/>
  <c r="H202" i="36"/>
  <c r="C202" i="36"/>
  <c r="H201" i="36"/>
  <c r="C201" i="36"/>
  <c r="H200" i="36"/>
  <c r="C200" i="36"/>
  <c r="H199" i="36"/>
  <c r="C199" i="36"/>
  <c r="L198" i="36"/>
  <c r="L196" i="36" s="1"/>
  <c r="K198" i="36"/>
  <c r="K196" i="36" s="1"/>
  <c r="J198" i="36"/>
  <c r="J196" i="36" s="1"/>
  <c r="I198" i="36"/>
  <c r="I196" i="36" s="1"/>
  <c r="G198" i="36"/>
  <c r="F198" i="36"/>
  <c r="F196" i="36" s="1"/>
  <c r="E198" i="36"/>
  <c r="E196" i="36" s="1"/>
  <c r="D198" i="36"/>
  <c r="H197" i="36"/>
  <c r="C197" i="36"/>
  <c r="G196" i="36"/>
  <c r="H193" i="36"/>
  <c r="C193" i="36"/>
  <c r="L192" i="36"/>
  <c r="L191" i="36" s="1"/>
  <c r="K192" i="36"/>
  <c r="K191" i="36" s="1"/>
  <c r="J192" i="36"/>
  <c r="J191" i="36" s="1"/>
  <c r="I192" i="36"/>
  <c r="I191" i="36" s="1"/>
  <c r="G192" i="36"/>
  <c r="G191" i="36" s="1"/>
  <c r="F192" i="36"/>
  <c r="F191" i="36" s="1"/>
  <c r="E192" i="36"/>
  <c r="E191" i="36" s="1"/>
  <c r="D192" i="36"/>
  <c r="H190" i="36"/>
  <c r="C190" i="36"/>
  <c r="H189" i="36"/>
  <c r="C189" i="36"/>
  <c r="L188" i="36"/>
  <c r="K188" i="36"/>
  <c r="J188" i="36"/>
  <c r="I188" i="36"/>
  <c r="G188" i="36"/>
  <c r="F188" i="36"/>
  <c r="E188" i="36"/>
  <c r="D188" i="36"/>
  <c r="H186" i="36"/>
  <c r="C186" i="36"/>
  <c r="H185" i="36"/>
  <c r="C185" i="36"/>
  <c r="L184" i="36"/>
  <c r="K184" i="36"/>
  <c r="J184" i="36"/>
  <c r="I184" i="36"/>
  <c r="G184" i="36"/>
  <c r="F184" i="36"/>
  <c r="E184" i="36"/>
  <c r="D184" i="36"/>
  <c r="H183" i="36"/>
  <c r="C183" i="36"/>
  <c r="H182" i="36"/>
  <c r="C182" i="36"/>
  <c r="H181" i="36"/>
  <c r="C181" i="36"/>
  <c r="H180" i="36"/>
  <c r="C180" i="36"/>
  <c r="L179" i="36"/>
  <c r="K179" i="36"/>
  <c r="J179" i="36"/>
  <c r="I179" i="36"/>
  <c r="G179" i="36"/>
  <c r="F179" i="36"/>
  <c r="E179" i="36"/>
  <c r="D179" i="36"/>
  <c r="H178" i="36"/>
  <c r="C178" i="36"/>
  <c r="H177" i="36"/>
  <c r="C177" i="36"/>
  <c r="H176" i="36"/>
  <c r="C176" i="36"/>
  <c r="L175" i="36"/>
  <c r="K175" i="36"/>
  <c r="K174" i="36" s="1"/>
  <c r="K173" i="36" s="1"/>
  <c r="J175" i="36"/>
  <c r="J174" i="36" s="1"/>
  <c r="I175" i="36"/>
  <c r="G175" i="36"/>
  <c r="F175" i="36"/>
  <c r="E175" i="36"/>
  <c r="E174" i="36" s="1"/>
  <c r="E173" i="36" s="1"/>
  <c r="D175" i="36"/>
  <c r="I174" i="36"/>
  <c r="I173" i="36" s="1"/>
  <c r="D174" i="36"/>
  <c r="H172" i="36"/>
  <c r="C172" i="36"/>
  <c r="H171" i="36"/>
  <c r="C171" i="36"/>
  <c r="H170" i="36"/>
  <c r="C170" i="36"/>
  <c r="H169" i="36"/>
  <c r="C169" i="36"/>
  <c r="H168" i="36"/>
  <c r="C168" i="36"/>
  <c r="H167" i="36"/>
  <c r="C167" i="36"/>
  <c r="L166" i="36"/>
  <c r="L165" i="36" s="1"/>
  <c r="K166" i="36"/>
  <c r="K165" i="36" s="1"/>
  <c r="J166" i="36"/>
  <c r="J165" i="36" s="1"/>
  <c r="I166" i="36"/>
  <c r="I165" i="36" s="1"/>
  <c r="G166" i="36"/>
  <c r="G165" i="36" s="1"/>
  <c r="F166" i="36"/>
  <c r="F165" i="36" s="1"/>
  <c r="E166" i="36"/>
  <c r="E165" i="36" s="1"/>
  <c r="D166" i="36"/>
  <c r="H164" i="36"/>
  <c r="C164" i="36"/>
  <c r="H163" i="36"/>
  <c r="C163" i="36"/>
  <c r="H162" i="36"/>
  <c r="C162" i="36"/>
  <c r="H161" i="36"/>
  <c r="C161" i="36"/>
  <c r="L160" i="36"/>
  <c r="K160" i="36"/>
  <c r="J160" i="36"/>
  <c r="I160" i="36"/>
  <c r="G160" i="36"/>
  <c r="F160" i="36"/>
  <c r="E160" i="36"/>
  <c r="D160" i="36"/>
  <c r="H159" i="36"/>
  <c r="C159" i="36"/>
  <c r="H158" i="36"/>
  <c r="C158" i="36"/>
  <c r="H157" i="36"/>
  <c r="C157" i="36"/>
  <c r="H156" i="36"/>
  <c r="C156" i="36"/>
  <c r="H155" i="36"/>
  <c r="C155" i="36"/>
  <c r="H154" i="36"/>
  <c r="C154" i="36"/>
  <c r="H153" i="36"/>
  <c r="C153" i="36"/>
  <c r="H152" i="36"/>
  <c r="C152" i="36"/>
  <c r="L151" i="36"/>
  <c r="K151" i="36"/>
  <c r="J151" i="36"/>
  <c r="I151" i="36"/>
  <c r="G151" i="36"/>
  <c r="F151" i="36"/>
  <c r="E151" i="36"/>
  <c r="D151" i="36"/>
  <c r="H150" i="36"/>
  <c r="C150" i="36"/>
  <c r="H149" i="36"/>
  <c r="C149" i="36"/>
  <c r="H148" i="36"/>
  <c r="C148" i="36"/>
  <c r="H147" i="36"/>
  <c r="C147" i="36"/>
  <c r="H146" i="36"/>
  <c r="C146" i="36"/>
  <c r="H145" i="36"/>
  <c r="C145" i="36"/>
  <c r="L144" i="36"/>
  <c r="K144" i="36"/>
  <c r="J144" i="36"/>
  <c r="I144" i="36"/>
  <c r="G144" i="36"/>
  <c r="F144" i="36"/>
  <c r="E144" i="36"/>
  <c r="D144" i="36"/>
  <c r="H143" i="36"/>
  <c r="C143" i="36"/>
  <c r="H142" i="36"/>
  <c r="C142" i="36"/>
  <c r="L141" i="36"/>
  <c r="K141" i="36"/>
  <c r="J141" i="36"/>
  <c r="I141" i="36"/>
  <c r="G141" i="36"/>
  <c r="F141" i="36"/>
  <c r="E141" i="36"/>
  <c r="D141" i="36"/>
  <c r="H140" i="36"/>
  <c r="C140" i="36"/>
  <c r="H139" i="36"/>
  <c r="C139" i="36"/>
  <c r="H138" i="36"/>
  <c r="C138" i="36"/>
  <c r="H137" i="36"/>
  <c r="C137" i="36"/>
  <c r="L136" i="36"/>
  <c r="L130" i="36" s="1"/>
  <c r="K136" i="36"/>
  <c r="J136" i="36"/>
  <c r="I136" i="36"/>
  <c r="H136" i="36" s="1"/>
  <c r="G136" i="36"/>
  <c r="F136" i="36"/>
  <c r="E136" i="36"/>
  <c r="D136" i="36"/>
  <c r="H134" i="36"/>
  <c r="C134" i="36"/>
  <c r="H133" i="36"/>
  <c r="C133" i="36"/>
  <c r="H132" i="36"/>
  <c r="C132" i="36"/>
  <c r="I130" i="36"/>
  <c r="H131" i="36"/>
  <c r="C131" i="36"/>
  <c r="J130" i="36"/>
  <c r="F130" i="36"/>
  <c r="H129" i="36"/>
  <c r="H128" i="36" s="1"/>
  <c r="C129" i="36"/>
  <c r="C128" i="36" s="1"/>
  <c r="L128" i="36"/>
  <c r="K128" i="36"/>
  <c r="J128" i="36"/>
  <c r="I128" i="36"/>
  <c r="G128" i="36"/>
  <c r="F128" i="36"/>
  <c r="E128" i="36"/>
  <c r="D128" i="36"/>
  <c r="H127" i="36"/>
  <c r="C127" i="36"/>
  <c r="H126" i="36"/>
  <c r="C126" i="36"/>
  <c r="H125" i="36"/>
  <c r="C125" i="36"/>
  <c r="H124" i="36"/>
  <c r="C124" i="36"/>
  <c r="H123" i="36"/>
  <c r="C123" i="36"/>
  <c r="L122" i="36"/>
  <c r="K122" i="36"/>
  <c r="J122" i="36"/>
  <c r="I122" i="36"/>
  <c r="G122" i="36"/>
  <c r="F122" i="36"/>
  <c r="E122" i="36"/>
  <c r="D122" i="36"/>
  <c r="H121" i="36"/>
  <c r="C121" i="36"/>
  <c r="H120" i="36"/>
  <c r="C120" i="36"/>
  <c r="H119" i="36"/>
  <c r="C119" i="36"/>
  <c r="H118" i="36"/>
  <c r="C118" i="36"/>
  <c r="H117" i="36"/>
  <c r="C117" i="36"/>
  <c r="L116" i="36"/>
  <c r="K116" i="36"/>
  <c r="J116" i="36"/>
  <c r="I116" i="36"/>
  <c r="G116" i="36"/>
  <c r="F116" i="36"/>
  <c r="E116" i="36"/>
  <c r="D116" i="36"/>
  <c r="H115" i="36"/>
  <c r="C115" i="36"/>
  <c r="H114" i="36"/>
  <c r="C114" i="36"/>
  <c r="H113" i="36"/>
  <c r="C113" i="36"/>
  <c r="L112" i="36"/>
  <c r="K112" i="36"/>
  <c r="J112" i="36"/>
  <c r="I112" i="36"/>
  <c r="H112" i="36" s="1"/>
  <c r="G112" i="36"/>
  <c r="F112" i="36"/>
  <c r="E112" i="36"/>
  <c r="D112" i="36"/>
  <c r="H111" i="36"/>
  <c r="C111" i="36"/>
  <c r="H110" i="36"/>
  <c r="C110" i="36"/>
  <c r="H109" i="36"/>
  <c r="C109" i="36"/>
  <c r="H108" i="36"/>
  <c r="C108" i="36"/>
  <c r="H107" i="36"/>
  <c r="C107" i="36"/>
  <c r="H106" i="36"/>
  <c r="C106" i="36"/>
  <c r="H105" i="36"/>
  <c r="C105" i="36"/>
  <c r="H104" i="36"/>
  <c r="C104" i="36"/>
  <c r="L103" i="36"/>
  <c r="K103" i="36"/>
  <c r="J103" i="36"/>
  <c r="I103" i="36"/>
  <c r="G103" i="36"/>
  <c r="F103" i="36"/>
  <c r="E103" i="36"/>
  <c r="D103" i="36"/>
  <c r="H102" i="36"/>
  <c r="C102" i="36"/>
  <c r="H101" i="36"/>
  <c r="C101" i="36"/>
  <c r="H100" i="36"/>
  <c r="C100" i="36"/>
  <c r="H99" i="36"/>
  <c r="C99" i="36"/>
  <c r="H98" i="36"/>
  <c r="C98" i="36"/>
  <c r="H97" i="36"/>
  <c r="C97" i="36"/>
  <c r="H96" i="36"/>
  <c r="C96" i="36"/>
  <c r="L95" i="36"/>
  <c r="K95" i="36"/>
  <c r="J95" i="36"/>
  <c r="I95" i="36"/>
  <c r="G95" i="36"/>
  <c r="F95" i="36"/>
  <c r="E95" i="36"/>
  <c r="D95" i="36"/>
  <c r="H94" i="36"/>
  <c r="C94" i="36"/>
  <c r="H93" i="36"/>
  <c r="C93" i="36"/>
  <c r="H92" i="36"/>
  <c r="C92" i="36"/>
  <c r="H91" i="36"/>
  <c r="C91" i="36"/>
  <c r="H90" i="36"/>
  <c r="C90" i="36"/>
  <c r="L89" i="36"/>
  <c r="K89" i="36"/>
  <c r="J89" i="36"/>
  <c r="I89" i="36"/>
  <c r="G89" i="36"/>
  <c r="F89" i="36"/>
  <c r="E89" i="36"/>
  <c r="D89" i="36"/>
  <c r="H88" i="36"/>
  <c r="C88" i="36"/>
  <c r="H87" i="36"/>
  <c r="C87" i="36"/>
  <c r="H86" i="36"/>
  <c r="C86" i="36"/>
  <c r="H85" i="36"/>
  <c r="C85" i="36"/>
  <c r="L84" i="36"/>
  <c r="K84" i="36"/>
  <c r="J84" i="36"/>
  <c r="I84" i="36"/>
  <c r="I83" i="36" s="1"/>
  <c r="G84" i="36"/>
  <c r="F84" i="36"/>
  <c r="E84" i="36"/>
  <c r="D84" i="36"/>
  <c r="H82" i="36"/>
  <c r="C82" i="36"/>
  <c r="H81" i="36"/>
  <c r="C81" i="36"/>
  <c r="L80" i="36"/>
  <c r="K80" i="36"/>
  <c r="J80" i="36"/>
  <c r="I80" i="36"/>
  <c r="G80" i="36"/>
  <c r="F80" i="36"/>
  <c r="E80" i="36"/>
  <c r="D80" i="36"/>
  <c r="H79" i="36"/>
  <c r="C79" i="36"/>
  <c r="H78" i="36"/>
  <c r="C78" i="36"/>
  <c r="L77" i="36"/>
  <c r="L76" i="36" s="1"/>
  <c r="K77" i="36"/>
  <c r="K76" i="36" s="1"/>
  <c r="J77" i="36"/>
  <c r="J76" i="36" s="1"/>
  <c r="I77" i="36"/>
  <c r="G77" i="36"/>
  <c r="G76" i="36" s="1"/>
  <c r="F77" i="36"/>
  <c r="F76" i="36" s="1"/>
  <c r="E77" i="36"/>
  <c r="E76" i="36" s="1"/>
  <c r="D77" i="36"/>
  <c r="H74" i="36"/>
  <c r="C74" i="36"/>
  <c r="H73" i="36"/>
  <c r="C73" i="36"/>
  <c r="H71" i="36"/>
  <c r="C71" i="36"/>
  <c r="H70" i="36"/>
  <c r="C70" i="36"/>
  <c r="L69" i="36"/>
  <c r="L67" i="36" s="1"/>
  <c r="K69" i="36"/>
  <c r="K67" i="36" s="1"/>
  <c r="J69" i="36"/>
  <c r="I69" i="36"/>
  <c r="G69" i="36"/>
  <c r="G67" i="36" s="1"/>
  <c r="F69" i="36"/>
  <c r="F67" i="36" s="1"/>
  <c r="E69" i="36"/>
  <c r="E67" i="36" s="1"/>
  <c r="D69" i="36"/>
  <c r="D67" i="36" s="1"/>
  <c r="H68" i="36"/>
  <c r="C68" i="36"/>
  <c r="J67" i="36"/>
  <c r="I67" i="36"/>
  <c r="H66" i="36"/>
  <c r="C66" i="36"/>
  <c r="H65" i="36"/>
  <c r="C65" i="36"/>
  <c r="H64" i="36"/>
  <c r="C64" i="36"/>
  <c r="H63" i="36"/>
  <c r="C63" i="36"/>
  <c r="H62" i="36"/>
  <c r="C62" i="36"/>
  <c r="H61" i="36"/>
  <c r="C61" i="36"/>
  <c r="H60" i="36"/>
  <c r="C60" i="36"/>
  <c r="H59" i="36"/>
  <c r="C59" i="36"/>
  <c r="L58" i="36"/>
  <c r="K58" i="36"/>
  <c r="J58" i="36"/>
  <c r="I58" i="36"/>
  <c r="G58" i="36"/>
  <c r="F58" i="36"/>
  <c r="E58" i="36"/>
  <c r="D58" i="36"/>
  <c r="H57" i="36"/>
  <c r="C57" i="36"/>
  <c r="H56" i="36"/>
  <c r="C56" i="36"/>
  <c r="L55" i="36"/>
  <c r="K55" i="36"/>
  <c r="J55" i="36"/>
  <c r="J54" i="36" s="1"/>
  <c r="I55" i="36"/>
  <c r="I54" i="36" s="1"/>
  <c r="G55" i="36"/>
  <c r="G54" i="36" s="1"/>
  <c r="F55" i="36"/>
  <c r="F54" i="36" s="1"/>
  <c r="E55" i="36"/>
  <c r="E54" i="36" s="1"/>
  <c r="D55" i="36"/>
  <c r="L54" i="36"/>
  <c r="D54" i="36"/>
  <c r="H47" i="36"/>
  <c r="C47" i="36"/>
  <c r="H46" i="36"/>
  <c r="C46" i="36"/>
  <c r="L45" i="36"/>
  <c r="H45" i="36" s="1"/>
  <c r="G45" i="36"/>
  <c r="H44" i="36"/>
  <c r="C44" i="36"/>
  <c r="K43" i="36"/>
  <c r="J43" i="36"/>
  <c r="I43" i="36"/>
  <c r="F43" i="36"/>
  <c r="E43" i="36"/>
  <c r="D43" i="36"/>
  <c r="H42" i="36"/>
  <c r="C42" i="36"/>
  <c r="H41" i="36"/>
  <c r="C41" i="36"/>
  <c r="H40" i="36"/>
  <c r="C40" i="36"/>
  <c r="H39" i="36"/>
  <c r="C39" i="36"/>
  <c r="H38" i="36"/>
  <c r="C38" i="36"/>
  <c r="K37" i="36"/>
  <c r="H37" i="36" s="1"/>
  <c r="F37" i="36"/>
  <c r="C37" i="36" s="1"/>
  <c r="H36" i="36"/>
  <c r="C36" i="36"/>
  <c r="H35" i="36"/>
  <c r="C35" i="36"/>
  <c r="K34" i="36"/>
  <c r="H34" i="36" s="1"/>
  <c r="F34" i="36"/>
  <c r="C34" i="36" s="1"/>
  <c r="H33" i="36"/>
  <c r="C33" i="36"/>
  <c r="K32" i="36"/>
  <c r="H32" i="36" s="1"/>
  <c r="F32" i="36"/>
  <c r="C32" i="36" s="1"/>
  <c r="H31" i="36"/>
  <c r="C31" i="36"/>
  <c r="H30" i="36"/>
  <c r="C30" i="36"/>
  <c r="H29" i="36"/>
  <c r="C29" i="36"/>
  <c r="K28" i="36"/>
  <c r="H28" i="36" s="1"/>
  <c r="F28" i="36"/>
  <c r="C28" i="36" s="1"/>
  <c r="H26" i="36"/>
  <c r="C26" i="36"/>
  <c r="H25" i="36"/>
  <c r="C25" i="36"/>
  <c r="H24" i="36"/>
  <c r="C24" i="36"/>
  <c r="H23" i="36"/>
  <c r="C23" i="36"/>
  <c r="L22" i="36"/>
  <c r="K22" i="36"/>
  <c r="J22" i="36"/>
  <c r="I22" i="36"/>
  <c r="I21" i="36" s="1"/>
  <c r="G22" i="36"/>
  <c r="F22" i="36"/>
  <c r="E22" i="36"/>
  <c r="D22" i="36"/>
  <c r="D21" i="36" s="1"/>
  <c r="L21" i="36"/>
  <c r="H300" i="35"/>
  <c r="C300" i="35"/>
  <c r="H298" i="35"/>
  <c r="C298" i="35"/>
  <c r="H296" i="35"/>
  <c r="C296" i="35"/>
  <c r="H295" i="35"/>
  <c r="C295" i="35"/>
  <c r="H294" i="35"/>
  <c r="C294" i="35"/>
  <c r="H293" i="35"/>
  <c r="C293" i="35"/>
  <c r="H292" i="35"/>
  <c r="C292" i="35"/>
  <c r="H291" i="35"/>
  <c r="C291" i="35"/>
  <c r="L290" i="35"/>
  <c r="K290" i="35"/>
  <c r="J290" i="35"/>
  <c r="I290" i="35"/>
  <c r="G290" i="35"/>
  <c r="F290" i="35"/>
  <c r="E290" i="35"/>
  <c r="D290" i="35"/>
  <c r="H282" i="35"/>
  <c r="C282" i="35"/>
  <c r="H281" i="35"/>
  <c r="C281" i="35"/>
  <c r="L280" i="35"/>
  <c r="K280" i="35"/>
  <c r="J280" i="35"/>
  <c r="I280" i="35"/>
  <c r="G280" i="35"/>
  <c r="F280" i="35"/>
  <c r="E280" i="35"/>
  <c r="D280" i="35"/>
  <c r="H279" i="35"/>
  <c r="C279" i="35"/>
  <c r="H278" i="35"/>
  <c r="C278" i="35"/>
  <c r="H277" i="35"/>
  <c r="C277" i="35"/>
  <c r="L276" i="35"/>
  <c r="K276" i="35"/>
  <c r="J276" i="35"/>
  <c r="I276" i="35"/>
  <c r="G276" i="35"/>
  <c r="F276" i="35"/>
  <c r="E276" i="35"/>
  <c r="D276" i="35"/>
  <c r="H275" i="35"/>
  <c r="C275" i="35"/>
  <c r="H274" i="35"/>
  <c r="C274" i="35"/>
  <c r="H273" i="35"/>
  <c r="C273" i="35"/>
  <c r="H272" i="35"/>
  <c r="C272" i="35"/>
  <c r="L271" i="35"/>
  <c r="K271" i="35"/>
  <c r="J271" i="35"/>
  <c r="I271" i="35"/>
  <c r="G271" i="35"/>
  <c r="F271" i="35"/>
  <c r="E271" i="35"/>
  <c r="D271" i="35"/>
  <c r="H270" i="35"/>
  <c r="C270" i="35"/>
  <c r="K269" i="35"/>
  <c r="I269" i="35"/>
  <c r="G269" i="35"/>
  <c r="F269" i="35"/>
  <c r="F268" i="35" s="1"/>
  <c r="E269" i="35"/>
  <c r="E268" i="35" s="1"/>
  <c r="D269" i="35"/>
  <c r="G268" i="35"/>
  <c r="H267" i="35"/>
  <c r="C267" i="35"/>
  <c r="H266" i="35"/>
  <c r="C266" i="35"/>
  <c r="H265" i="35"/>
  <c r="C265" i="35"/>
  <c r="H264" i="35"/>
  <c r="C264" i="35"/>
  <c r="L263" i="35"/>
  <c r="K263" i="35"/>
  <c r="J263" i="35"/>
  <c r="I263" i="35"/>
  <c r="G263" i="35"/>
  <c r="F263" i="35"/>
  <c r="E263" i="35"/>
  <c r="D263" i="35"/>
  <c r="H262" i="35"/>
  <c r="C262" i="35"/>
  <c r="H261" i="35"/>
  <c r="C261" i="35"/>
  <c r="H260" i="35"/>
  <c r="C260" i="35"/>
  <c r="L259" i="35"/>
  <c r="K259" i="35"/>
  <c r="J259" i="35"/>
  <c r="I259" i="35"/>
  <c r="G259" i="35"/>
  <c r="G258" i="35" s="1"/>
  <c r="F259" i="35"/>
  <c r="F258" i="35" s="1"/>
  <c r="E259" i="35"/>
  <c r="D259" i="35"/>
  <c r="L258" i="35"/>
  <c r="D258" i="35"/>
  <c r="H257" i="35"/>
  <c r="C257" i="35"/>
  <c r="H256" i="35"/>
  <c r="C256" i="35"/>
  <c r="H255" i="35"/>
  <c r="C255" i="35"/>
  <c r="H254" i="35"/>
  <c r="C254" i="35"/>
  <c r="H253" i="35"/>
  <c r="C253" i="35"/>
  <c r="L252" i="35"/>
  <c r="K252" i="35"/>
  <c r="K251" i="35" s="1"/>
  <c r="J252" i="35"/>
  <c r="J251" i="35" s="1"/>
  <c r="I252" i="35"/>
  <c r="G252" i="35"/>
  <c r="G251" i="35" s="1"/>
  <c r="F252" i="35"/>
  <c r="F251" i="35" s="1"/>
  <c r="E252" i="35"/>
  <c r="E251" i="35" s="1"/>
  <c r="D252" i="35"/>
  <c r="D251" i="35" s="1"/>
  <c r="L251" i="35"/>
  <c r="I251" i="35"/>
  <c r="H250" i="35"/>
  <c r="C250" i="35"/>
  <c r="H249" i="35"/>
  <c r="C249" i="35"/>
  <c r="H248" i="35"/>
  <c r="C248" i="35"/>
  <c r="H247" i="35"/>
  <c r="C247" i="35"/>
  <c r="L246" i="35"/>
  <c r="K246" i="35"/>
  <c r="J246" i="35"/>
  <c r="I246" i="35"/>
  <c r="G246" i="35"/>
  <c r="F246" i="35"/>
  <c r="E246" i="35"/>
  <c r="D246" i="35"/>
  <c r="H245" i="35"/>
  <c r="C245" i="35"/>
  <c r="H244" i="35"/>
  <c r="C244" i="35"/>
  <c r="H243" i="35"/>
  <c r="C243" i="35"/>
  <c r="H242" i="35"/>
  <c r="C242" i="35"/>
  <c r="H241" i="35"/>
  <c r="C241" i="35"/>
  <c r="H240" i="35"/>
  <c r="C240" i="35"/>
  <c r="H239" i="35"/>
  <c r="C239" i="35"/>
  <c r="L238" i="35"/>
  <c r="K238" i="35"/>
  <c r="J238" i="35"/>
  <c r="I238" i="35"/>
  <c r="G238" i="35"/>
  <c r="F238" i="35"/>
  <c r="E238" i="35"/>
  <c r="D238" i="35"/>
  <c r="H237" i="35"/>
  <c r="C237" i="35"/>
  <c r="H236" i="35"/>
  <c r="C236" i="35"/>
  <c r="L235" i="35"/>
  <c r="K235" i="35"/>
  <c r="J235" i="35"/>
  <c r="I235" i="35"/>
  <c r="I231" i="35" s="1"/>
  <c r="G235" i="35"/>
  <c r="F235" i="35"/>
  <c r="F231" i="35" s="1"/>
  <c r="E235" i="35"/>
  <c r="D235" i="35"/>
  <c r="H232" i="35"/>
  <c r="C232" i="35"/>
  <c r="H229" i="35"/>
  <c r="C229" i="35"/>
  <c r="H228" i="35"/>
  <c r="C228" i="35"/>
  <c r="L227" i="35"/>
  <c r="K227" i="35"/>
  <c r="J227" i="35"/>
  <c r="I227" i="35"/>
  <c r="G227" i="35"/>
  <c r="F227" i="35"/>
  <c r="E227" i="35"/>
  <c r="D227" i="35"/>
  <c r="H226" i="35"/>
  <c r="C226" i="35"/>
  <c r="H225" i="35"/>
  <c r="C225" i="35"/>
  <c r="H224" i="35"/>
  <c r="C224" i="35"/>
  <c r="H223" i="35"/>
  <c r="C223" i="35"/>
  <c r="H222" i="35"/>
  <c r="C222" i="35"/>
  <c r="H221" i="35"/>
  <c r="C221" i="35"/>
  <c r="H220" i="35"/>
  <c r="C220" i="35"/>
  <c r="H219" i="35"/>
  <c r="C219" i="35"/>
  <c r="H218" i="35"/>
  <c r="C218" i="35"/>
  <c r="H217" i="35"/>
  <c r="C217" i="35"/>
  <c r="L216" i="35"/>
  <c r="K216" i="35"/>
  <c r="J216" i="35"/>
  <c r="I216" i="35"/>
  <c r="G216" i="35"/>
  <c r="F216" i="35"/>
  <c r="E216" i="35"/>
  <c r="D216" i="35"/>
  <c r="H215" i="35"/>
  <c r="C215" i="35"/>
  <c r="H214" i="35"/>
  <c r="C214" i="35"/>
  <c r="H213" i="35"/>
  <c r="C213" i="35"/>
  <c r="H212" i="35"/>
  <c r="C212" i="35"/>
  <c r="H211" i="35"/>
  <c r="C211" i="35"/>
  <c r="H210" i="35"/>
  <c r="C210" i="35"/>
  <c r="H209" i="35"/>
  <c r="C209" i="35"/>
  <c r="H208" i="35"/>
  <c r="C208" i="35"/>
  <c r="H207" i="35"/>
  <c r="C207" i="35"/>
  <c r="H206" i="35"/>
  <c r="C206" i="35"/>
  <c r="L205" i="35"/>
  <c r="K205" i="35"/>
  <c r="K204" i="35" s="1"/>
  <c r="J205" i="35"/>
  <c r="I205" i="35"/>
  <c r="I204" i="35" s="1"/>
  <c r="G205" i="35"/>
  <c r="G204" i="35" s="1"/>
  <c r="F205" i="35"/>
  <c r="F204" i="35" s="1"/>
  <c r="E205" i="35"/>
  <c r="E204" i="35" s="1"/>
  <c r="D205" i="35"/>
  <c r="H203" i="35"/>
  <c r="C203" i="35"/>
  <c r="H202" i="35"/>
  <c r="C202" i="35"/>
  <c r="H201" i="35"/>
  <c r="C201" i="35"/>
  <c r="H200" i="35"/>
  <c r="C200" i="35"/>
  <c r="H199" i="35"/>
  <c r="C199" i="35"/>
  <c r="L198" i="35"/>
  <c r="K198" i="35"/>
  <c r="K196" i="35" s="1"/>
  <c r="K195" i="35" s="1"/>
  <c r="J198" i="35"/>
  <c r="J196" i="35" s="1"/>
  <c r="I198" i="35"/>
  <c r="I196" i="35" s="1"/>
  <c r="G198" i="35"/>
  <c r="G196" i="35" s="1"/>
  <c r="F198" i="35"/>
  <c r="F196" i="35" s="1"/>
  <c r="E198" i="35"/>
  <c r="E196" i="35" s="1"/>
  <c r="D198" i="35"/>
  <c r="D196" i="35" s="1"/>
  <c r="H197" i="35"/>
  <c r="C197" i="35"/>
  <c r="L196" i="35"/>
  <c r="H193" i="35"/>
  <c r="C193" i="35"/>
  <c r="L192" i="35"/>
  <c r="K192" i="35"/>
  <c r="K191" i="35" s="1"/>
  <c r="J192" i="35"/>
  <c r="J191" i="35" s="1"/>
  <c r="I192" i="35"/>
  <c r="I191" i="35" s="1"/>
  <c r="G192" i="35"/>
  <c r="G191" i="35" s="1"/>
  <c r="F192" i="35"/>
  <c r="F191" i="35" s="1"/>
  <c r="E192" i="35"/>
  <c r="E191" i="35" s="1"/>
  <c r="D192" i="35"/>
  <c r="L191" i="35"/>
  <c r="H190" i="35"/>
  <c r="C190" i="35"/>
  <c r="H189" i="35"/>
  <c r="C189" i="35"/>
  <c r="L188" i="35"/>
  <c r="K188" i="35"/>
  <c r="J188" i="35"/>
  <c r="I188" i="35"/>
  <c r="G188" i="35"/>
  <c r="F188" i="35"/>
  <c r="E188" i="35"/>
  <c r="D188" i="35"/>
  <c r="H186" i="35"/>
  <c r="C186" i="35"/>
  <c r="H185" i="35"/>
  <c r="C185" i="35"/>
  <c r="L184" i="35"/>
  <c r="K184" i="35"/>
  <c r="J184" i="35"/>
  <c r="I184" i="35"/>
  <c r="G184" i="35"/>
  <c r="F184" i="35"/>
  <c r="E184" i="35"/>
  <c r="D184" i="35"/>
  <c r="H183" i="35"/>
  <c r="C183" i="35"/>
  <c r="H182" i="35"/>
  <c r="C182" i="35"/>
  <c r="H181" i="35"/>
  <c r="C181" i="35"/>
  <c r="H180" i="35"/>
  <c r="C180" i="35"/>
  <c r="L179" i="35"/>
  <c r="K179" i="35"/>
  <c r="J179" i="35"/>
  <c r="I179" i="35"/>
  <c r="G179" i="35"/>
  <c r="F179" i="35"/>
  <c r="E179" i="35"/>
  <c r="D179" i="35"/>
  <c r="H178" i="35"/>
  <c r="C178" i="35"/>
  <c r="H177" i="35"/>
  <c r="C177" i="35"/>
  <c r="H176" i="35"/>
  <c r="C176" i="35"/>
  <c r="L175" i="35"/>
  <c r="K175" i="35"/>
  <c r="J175" i="35"/>
  <c r="I175" i="35"/>
  <c r="G175" i="35"/>
  <c r="G174" i="35" s="1"/>
  <c r="G173" i="35" s="1"/>
  <c r="F175" i="35"/>
  <c r="E175" i="35"/>
  <c r="D175" i="35"/>
  <c r="L174" i="35"/>
  <c r="L173" i="35" s="1"/>
  <c r="D174" i="35"/>
  <c r="H172" i="35"/>
  <c r="C172" i="35"/>
  <c r="H171" i="35"/>
  <c r="C171" i="35"/>
  <c r="H170" i="35"/>
  <c r="C170" i="35"/>
  <c r="H169" i="35"/>
  <c r="C169" i="35"/>
  <c r="H168" i="35"/>
  <c r="C168" i="35"/>
  <c r="H167" i="35"/>
  <c r="C167" i="35"/>
  <c r="L166" i="35"/>
  <c r="L165" i="35" s="1"/>
  <c r="K166" i="35"/>
  <c r="K165" i="35" s="1"/>
  <c r="J166" i="35"/>
  <c r="J165" i="35" s="1"/>
  <c r="I166" i="35"/>
  <c r="G166" i="35"/>
  <c r="G165" i="35" s="1"/>
  <c r="F166" i="35"/>
  <c r="F165" i="35" s="1"/>
  <c r="E166" i="35"/>
  <c r="E165" i="35" s="1"/>
  <c r="D166" i="35"/>
  <c r="I165" i="35"/>
  <c r="H164" i="35"/>
  <c r="C164" i="35"/>
  <c r="H163" i="35"/>
  <c r="C163" i="35"/>
  <c r="H162" i="35"/>
  <c r="C162" i="35"/>
  <c r="H161" i="35"/>
  <c r="C161" i="35"/>
  <c r="L160" i="35"/>
  <c r="K160" i="35"/>
  <c r="J160" i="35"/>
  <c r="I160" i="35"/>
  <c r="H160" i="35" s="1"/>
  <c r="G160" i="35"/>
  <c r="F160" i="35"/>
  <c r="E160" i="35"/>
  <c r="D160" i="35"/>
  <c r="H159" i="35"/>
  <c r="C159" i="35"/>
  <c r="H158" i="35"/>
  <c r="C158" i="35"/>
  <c r="H157" i="35"/>
  <c r="C157" i="35"/>
  <c r="H156" i="35"/>
  <c r="C156" i="35"/>
  <c r="H155" i="35"/>
  <c r="C155" i="35"/>
  <c r="H154" i="35"/>
  <c r="D154" i="35"/>
  <c r="C154" i="35" s="1"/>
  <c r="H153" i="35"/>
  <c r="C153" i="35"/>
  <c r="H152" i="35"/>
  <c r="C152" i="35"/>
  <c r="L151" i="35"/>
  <c r="K151" i="35"/>
  <c r="K130" i="35" s="1"/>
  <c r="J151" i="35"/>
  <c r="I151" i="35"/>
  <c r="G151" i="35"/>
  <c r="F151" i="35"/>
  <c r="E151" i="35"/>
  <c r="H150" i="35"/>
  <c r="C150" i="35"/>
  <c r="H149" i="35"/>
  <c r="C149" i="35"/>
  <c r="H148" i="35"/>
  <c r="C148" i="35"/>
  <c r="H147" i="35"/>
  <c r="C147" i="35"/>
  <c r="H146" i="35"/>
  <c r="C146" i="35"/>
  <c r="H145" i="35"/>
  <c r="C145" i="35"/>
  <c r="L144" i="35"/>
  <c r="K144" i="35"/>
  <c r="J144" i="35"/>
  <c r="I144" i="35"/>
  <c r="G144" i="35"/>
  <c r="F144" i="35"/>
  <c r="E144" i="35"/>
  <c r="D144" i="35"/>
  <c r="H143" i="35"/>
  <c r="C143" i="35"/>
  <c r="H142" i="35"/>
  <c r="C142" i="35"/>
  <c r="L141" i="35"/>
  <c r="K141" i="35"/>
  <c r="J141" i="35"/>
  <c r="I141" i="35"/>
  <c r="G141" i="35"/>
  <c r="F141" i="35"/>
  <c r="E141" i="35"/>
  <c r="D141" i="35"/>
  <c r="H140" i="35"/>
  <c r="C140" i="35"/>
  <c r="H139" i="35"/>
  <c r="C139" i="35"/>
  <c r="H138" i="35"/>
  <c r="C138" i="35"/>
  <c r="H137" i="35"/>
  <c r="C137" i="35"/>
  <c r="L136" i="35"/>
  <c r="L130" i="35" s="1"/>
  <c r="K136" i="35"/>
  <c r="J136" i="35"/>
  <c r="J130" i="35" s="1"/>
  <c r="I136" i="35"/>
  <c r="G136" i="35"/>
  <c r="G130" i="35" s="1"/>
  <c r="F136" i="35"/>
  <c r="E136" i="35"/>
  <c r="E130" i="35" s="1"/>
  <c r="D136" i="35"/>
  <c r="H134" i="35"/>
  <c r="C134" i="35"/>
  <c r="H133" i="35"/>
  <c r="C133" i="35"/>
  <c r="H132" i="35"/>
  <c r="C132" i="35"/>
  <c r="H131" i="35"/>
  <c r="C131" i="35"/>
  <c r="H129" i="35"/>
  <c r="H128" i="35" s="1"/>
  <c r="C129" i="35"/>
  <c r="L128" i="35"/>
  <c r="L83" i="35" s="1"/>
  <c r="K128" i="35"/>
  <c r="J128" i="35"/>
  <c r="I128" i="35"/>
  <c r="G128" i="35"/>
  <c r="F128" i="35"/>
  <c r="E128" i="35"/>
  <c r="D128" i="35"/>
  <c r="C128" i="35"/>
  <c r="H127" i="35"/>
  <c r="C127" i="35"/>
  <c r="H126" i="35"/>
  <c r="C126" i="35"/>
  <c r="H125" i="35"/>
  <c r="C125" i="35"/>
  <c r="H124" i="35"/>
  <c r="C124" i="35"/>
  <c r="H123" i="35"/>
  <c r="C123" i="35"/>
  <c r="L122" i="35"/>
  <c r="K122" i="35"/>
  <c r="J122" i="35"/>
  <c r="I122" i="35"/>
  <c r="G122" i="35"/>
  <c r="F122" i="35"/>
  <c r="E122" i="35"/>
  <c r="D122" i="35"/>
  <c r="H121" i="35"/>
  <c r="C121" i="35"/>
  <c r="H120" i="35"/>
  <c r="C120" i="35"/>
  <c r="H119" i="35"/>
  <c r="C119" i="35"/>
  <c r="H118" i="35"/>
  <c r="C118" i="35"/>
  <c r="H117" i="35"/>
  <c r="C117" i="35"/>
  <c r="L116" i="35"/>
  <c r="K116" i="35"/>
  <c r="J116" i="35"/>
  <c r="I116" i="35"/>
  <c r="G116" i="35"/>
  <c r="F116" i="35"/>
  <c r="E116" i="35"/>
  <c r="D116" i="35"/>
  <c r="H115" i="35"/>
  <c r="C115" i="35"/>
  <c r="H114" i="35"/>
  <c r="C114" i="35"/>
  <c r="H113" i="35"/>
  <c r="C113" i="35"/>
  <c r="L112" i="35"/>
  <c r="K112" i="35"/>
  <c r="J112" i="35"/>
  <c r="I112" i="35"/>
  <c r="G112" i="35"/>
  <c r="F112" i="35"/>
  <c r="E112" i="35"/>
  <c r="D112" i="35"/>
  <c r="H111" i="35"/>
  <c r="C111" i="35"/>
  <c r="H110" i="35"/>
  <c r="C110" i="35"/>
  <c r="H109" i="35"/>
  <c r="C109" i="35"/>
  <c r="H108" i="35"/>
  <c r="C108" i="35"/>
  <c r="H107" i="35"/>
  <c r="C107" i="35"/>
  <c r="H106" i="35"/>
  <c r="C106" i="35"/>
  <c r="H105" i="35"/>
  <c r="C105" i="35"/>
  <c r="H104" i="35"/>
  <c r="C104" i="35"/>
  <c r="L103" i="35"/>
  <c r="K103" i="35"/>
  <c r="J103" i="35"/>
  <c r="I103" i="35"/>
  <c r="G103" i="35"/>
  <c r="F103" i="35"/>
  <c r="E103" i="35"/>
  <c r="D103" i="35"/>
  <c r="H102" i="35"/>
  <c r="C102" i="35"/>
  <c r="H101" i="35"/>
  <c r="C101" i="35"/>
  <c r="H100" i="35"/>
  <c r="C100" i="35"/>
  <c r="H99" i="35"/>
  <c r="C99" i="35"/>
  <c r="H98" i="35"/>
  <c r="C98" i="35"/>
  <c r="H97" i="35"/>
  <c r="C97" i="35"/>
  <c r="H96" i="35"/>
  <c r="C96" i="35"/>
  <c r="L95" i="35"/>
  <c r="K95" i="35"/>
  <c r="J95" i="35"/>
  <c r="I95" i="35"/>
  <c r="G95" i="35"/>
  <c r="F95" i="35"/>
  <c r="E95" i="35"/>
  <c r="D95" i="35"/>
  <c r="H94" i="35"/>
  <c r="C94" i="35"/>
  <c r="H93" i="35"/>
  <c r="C93" i="35"/>
  <c r="H92" i="35"/>
  <c r="C92" i="35"/>
  <c r="H91" i="35"/>
  <c r="C91" i="35"/>
  <c r="H90" i="35"/>
  <c r="C90" i="35"/>
  <c r="L89" i="35"/>
  <c r="K89" i="35"/>
  <c r="J89" i="35"/>
  <c r="I89" i="35"/>
  <c r="G89" i="35"/>
  <c r="F89" i="35"/>
  <c r="E89" i="35"/>
  <c r="D89" i="35"/>
  <c r="H88" i="35"/>
  <c r="C88" i="35"/>
  <c r="H87" i="35"/>
  <c r="C87" i="35"/>
  <c r="H86" i="35"/>
  <c r="C86" i="35"/>
  <c r="H85" i="35"/>
  <c r="C85" i="35"/>
  <c r="L84" i="35"/>
  <c r="K84" i="35"/>
  <c r="J84" i="35"/>
  <c r="I84" i="35"/>
  <c r="G84" i="35"/>
  <c r="F84" i="35"/>
  <c r="E84" i="35"/>
  <c r="D84" i="35"/>
  <c r="H82" i="35"/>
  <c r="C82" i="35"/>
  <c r="H81" i="35"/>
  <c r="C81" i="35"/>
  <c r="L80" i="35"/>
  <c r="K80" i="35"/>
  <c r="J80" i="35"/>
  <c r="I80" i="35"/>
  <c r="G80" i="35"/>
  <c r="F80" i="35"/>
  <c r="E80" i="35"/>
  <c r="D80" i="35"/>
  <c r="H79" i="35"/>
  <c r="C79" i="35"/>
  <c r="H78" i="35"/>
  <c r="C78" i="35"/>
  <c r="L77" i="35"/>
  <c r="K77" i="35"/>
  <c r="J77" i="35"/>
  <c r="J76" i="35" s="1"/>
  <c r="I77" i="35"/>
  <c r="G77" i="35"/>
  <c r="F77" i="35"/>
  <c r="F76" i="35" s="1"/>
  <c r="E77" i="35"/>
  <c r="D77" i="35"/>
  <c r="H74" i="35"/>
  <c r="C74" i="35"/>
  <c r="H73" i="35"/>
  <c r="C73" i="35"/>
  <c r="H71" i="35"/>
  <c r="C71" i="35"/>
  <c r="H70" i="35"/>
  <c r="C70" i="35"/>
  <c r="L69" i="35"/>
  <c r="L67" i="35" s="1"/>
  <c r="K69" i="35"/>
  <c r="K67" i="35" s="1"/>
  <c r="J69" i="35"/>
  <c r="I69" i="35"/>
  <c r="G69" i="35"/>
  <c r="G67" i="35" s="1"/>
  <c r="F69" i="35"/>
  <c r="F67" i="35" s="1"/>
  <c r="E69" i="35"/>
  <c r="E67" i="35" s="1"/>
  <c r="D69" i="35"/>
  <c r="H68" i="35"/>
  <c r="C68" i="35"/>
  <c r="J67" i="35"/>
  <c r="I67" i="35"/>
  <c r="D67" i="35"/>
  <c r="H66" i="35"/>
  <c r="C66" i="35"/>
  <c r="H65" i="35"/>
  <c r="C65" i="35"/>
  <c r="H64" i="35"/>
  <c r="C64" i="35"/>
  <c r="H63" i="35"/>
  <c r="C63" i="35"/>
  <c r="H62" i="35"/>
  <c r="C62" i="35"/>
  <c r="H61" i="35"/>
  <c r="C61" i="35"/>
  <c r="H60" i="35"/>
  <c r="C60" i="35"/>
  <c r="H59" i="35"/>
  <c r="C59" i="35"/>
  <c r="L58" i="35"/>
  <c r="K58" i="35"/>
  <c r="J58" i="35"/>
  <c r="I58" i="35"/>
  <c r="G58" i="35"/>
  <c r="F58" i="35"/>
  <c r="E58" i="35"/>
  <c r="D58" i="35"/>
  <c r="H57" i="35"/>
  <c r="C57" i="35"/>
  <c r="H56" i="35"/>
  <c r="C56" i="35"/>
  <c r="L55" i="35"/>
  <c r="K55" i="35"/>
  <c r="J55" i="35"/>
  <c r="J54" i="35" s="1"/>
  <c r="I55" i="35"/>
  <c r="G55" i="35"/>
  <c r="G54" i="35" s="1"/>
  <c r="F55" i="35"/>
  <c r="F54" i="35" s="1"/>
  <c r="E55" i="35"/>
  <c r="D55" i="35"/>
  <c r="D54" i="35" s="1"/>
  <c r="L54" i="35"/>
  <c r="E54" i="35"/>
  <c r="H47" i="35"/>
  <c r="C47" i="35"/>
  <c r="H46" i="35"/>
  <c r="C46" i="35"/>
  <c r="L45" i="35"/>
  <c r="H45" i="35" s="1"/>
  <c r="G45" i="35"/>
  <c r="C45" i="35" s="1"/>
  <c r="H44" i="35"/>
  <c r="C44" i="35"/>
  <c r="K43" i="35"/>
  <c r="J43" i="35"/>
  <c r="I43" i="35"/>
  <c r="I21" i="35" s="1"/>
  <c r="F43" i="35"/>
  <c r="E43" i="35"/>
  <c r="D43" i="35"/>
  <c r="H42" i="35"/>
  <c r="C42" i="35"/>
  <c r="H41" i="35"/>
  <c r="C41" i="35"/>
  <c r="H40" i="35"/>
  <c r="C40" i="35"/>
  <c r="H39" i="35"/>
  <c r="C39" i="35"/>
  <c r="H38" i="35"/>
  <c r="C38" i="35"/>
  <c r="K37" i="35"/>
  <c r="H37" i="35" s="1"/>
  <c r="F37" i="35"/>
  <c r="C37" i="35" s="1"/>
  <c r="H36" i="35"/>
  <c r="C36" i="35"/>
  <c r="H35" i="35"/>
  <c r="C35" i="35"/>
  <c r="K34" i="35"/>
  <c r="H34" i="35" s="1"/>
  <c r="F34" i="35"/>
  <c r="C34" i="35" s="1"/>
  <c r="H33" i="35"/>
  <c r="C33" i="35"/>
  <c r="K32" i="35"/>
  <c r="H32" i="35" s="1"/>
  <c r="F32" i="35"/>
  <c r="C32" i="35" s="1"/>
  <c r="H31" i="35"/>
  <c r="C31" i="35"/>
  <c r="H30" i="35"/>
  <c r="C30" i="35"/>
  <c r="H29" i="35"/>
  <c r="C29" i="35"/>
  <c r="K28" i="35"/>
  <c r="H28" i="35" s="1"/>
  <c r="F28" i="35"/>
  <c r="C28" i="35" s="1"/>
  <c r="H26" i="35"/>
  <c r="C26" i="35"/>
  <c r="H25" i="35"/>
  <c r="D25" i="35"/>
  <c r="C25" i="35" s="1"/>
  <c r="H24" i="35"/>
  <c r="C24" i="35"/>
  <c r="H23" i="35"/>
  <c r="C23" i="35"/>
  <c r="L22" i="35"/>
  <c r="L288" i="35" s="1"/>
  <c r="L287" i="35" s="1"/>
  <c r="K22" i="35"/>
  <c r="K288" i="35" s="1"/>
  <c r="J22" i="35"/>
  <c r="J288" i="35" s="1"/>
  <c r="J287" i="35" s="1"/>
  <c r="I22" i="35"/>
  <c r="I288" i="35" s="1"/>
  <c r="G22" i="35"/>
  <c r="G288" i="35" s="1"/>
  <c r="G287" i="35" s="1"/>
  <c r="F22" i="35"/>
  <c r="F288" i="35" s="1"/>
  <c r="E22" i="35"/>
  <c r="E288" i="35" s="1"/>
  <c r="E287" i="35" s="1"/>
  <c r="D22" i="35"/>
  <c r="D288" i="35" s="1"/>
  <c r="C22" i="35"/>
  <c r="H300" i="34"/>
  <c r="C300" i="34"/>
  <c r="H298" i="34"/>
  <c r="C298" i="34"/>
  <c r="H296" i="34"/>
  <c r="C296" i="34"/>
  <c r="H295" i="34"/>
  <c r="C295" i="34"/>
  <c r="H294" i="34"/>
  <c r="C294" i="34"/>
  <c r="H293" i="34"/>
  <c r="C293" i="34"/>
  <c r="H292" i="34"/>
  <c r="C292" i="34"/>
  <c r="H291" i="34"/>
  <c r="H290" i="34" s="1"/>
  <c r="C291" i="34"/>
  <c r="L290" i="34"/>
  <c r="K290" i="34"/>
  <c r="J290" i="34"/>
  <c r="I290" i="34"/>
  <c r="G290" i="34"/>
  <c r="F290" i="34"/>
  <c r="E290" i="34"/>
  <c r="D290" i="34"/>
  <c r="C290" i="34"/>
  <c r="H282" i="34"/>
  <c r="C282" i="34"/>
  <c r="H281" i="34"/>
  <c r="C281" i="34"/>
  <c r="L280" i="34"/>
  <c r="K280" i="34"/>
  <c r="J280" i="34"/>
  <c r="I280" i="34"/>
  <c r="H280" i="34" s="1"/>
  <c r="G280" i="34"/>
  <c r="F280" i="34"/>
  <c r="E280" i="34"/>
  <c r="D280" i="34"/>
  <c r="C280" i="34" s="1"/>
  <c r="H279" i="34"/>
  <c r="C279" i="34"/>
  <c r="H278" i="34"/>
  <c r="C278" i="34"/>
  <c r="H277" i="34"/>
  <c r="C277" i="34"/>
  <c r="L276" i="34"/>
  <c r="K276" i="34"/>
  <c r="J276" i="34"/>
  <c r="I276" i="34"/>
  <c r="G276" i="34"/>
  <c r="F276" i="34"/>
  <c r="E276" i="34"/>
  <c r="D276" i="34"/>
  <c r="H275" i="34"/>
  <c r="C275" i="34"/>
  <c r="H274" i="34"/>
  <c r="C274" i="34"/>
  <c r="H273" i="34"/>
  <c r="C273" i="34"/>
  <c r="H272" i="34"/>
  <c r="C272" i="34"/>
  <c r="L271" i="34"/>
  <c r="K271" i="34"/>
  <c r="J271" i="34"/>
  <c r="I271" i="34"/>
  <c r="G271" i="34"/>
  <c r="F271" i="34"/>
  <c r="E271" i="34"/>
  <c r="E269" i="34" s="1"/>
  <c r="E268" i="34" s="1"/>
  <c r="D271" i="34"/>
  <c r="H270" i="34"/>
  <c r="C270" i="34"/>
  <c r="J269" i="34"/>
  <c r="F269" i="34"/>
  <c r="F268" i="34" s="1"/>
  <c r="H267" i="34"/>
  <c r="C267" i="34"/>
  <c r="H266" i="34"/>
  <c r="C266" i="34"/>
  <c r="H265" i="34"/>
  <c r="C265" i="34"/>
  <c r="H264" i="34"/>
  <c r="C264" i="34"/>
  <c r="L263" i="34"/>
  <c r="K263" i="34"/>
  <c r="J263" i="34"/>
  <c r="I263" i="34"/>
  <c r="G263" i="34"/>
  <c r="F263" i="34"/>
  <c r="E263" i="34"/>
  <c r="D263" i="34"/>
  <c r="H262" i="34"/>
  <c r="C262" i="34"/>
  <c r="H261" i="34"/>
  <c r="C261" i="34"/>
  <c r="H260" i="34"/>
  <c r="C260" i="34"/>
  <c r="L259" i="34"/>
  <c r="K259" i="34"/>
  <c r="J259" i="34"/>
  <c r="I259" i="34"/>
  <c r="G259" i="34"/>
  <c r="G258" i="34" s="1"/>
  <c r="F259" i="34"/>
  <c r="F258" i="34" s="1"/>
  <c r="E259" i="34"/>
  <c r="D259" i="34"/>
  <c r="L258" i="34"/>
  <c r="K258" i="34"/>
  <c r="H257" i="34"/>
  <c r="C257" i="34"/>
  <c r="H256" i="34"/>
  <c r="C256" i="34"/>
  <c r="H255" i="34"/>
  <c r="C255" i="34"/>
  <c r="H254" i="34"/>
  <c r="C254" i="34"/>
  <c r="H253" i="34"/>
  <c r="C253" i="34"/>
  <c r="L252" i="34"/>
  <c r="L251" i="34" s="1"/>
  <c r="K252" i="34"/>
  <c r="K251" i="34" s="1"/>
  <c r="J252" i="34"/>
  <c r="J251" i="34" s="1"/>
  <c r="I252" i="34"/>
  <c r="I251" i="34" s="1"/>
  <c r="G252" i="34"/>
  <c r="G251" i="34" s="1"/>
  <c r="F252" i="34"/>
  <c r="F251" i="34" s="1"/>
  <c r="E252" i="34"/>
  <c r="E251" i="34" s="1"/>
  <c r="D252" i="34"/>
  <c r="D251" i="34" s="1"/>
  <c r="H250" i="34"/>
  <c r="C250" i="34"/>
  <c r="H249" i="34"/>
  <c r="C249" i="34"/>
  <c r="H248" i="34"/>
  <c r="C248" i="34"/>
  <c r="H247" i="34"/>
  <c r="C247" i="34"/>
  <c r="L246" i="34"/>
  <c r="K246" i="34"/>
  <c r="J246" i="34"/>
  <c r="I246" i="34"/>
  <c r="G246" i="34"/>
  <c r="F246" i="34"/>
  <c r="E246" i="34"/>
  <c r="D246" i="34"/>
  <c r="H245" i="34"/>
  <c r="C245" i="34"/>
  <c r="H244" i="34"/>
  <c r="C244" i="34"/>
  <c r="H243" i="34"/>
  <c r="C243" i="34"/>
  <c r="H242" i="34"/>
  <c r="C242" i="34"/>
  <c r="H241" i="34"/>
  <c r="C241" i="34"/>
  <c r="H240" i="34"/>
  <c r="C240" i="34"/>
  <c r="H239" i="34"/>
  <c r="C239" i="34"/>
  <c r="L238" i="34"/>
  <c r="K238" i="34"/>
  <c r="J238" i="34"/>
  <c r="I238" i="34"/>
  <c r="G238" i="34"/>
  <c r="F238" i="34"/>
  <c r="E238" i="34"/>
  <c r="D238" i="34"/>
  <c r="H237" i="34"/>
  <c r="C237" i="34"/>
  <c r="H236" i="34"/>
  <c r="C236" i="34"/>
  <c r="L235" i="34"/>
  <c r="K235" i="34"/>
  <c r="K231" i="34" s="1"/>
  <c r="J235" i="34"/>
  <c r="I235" i="34"/>
  <c r="G235" i="34"/>
  <c r="F235" i="34"/>
  <c r="F231" i="34" s="1"/>
  <c r="E235" i="34"/>
  <c r="D235" i="34"/>
  <c r="H232" i="34"/>
  <c r="C232" i="34"/>
  <c r="H229" i="34"/>
  <c r="C229" i="34"/>
  <c r="H228" i="34"/>
  <c r="C228" i="34"/>
  <c r="L227" i="34"/>
  <c r="K227" i="34"/>
  <c r="J227" i="34"/>
  <c r="I227" i="34"/>
  <c r="G227" i="34"/>
  <c r="F227" i="34"/>
  <c r="E227" i="34"/>
  <c r="D227" i="34"/>
  <c r="H226" i="34"/>
  <c r="C226" i="34"/>
  <c r="H225" i="34"/>
  <c r="C225" i="34"/>
  <c r="H224" i="34"/>
  <c r="C224" i="34"/>
  <c r="H223" i="34"/>
  <c r="C223" i="34"/>
  <c r="H222" i="34"/>
  <c r="C222" i="34"/>
  <c r="H221" i="34"/>
  <c r="C221" i="34"/>
  <c r="H220" i="34"/>
  <c r="C220" i="34"/>
  <c r="H219" i="34"/>
  <c r="C219" i="34"/>
  <c r="H218" i="34"/>
  <c r="C218" i="34"/>
  <c r="H217" i="34"/>
  <c r="C217" i="34"/>
  <c r="L216" i="34"/>
  <c r="K216" i="34"/>
  <c r="J216" i="34"/>
  <c r="I216" i="34"/>
  <c r="G216" i="34"/>
  <c r="F216" i="34"/>
  <c r="E216" i="34"/>
  <c r="D216" i="34"/>
  <c r="H215" i="34"/>
  <c r="C215" i="34"/>
  <c r="H214" i="34"/>
  <c r="C214" i="34"/>
  <c r="H213" i="34"/>
  <c r="C213" i="34"/>
  <c r="H212" i="34"/>
  <c r="C212" i="34"/>
  <c r="H211" i="34"/>
  <c r="C211" i="34"/>
  <c r="H210" i="34"/>
  <c r="C210" i="34"/>
  <c r="H209" i="34"/>
  <c r="C209" i="34"/>
  <c r="H208" i="34"/>
  <c r="C208" i="34"/>
  <c r="H207" i="34"/>
  <c r="C207" i="34"/>
  <c r="H206" i="34"/>
  <c r="C206" i="34"/>
  <c r="L205" i="34"/>
  <c r="K205" i="34"/>
  <c r="J205" i="34"/>
  <c r="J204" i="34" s="1"/>
  <c r="I205" i="34"/>
  <c r="G205" i="34"/>
  <c r="G204" i="34" s="1"/>
  <c r="F205" i="34"/>
  <c r="E205" i="34"/>
  <c r="E204" i="34" s="1"/>
  <c r="D205" i="34"/>
  <c r="L204" i="34"/>
  <c r="H203" i="34"/>
  <c r="C203" i="34"/>
  <c r="H202" i="34"/>
  <c r="C202" i="34"/>
  <c r="H201" i="34"/>
  <c r="C201" i="34"/>
  <c r="H200" i="34"/>
  <c r="C200" i="34"/>
  <c r="H199" i="34"/>
  <c r="C199" i="34"/>
  <c r="L198" i="34"/>
  <c r="L196" i="34" s="1"/>
  <c r="K198" i="34"/>
  <c r="K196" i="34" s="1"/>
  <c r="J198" i="34"/>
  <c r="J196" i="34" s="1"/>
  <c r="I198" i="34"/>
  <c r="G198" i="34"/>
  <c r="G196" i="34" s="1"/>
  <c r="F198" i="34"/>
  <c r="F196" i="34" s="1"/>
  <c r="E198" i="34"/>
  <c r="E196" i="34" s="1"/>
  <c r="D198" i="34"/>
  <c r="D196" i="34" s="1"/>
  <c r="H197" i="34"/>
  <c r="C197" i="34"/>
  <c r="I196" i="34"/>
  <c r="H193" i="34"/>
  <c r="C193" i="34"/>
  <c r="L192" i="34"/>
  <c r="L191" i="34" s="1"/>
  <c r="K192" i="34"/>
  <c r="K191" i="34" s="1"/>
  <c r="J192" i="34"/>
  <c r="J191" i="34" s="1"/>
  <c r="I192" i="34"/>
  <c r="I191" i="34" s="1"/>
  <c r="G192" i="34"/>
  <c r="G191" i="34" s="1"/>
  <c r="F192" i="34"/>
  <c r="F191" i="34" s="1"/>
  <c r="E192" i="34"/>
  <c r="D192" i="34"/>
  <c r="D191" i="34" s="1"/>
  <c r="E191" i="34"/>
  <c r="H190" i="34"/>
  <c r="C190" i="34"/>
  <c r="H189" i="34"/>
  <c r="C189" i="34"/>
  <c r="L188" i="34"/>
  <c r="K188" i="34"/>
  <c r="K187" i="34" s="1"/>
  <c r="J188" i="34"/>
  <c r="I188" i="34"/>
  <c r="G188" i="34"/>
  <c r="F188" i="34"/>
  <c r="E188" i="34"/>
  <c r="D188" i="34"/>
  <c r="H186" i="34"/>
  <c r="C186" i="34"/>
  <c r="H185" i="34"/>
  <c r="C185" i="34"/>
  <c r="L184" i="34"/>
  <c r="K184" i="34"/>
  <c r="J184" i="34"/>
  <c r="I184" i="34"/>
  <c r="G184" i="34"/>
  <c r="F184" i="34"/>
  <c r="E184" i="34"/>
  <c r="D184" i="34"/>
  <c r="H183" i="34"/>
  <c r="C183" i="34"/>
  <c r="H182" i="34"/>
  <c r="C182" i="34"/>
  <c r="H181" i="34"/>
  <c r="C181" i="34"/>
  <c r="H180" i="34"/>
  <c r="C180" i="34"/>
  <c r="L179" i="34"/>
  <c r="K179" i="34"/>
  <c r="J179" i="34"/>
  <c r="I179" i="34"/>
  <c r="G179" i="34"/>
  <c r="F179" i="34"/>
  <c r="E179" i="34"/>
  <c r="D179" i="34"/>
  <c r="H178" i="34"/>
  <c r="C178" i="34"/>
  <c r="H177" i="34"/>
  <c r="C177" i="34"/>
  <c r="H176" i="34"/>
  <c r="C176" i="34"/>
  <c r="L175" i="34"/>
  <c r="K175" i="34"/>
  <c r="J175" i="34"/>
  <c r="I175" i="34"/>
  <c r="G175" i="34"/>
  <c r="G174" i="34" s="1"/>
  <c r="F175" i="34"/>
  <c r="F174" i="34" s="1"/>
  <c r="F173" i="34" s="1"/>
  <c r="E175" i="34"/>
  <c r="D175" i="34"/>
  <c r="L174" i="34"/>
  <c r="K174" i="34"/>
  <c r="K173" i="34" s="1"/>
  <c r="H172" i="34"/>
  <c r="C172" i="34"/>
  <c r="H171" i="34"/>
  <c r="C171" i="34"/>
  <c r="H170" i="34"/>
  <c r="C170" i="34"/>
  <c r="H169" i="34"/>
  <c r="C169" i="34"/>
  <c r="H168" i="34"/>
  <c r="C168" i="34"/>
  <c r="H167" i="34"/>
  <c r="C167" i="34"/>
  <c r="L166" i="34"/>
  <c r="L165" i="34" s="1"/>
  <c r="K166" i="34"/>
  <c r="K165" i="34" s="1"/>
  <c r="J166" i="34"/>
  <c r="I166" i="34"/>
  <c r="I165" i="34" s="1"/>
  <c r="G166" i="34"/>
  <c r="G165" i="34" s="1"/>
  <c r="F166" i="34"/>
  <c r="E166" i="34"/>
  <c r="D166" i="34"/>
  <c r="D165" i="34" s="1"/>
  <c r="J165" i="34"/>
  <c r="F165" i="34"/>
  <c r="E165" i="34"/>
  <c r="H164" i="34"/>
  <c r="C164" i="34"/>
  <c r="H163" i="34"/>
  <c r="C163" i="34"/>
  <c r="H162" i="34"/>
  <c r="C162" i="34"/>
  <c r="H161" i="34"/>
  <c r="C161" i="34"/>
  <c r="L160" i="34"/>
  <c r="K160" i="34"/>
  <c r="J160" i="34"/>
  <c r="I160" i="34"/>
  <c r="G160" i="34"/>
  <c r="F160" i="34"/>
  <c r="E160" i="34"/>
  <c r="D160" i="34"/>
  <c r="H159" i="34"/>
  <c r="C159" i="34"/>
  <c r="H158" i="34"/>
  <c r="C158" i="34"/>
  <c r="H157" i="34"/>
  <c r="C157" i="34"/>
  <c r="H156" i="34"/>
  <c r="C156" i="34"/>
  <c r="H155" i="34"/>
  <c r="C155" i="34"/>
  <c r="H154" i="34"/>
  <c r="C154" i="34"/>
  <c r="H153" i="34"/>
  <c r="C153" i="34"/>
  <c r="H152" i="34"/>
  <c r="C152" i="34"/>
  <c r="L151" i="34"/>
  <c r="K151" i="34"/>
  <c r="J151" i="34"/>
  <c r="I151" i="34"/>
  <c r="G151" i="34"/>
  <c r="F151" i="34"/>
  <c r="E151" i="34"/>
  <c r="D151" i="34"/>
  <c r="H150" i="34"/>
  <c r="C150" i="34"/>
  <c r="H149" i="34"/>
  <c r="C149" i="34"/>
  <c r="H148" i="34"/>
  <c r="C148" i="34"/>
  <c r="H147" i="34"/>
  <c r="C147" i="34"/>
  <c r="H146" i="34"/>
  <c r="C146" i="34"/>
  <c r="H145" i="34"/>
  <c r="C145" i="34"/>
  <c r="L144" i="34"/>
  <c r="K144" i="34"/>
  <c r="J144" i="34"/>
  <c r="I144" i="34"/>
  <c r="G144" i="34"/>
  <c r="F144" i="34"/>
  <c r="E144" i="34"/>
  <c r="D144" i="34"/>
  <c r="H143" i="34"/>
  <c r="C143" i="34"/>
  <c r="H142" i="34"/>
  <c r="C142" i="34"/>
  <c r="L141" i="34"/>
  <c r="K141" i="34"/>
  <c r="J141" i="34"/>
  <c r="I141" i="34"/>
  <c r="G141" i="34"/>
  <c r="F141" i="34"/>
  <c r="E141" i="34"/>
  <c r="D141" i="34"/>
  <c r="H140" i="34"/>
  <c r="C140" i="34"/>
  <c r="H139" i="34"/>
  <c r="C139" i="34"/>
  <c r="H138" i="34"/>
  <c r="C138" i="34"/>
  <c r="H137" i="34"/>
  <c r="C137" i="34"/>
  <c r="L136" i="34"/>
  <c r="K136" i="34"/>
  <c r="J136" i="34"/>
  <c r="J130" i="34" s="1"/>
  <c r="I136" i="34"/>
  <c r="G136" i="34"/>
  <c r="F136" i="34"/>
  <c r="F130" i="34" s="1"/>
  <c r="E136" i="34"/>
  <c r="D136" i="34"/>
  <c r="H134" i="34"/>
  <c r="C134" i="34"/>
  <c r="H133" i="34"/>
  <c r="C133" i="34"/>
  <c r="H132" i="34"/>
  <c r="C132" i="34"/>
  <c r="H131" i="34"/>
  <c r="C131" i="34"/>
  <c r="L130" i="34"/>
  <c r="I130" i="34"/>
  <c r="D130" i="34"/>
  <c r="H129" i="34"/>
  <c r="H128" i="34" s="1"/>
  <c r="C129" i="34"/>
  <c r="C128" i="34" s="1"/>
  <c r="L128" i="34"/>
  <c r="K128" i="34"/>
  <c r="J128" i="34"/>
  <c r="I128" i="34"/>
  <c r="G128" i="34"/>
  <c r="F128" i="34"/>
  <c r="E128" i="34"/>
  <c r="D128" i="34"/>
  <c r="H127" i="34"/>
  <c r="C127" i="34"/>
  <c r="H126" i="34"/>
  <c r="C126" i="34"/>
  <c r="H125" i="34"/>
  <c r="C125" i="34"/>
  <c r="H124" i="34"/>
  <c r="C124" i="34"/>
  <c r="H123" i="34"/>
  <c r="C123" i="34"/>
  <c r="L122" i="34"/>
  <c r="K122" i="34"/>
  <c r="J122" i="34"/>
  <c r="I122" i="34"/>
  <c r="G122" i="34"/>
  <c r="F122" i="34"/>
  <c r="E122" i="34"/>
  <c r="D122" i="34"/>
  <c r="H121" i="34"/>
  <c r="C121" i="34"/>
  <c r="H120" i="34"/>
  <c r="C120" i="34"/>
  <c r="H119" i="34"/>
  <c r="C119" i="34"/>
  <c r="H118" i="34"/>
  <c r="C118" i="34"/>
  <c r="H117" i="34"/>
  <c r="C117" i="34"/>
  <c r="L116" i="34"/>
  <c r="K116" i="34"/>
  <c r="J116" i="34"/>
  <c r="I116" i="34"/>
  <c r="G116" i="34"/>
  <c r="F116" i="34"/>
  <c r="E116" i="34"/>
  <c r="D116" i="34"/>
  <c r="H115" i="34"/>
  <c r="C115" i="34"/>
  <c r="H114" i="34"/>
  <c r="C114" i="34"/>
  <c r="H113" i="34"/>
  <c r="C113" i="34"/>
  <c r="L112" i="34"/>
  <c r="K112" i="34"/>
  <c r="J112" i="34"/>
  <c r="I112" i="34"/>
  <c r="G112" i="34"/>
  <c r="F112" i="34"/>
  <c r="E112" i="34"/>
  <c r="D112" i="34"/>
  <c r="H111" i="34"/>
  <c r="C111" i="34"/>
  <c r="H110" i="34"/>
  <c r="C110" i="34"/>
  <c r="H109" i="34"/>
  <c r="C109" i="34"/>
  <c r="H108" i="34"/>
  <c r="C108" i="34"/>
  <c r="H107" i="34"/>
  <c r="C107" i="34"/>
  <c r="H106" i="34"/>
  <c r="C106" i="34"/>
  <c r="H105" i="34"/>
  <c r="C105" i="34"/>
  <c r="H104" i="34"/>
  <c r="C104" i="34"/>
  <c r="L103" i="34"/>
  <c r="K103" i="34"/>
  <c r="J103" i="34"/>
  <c r="I103" i="34"/>
  <c r="G103" i="34"/>
  <c r="F103" i="34"/>
  <c r="E103" i="34"/>
  <c r="D103" i="34"/>
  <c r="H102" i="34"/>
  <c r="C102" i="34"/>
  <c r="H101" i="34"/>
  <c r="C101" i="34"/>
  <c r="H100" i="34"/>
  <c r="C100" i="34"/>
  <c r="H99" i="34"/>
  <c r="C99" i="34"/>
  <c r="H98" i="34"/>
  <c r="C98" i="34"/>
  <c r="H97" i="34"/>
  <c r="C97" i="34"/>
  <c r="H96" i="34"/>
  <c r="C96" i="34"/>
  <c r="L95" i="34"/>
  <c r="K95" i="34"/>
  <c r="J95" i="34"/>
  <c r="I95" i="34"/>
  <c r="G95" i="34"/>
  <c r="F95" i="34"/>
  <c r="E95" i="34"/>
  <c r="D95" i="34"/>
  <c r="H94" i="34"/>
  <c r="C94" i="34"/>
  <c r="H93" i="34"/>
  <c r="C93" i="34"/>
  <c r="H92" i="34"/>
  <c r="C92" i="34"/>
  <c r="H91" i="34"/>
  <c r="C91" i="34"/>
  <c r="H90" i="34"/>
  <c r="C90" i="34"/>
  <c r="L89" i="34"/>
  <c r="K89" i="34"/>
  <c r="J89" i="34"/>
  <c r="I89" i="34"/>
  <c r="G89" i="34"/>
  <c r="F89" i="34"/>
  <c r="E89" i="34"/>
  <c r="D89" i="34"/>
  <c r="H88" i="34"/>
  <c r="C88" i="34"/>
  <c r="H87" i="34"/>
  <c r="C87" i="34"/>
  <c r="H86" i="34"/>
  <c r="C86" i="34"/>
  <c r="H85" i="34"/>
  <c r="C85" i="34"/>
  <c r="L84" i="34"/>
  <c r="K84" i="34"/>
  <c r="J84" i="34"/>
  <c r="J83" i="34" s="1"/>
  <c r="I84" i="34"/>
  <c r="G84" i="34"/>
  <c r="F84" i="34"/>
  <c r="E84" i="34"/>
  <c r="D84" i="34"/>
  <c r="H82" i="34"/>
  <c r="C82" i="34"/>
  <c r="H81" i="34"/>
  <c r="C81" i="34"/>
  <c r="L80" i="34"/>
  <c r="K80" i="34"/>
  <c r="J80" i="34"/>
  <c r="I80" i="34"/>
  <c r="G80" i="34"/>
  <c r="F80" i="34"/>
  <c r="E80" i="34"/>
  <c r="D80" i="34"/>
  <c r="H79" i="34"/>
  <c r="C79" i="34"/>
  <c r="H78" i="34"/>
  <c r="C78" i="34"/>
  <c r="L77" i="34"/>
  <c r="L76" i="34" s="1"/>
  <c r="K77" i="34"/>
  <c r="J77" i="34"/>
  <c r="I77" i="34"/>
  <c r="I76" i="34" s="1"/>
  <c r="G77" i="34"/>
  <c r="G76" i="34" s="1"/>
  <c r="F77" i="34"/>
  <c r="F76" i="34" s="1"/>
  <c r="E77" i="34"/>
  <c r="E76" i="34" s="1"/>
  <c r="D77" i="34"/>
  <c r="D76" i="34" s="1"/>
  <c r="H74" i="34"/>
  <c r="C74" i="34"/>
  <c r="H73" i="34"/>
  <c r="C73" i="34"/>
  <c r="H71" i="34"/>
  <c r="C71" i="34"/>
  <c r="H70" i="34"/>
  <c r="C70" i="34"/>
  <c r="L69" i="34"/>
  <c r="L67" i="34" s="1"/>
  <c r="K69" i="34"/>
  <c r="K67" i="34" s="1"/>
  <c r="J69" i="34"/>
  <c r="I69" i="34"/>
  <c r="G69" i="34"/>
  <c r="G67" i="34" s="1"/>
  <c r="F69" i="34"/>
  <c r="F67" i="34" s="1"/>
  <c r="E69" i="34"/>
  <c r="E67" i="34" s="1"/>
  <c r="D69" i="34"/>
  <c r="D67" i="34" s="1"/>
  <c r="H68" i="34"/>
  <c r="C68" i="34"/>
  <c r="J67" i="34"/>
  <c r="H66" i="34"/>
  <c r="C66" i="34"/>
  <c r="H65" i="34"/>
  <c r="C65" i="34"/>
  <c r="H64" i="34"/>
  <c r="C64" i="34"/>
  <c r="H63" i="34"/>
  <c r="C63" i="34"/>
  <c r="H62" i="34"/>
  <c r="C62" i="34"/>
  <c r="H61" i="34"/>
  <c r="C61" i="34"/>
  <c r="H60" i="34"/>
  <c r="C60" i="34"/>
  <c r="H59" i="34"/>
  <c r="C59" i="34"/>
  <c r="L58" i="34"/>
  <c r="K58" i="34"/>
  <c r="J58" i="34"/>
  <c r="I58" i="34"/>
  <c r="G58" i="34"/>
  <c r="F58" i="34"/>
  <c r="E58" i="34"/>
  <c r="D58" i="34"/>
  <c r="H57" i="34"/>
  <c r="C57" i="34"/>
  <c r="H56" i="34"/>
  <c r="C56" i="34"/>
  <c r="L55" i="34"/>
  <c r="L54" i="34" s="1"/>
  <c r="K55" i="34"/>
  <c r="K54" i="34" s="1"/>
  <c r="J55" i="34"/>
  <c r="I55" i="34"/>
  <c r="I54" i="34" s="1"/>
  <c r="G55" i="34"/>
  <c r="G54" i="34" s="1"/>
  <c r="F55" i="34"/>
  <c r="E55" i="34"/>
  <c r="E54" i="34" s="1"/>
  <c r="D55" i="34"/>
  <c r="J54" i="34"/>
  <c r="H47" i="34"/>
  <c r="C47" i="34"/>
  <c r="H46" i="34"/>
  <c r="C46" i="34"/>
  <c r="L45" i="34"/>
  <c r="G45" i="34"/>
  <c r="C45" i="34" s="1"/>
  <c r="H44" i="34"/>
  <c r="C44" i="34"/>
  <c r="K43" i="34"/>
  <c r="J43" i="34"/>
  <c r="I43" i="34"/>
  <c r="F43" i="34"/>
  <c r="E43" i="34"/>
  <c r="D43" i="34"/>
  <c r="C43" i="34" s="1"/>
  <c r="H42" i="34"/>
  <c r="C42" i="34"/>
  <c r="H41" i="34"/>
  <c r="C41" i="34"/>
  <c r="H40" i="34"/>
  <c r="C40" i="34"/>
  <c r="H39" i="34"/>
  <c r="C39" i="34"/>
  <c r="H38" i="34"/>
  <c r="C38" i="34"/>
  <c r="K37" i="34"/>
  <c r="H37" i="34" s="1"/>
  <c r="F37" i="34"/>
  <c r="C37" i="34" s="1"/>
  <c r="H36" i="34"/>
  <c r="C36" i="34"/>
  <c r="H35" i="34"/>
  <c r="C35" i="34"/>
  <c r="K34" i="34"/>
  <c r="H34" i="34" s="1"/>
  <c r="F34" i="34"/>
  <c r="C34" i="34" s="1"/>
  <c r="H33" i="34"/>
  <c r="C33" i="34"/>
  <c r="K32" i="34"/>
  <c r="H32" i="34" s="1"/>
  <c r="F32" i="34"/>
  <c r="C32" i="34" s="1"/>
  <c r="H31" i="34"/>
  <c r="C31" i="34"/>
  <c r="H30" i="34"/>
  <c r="C30" i="34"/>
  <c r="H29" i="34"/>
  <c r="C29" i="34"/>
  <c r="K28" i="34"/>
  <c r="H28" i="34" s="1"/>
  <c r="F28" i="34"/>
  <c r="C28" i="34" s="1"/>
  <c r="H26" i="34"/>
  <c r="C26" i="34"/>
  <c r="H25" i="34"/>
  <c r="C25" i="34"/>
  <c r="H24" i="34"/>
  <c r="C24" i="34"/>
  <c r="H23" i="34"/>
  <c r="C23" i="34"/>
  <c r="L22" i="34"/>
  <c r="L288" i="34" s="1"/>
  <c r="K22" i="34"/>
  <c r="J22" i="34"/>
  <c r="J288" i="34" s="1"/>
  <c r="I22" i="34"/>
  <c r="G22" i="34"/>
  <c r="G288" i="34" s="1"/>
  <c r="F22" i="34"/>
  <c r="F288" i="34" s="1"/>
  <c r="F287" i="34" s="1"/>
  <c r="E22" i="34"/>
  <c r="E288" i="34" s="1"/>
  <c r="D22" i="34"/>
  <c r="H300" i="33"/>
  <c r="C300" i="33"/>
  <c r="H298" i="33"/>
  <c r="C298" i="33"/>
  <c r="H296" i="33"/>
  <c r="C296" i="33"/>
  <c r="H295" i="33"/>
  <c r="C295" i="33"/>
  <c r="H294" i="33"/>
  <c r="C294" i="33"/>
  <c r="H293" i="33"/>
  <c r="C293" i="33"/>
  <c r="H292" i="33"/>
  <c r="C292" i="33"/>
  <c r="H291" i="33"/>
  <c r="C291" i="33"/>
  <c r="C290" i="33" s="1"/>
  <c r="L290" i="33"/>
  <c r="K290" i="33"/>
  <c r="J290" i="33"/>
  <c r="I290" i="33"/>
  <c r="H290" i="33"/>
  <c r="G290" i="33"/>
  <c r="F290" i="33"/>
  <c r="E290" i="33"/>
  <c r="D290" i="33"/>
  <c r="H282" i="33"/>
  <c r="C282" i="33"/>
  <c r="H281" i="33"/>
  <c r="C281" i="33"/>
  <c r="L280" i="33"/>
  <c r="K280" i="33"/>
  <c r="J280" i="33"/>
  <c r="I280" i="33"/>
  <c r="G280" i="33"/>
  <c r="F280" i="33"/>
  <c r="E280" i="33"/>
  <c r="D280" i="33"/>
  <c r="H279" i="33"/>
  <c r="C279" i="33"/>
  <c r="H278" i="33"/>
  <c r="C278" i="33"/>
  <c r="H277" i="33"/>
  <c r="C277" i="33"/>
  <c r="L276" i="33"/>
  <c r="K276" i="33"/>
  <c r="J276" i="33"/>
  <c r="I276" i="33"/>
  <c r="G276" i="33"/>
  <c r="F276" i="33"/>
  <c r="E276" i="33"/>
  <c r="D276" i="33"/>
  <c r="H275" i="33"/>
  <c r="C275" i="33"/>
  <c r="H274" i="33"/>
  <c r="C274" i="33"/>
  <c r="H273" i="33"/>
  <c r="C273" i="33"/>
  <c r="H272" i="33"/>
  <c r="C272" i="33"/>
  <c r="L271" i="33"/>
  <c r="K271" i="33"/>
  <c r="J271" i="33"/>
  <c r="I271" i="33"/>
  <c r="G271" i="33"/>
  <c r="F271" i="33"/>
  <c r="F269" i="33" s="1"/>
  <c r="E271" i="33"/>
  <c r="E269" i="33" s="1"/>
  <c r="D271" i="33"/>
  <c r="H270" i="33"/>
  <c r="C270" i="33"/>
  <c r="J269" i="33"/>
  <c r="H267" i="33"/>
  <c r="C267" i="33"/>
  <c r="H266" i="33"/>
  <c r="C266" i="33"/>
  <c r="H265" i="33"/>
  <c r="C265" i="33"/>
  <c r="H264" i="33"/>
  <c r="C264" i="33"/>
  <c r="L263" i="33"/>
  <c r="K263" i="33"/>
  <c r="J263" i="33"/>
  <c r="I263" i="33"/>
  <c r="G263" i="33"/>
  <c r="F263" i="33"/>
  <c r="E263" i="33"/>
  <c r="D263" i="33"/>
  <c r="H262" i="33"/>
  <c r="C262" i="33"/>
  <c r="H261" i="33"/>
  <c r="C261" i="33"/>
  <c r="H260" i="33"/>
  <c r="C260" i="33"/>
  <c r="L259" i="33"/>
  <c r="K259" i="33"/>
  <c r="J259" i="33"/>
  <c r="I259" i="33"/>
  <c r="G259" i="33"/>
  <c r="F259" i="33"/>
  <c r="E259" i="33"/>
  <c r="D259" i="33"/>
  <c r="D258" i="33" s="1"/>
  <c r="H257" i="33"/>
  <c r="C257" i="33"/>
  <c r="H256" i="33"/>
  <c r="C256" i="33"/>
  <c r="H255" i="33"/>
  <c r="C255" i="33"/>
  <c r="H254" i="33"/>
  <c r="C254" i="33"/>
  <c r="H253" i="33"/>
  <c r="C253" i="33"/>
  <c r="L252" i="33"/>
  <c r="L251" i="33" s="1"/>
  <c r="K252" i="33"/>
  <c r="K251" i="33" s="1"/>
  <c r="J252" i="33"/>
  <c r="J251" i="33" s="1"/>
  <c r="I252" i="33"/>
  <c r="I251" i="33" s="1"/>
  <c r="G252" i="33"/>
  <c r="G251" i="33" s="1"/>
  <c r="F252" i="33"/>
  <c r="F251" i="33" s="1"/>
  <c r="E252" i="33"/>
  <c r="E251" i="33" s="1"/>
  <c r="D252" i="33"/>
  <c r="H250" i="33"/>
  <c r="C250" i="33"/>
  <c r="H249" i="33"/>
  <c r="C249" i="33"/>
  <c r="H248" i="33"/>
  <c r="C248" i="33"/>
  <c r="H247" i="33"/>
  <c r="C247" i="33"/>
  <c r="L246" i="33"/>
  <c r="K246" i="33"/>
  <c r="J246" i="33"/>
  <c r="I246" i="33"/>
  <c r="G246" i="33"/>
  <c r="F246" i="33"/>
  <c r="E246" i="33"/>
  <c r="D246" i="33"/>
  <c r="H245" i="33"/>
  <c r="C245" i="33"/>
  <c r="H244" i="33"/>
  <c r="C244" i="33"/>
  <c r="H243" i="33"/>
  <c r="C243" i="33"/>
  <c r="H242" i="33"/>
  <c r="C242" i="33"/>
  <c r="H241" i="33"/>
  <c r="C241" i="33"/>
  <c r="H240" i="33"/>
  <c r="C240" i="33"/>
  <c r="H239" i="33"/>
  <c r="C239" i="33"/>
  <c r="L238" i="33"/>
  <c r="K238" i="33"/>
  <c r="J238" i="33"/>
  <c r="I238" i="33"/>
  <c r="G238" i="33"/>
  <c r="F238" i="33"/>
  <c r="E238" i="33"/>
  <c r="D238" i="33"/>
  <c r="H237" i="33"/>
  <c r="C237" i="33"/>
  <c r="H236" i="33"/>
  <c r="C236" i="33"/>
  <c r="L235" i="33"/>
  <c r="K235" i="33"/>
  <c r="J235" i="33"/>
  <c r="I235" i="33"/>
  <c r="G235" i="33"/>
  <c r="F235" i="33"/>
  <c r="E235" i="33"/>
  <c r="D235" i="33"/>
  <c r="H232" i="33"/>
  <c r="C232" i="33"/>
  <c r="H229" i="33"/>
  <c r="C229" i="33"/>
  <c r="H228" i="33"/>
  <c r="C228" i="33"/>
  <c r="L227" i="33"/>
  <c r="K227" i="33"/>
  <c r="J227" i="33"/>
  <c r="I227" i="33"/>
  <c r="G227" i="33"/>
  <c r="F227" i="33"/>
  <c r="E227" i="33"/>
  <c r="D227" i="33"/>
  <c r="H226" i="33"/>
  <c r="C226" i="33"/>
  <c r="H225" i="33"/>
  <c r="C225" i="33"/>
  <c r="H224" i="33"/>
  <c r="C224" i="33"/>
  <c r="H223" i="33"/>
  <c r="C223" i="33"/>
  <c r="H222" i="33"/>
  <c r="C222" i="33"/>
  <c r="H221" i="33"/>
  <c r="C221" i="33"/>
  <c r="H220" i="33"/>
  <c r="C220" i="33"/>
  <c r="H219" i="33"/>
  <c r="C219" i="33"/>
  <c r="H218" i="33"/>
  <c r="C218" i="33"/>
  <c r="H217" i="33"/>
  <c r="C217" i="33"/>
  <c r="L216" i="33"/>
  <c r="K216" i="33"/>
  <c r="J216" i="33"/>
  <c r="I216" i="33"/>
  <c r="G216" i="33"/>
  <c r="F216" i="33"/>
  <c r="E216" i="33"/>
  <c r="D216" i="33"/>
  <c r="H215" i="33"/>
  <c r="C215" i="33"/>
  <c r="H214" i="33"/>
  <c r="C214" i="33"/>
  <c r="H213" i="33"/>
  <c r="C213" i="33"/>
  <c r="H212" i="33"/>
  <c r="C212" i="33"/>
  <c r="H211" i="33"/>
  <c r="C211" i="33"/>
  <c r="H210" i="33"/>
  <c r="C210" i="33"/>
  <c r="H209" i="33"/>
  <c r="C209" i="33"/>
  <c r="H208" i="33"/>
  <c r="C208" i="33"/>
  <c r="H207" i="33"/>
  <c r="C207" i="33"/>
  <c r="H206" i="33"/>
  <c r="C206" i="33"/>
  <c r="L205" i="33"/>
  <c r="K205" i="33"/>
  <c r="J205" i="33"/>
  <c r="J204" i="33" s="1"/>
  <c r="I205" i="33"/>
  <c r="G205" i="33"/>
  <c r="G204" i="33" s="1"/>
  <c r="F205" i="33"/>
  <c r="E205" i="33"/>
  <c r="E204" i="33" s="1"/>
  <c r="D205" i="33"/>
  <c r="L204" i="33"/>
  <c r="H203" i="33"/>
  <c r="C203" i="33"/>
  <c r="H202" i="33"/>
  <c r="C202" i="33"/>
  <c r="H201" i="33"/>
  <c r="C201" i="33"/>
  <c r="H200" i="33"/>
  <c r="C200" i="33"/>
  <c r="H199" i="33"/>
  <c r="C199" i="33"/>
  <c r="L198" i="33"/>
  <c r="L196" i="33" s="1"/>
  <c r="K198" i="33"/>
  <c r="K196" i="33" s="1"/>
  <c r="J198" i="33"/>
  <c r="J196" i="33" s="1"/>
  <c r="I198" i="33"/>
  <c r="I196" i="33" s="1"/>
  <c r="G198" i="33"/>
  <c r="G196" i="33" s="1"/>
  <c r="F198" i="33"/>
  <c r="F196" i="33" s="1"/>
  <c r="E198" i="33"/>
  <c r="E196" i="33" s="1"/>
  <c r="D198" i="33"/>
  <c r="H197" i="33"/>
  <c r="C197" i="33"/>
  <c r="H193" i="33"/>
  <c r="C193" i="33"/>
  <c r="L192" i="33"/>
  <c r="L191" i="33" s="1"/>
  <c r="K192" i="33"/>
  <c r="K191" i="33" s="1"/>
  <c r="J192" i="33"/>
  <c r="J191" i="33" s="1"/>
  <c r="I192" i="33"/>
  <c r="I191" i="33" s="1"/>
  <c r="G192" i="33"/>
  <c r="G191" i="33" s="1"/>
  <c r="F192" i="33"/>
  <c r="F191" i="33" s="1"/>
  <c r="E192" i="33"/>
  <c r="E191" i="33" s="1"/>
  <c r="D192" i="33"/>
  <c r="H190" i="33"/>
  <c r="C190" i="33"/>
  <c r="H189" i="33"/>
  <c r="C189" i="33"/>
  <c r="L188" i="33"/>
  <c r="K188" i="33"/>
  <c r="K187" i="33" s="1"/>
  <c r="J188" i="33"/>
  <c r="I188" i="33"/>
  <c r="G188" i="33"/>
  <c r="F188" i="33"/>
  <c r="E188" i="33"/>
  <c r="D188" i="33"/>
  <c r="H186" i="33"/>
  <c r="C186" i="33"/>
  <c r="H185" i="33"/>
  <c r="C185" i="33"/>
  <c r="L184" i="33"/>
  <c r="K184" i="33"/>
  <c r="J184" i="33"/>
  <c r="I184" i="33"/>
  <c r="G184" i="33"/>
  <c r="F184" i="33"/>
  <c r="E184" i="33"/>
  <c r="D184" i="33"/>
  <c r="H183" i="33"/>
  <c r="C183" i="33"/>
  <c r="H182" i="33"/>
  <c r="C182" i="33"/>
  <c r="H181" i="33"/>
  <c r="C181" i="33"/>
  <c r="H180" i="33"/>
  <c r="C180" i="33"/>
  <c r="L179" i="33"/>
  <c r="K179" i="33"/>
  <c r="J179" i="33"/>
  <c r="I179" i="33"/>
  <c r="G179" i="33"/>
  <c r="F179" i="33"/>
  <c r="E179" i="33"/>
  <c r="D179" i="33"/>
  <c r="H178" i="33"/>
  <c r="C178" i="33"/>
  <c r="H177" i="33"/>
  <c r="C177" i="33"/>
  <c r="H176" i="33"/>
  <c r="C176" i="33"/>
  <c r="L175" i="33"/>
  <c r="K175" i="33"/>
  <c r="J175" i="33"/>
  <c r="J174" i="33" s="1"/>
  <c r="I175" i="33"/>
  <c r="G175" i="33"/>
  <c r="G174" i="33" s="1"/>
  <c r="G173" i="33" s="1"/>
  <c r="F175" i="33"/>
  <c r="F174" i="33" s="1"/>
  <c r="F173" i="33" s="1"/>
  <c r="E175" i="33"/>
  <c r="E174" i="33" s="1"/>
  <c r="E173" i="33" s="1"/>
  <c r="D175" i="33"/>
  <c r="K174" i="33"/>
  <c r="K173" i="33" s="1"/>
  <c r="H172" i="33"/>
  <c r="C172" i="33"/>
  <c r="H171" i="33"/>
  <c r="C171" i="33"/>
  <c r="H170" i="33"/>
  <c r="C170" i="33"/>
  <c r="H169" i="33"/>
  <c r="C169" i="33"/>
  <c r="H168" i="33"/>
  <c r="C168" i="33"/>
  <c r="H167" i="33"/>
  <c r="C167" i="33"/>
  <c r="L166" i="33"/>
  <c r="L165" i="33" s="1"/>
  <c r="K166" i="33"/>
  <c r="K165" i="33" s="1"/>
  <c r="J166" i="33"/>
  <c r="J165" i="33" s="1"/>
  <c r="I166" i="33"/>
  <c r="G166" i="33"/>
  <c r="G165" i="33" s="1"/>
  <c r="F166" i="33"/>
  <c r="F165" i="33" s="1"/>
  <c r="E166" i="33"/>
  <c r="E165" i="33" s="1"/>
  <c r="D166" i="33"/>
  <c r="H164" i="33"/>
  <c r="C164" i="33"/>
  <c r="H163" i="33"/>
  <c r="C163" i="33"/>
  <c r="H162" i="33"/>
  <c r="C162" i="33"/>
  <c r="H161" i="33"/>
  <c r="C161" i="33"/>
  <c r="L160" i="33"/>
  <c r="K160" i="33"/>
  <c r="J160" i="33"/>
  <c r="I160" i="33"/>
  <c r="G160" i="33"/>
  <c r="F160" i="33"/>
  <c r="E160" i="33"/>
  <c r="D160" i="33"/>
  <c r="H159" i="33"/>
  <c r="C159" i="33"/>
  <c r="H158" i="33"/>
  <c r="C158" i="33"/>
  <c r="H157" i="33"/>
  <c r="C157" i="33"/>
  <c r="H156" i="33"/>
  <c r="C156" i="33"/>
  <c r="H155" i="33"/>
  <c r="C155" i="33"/>
  <c r="H154" i="33"/>
  <c r="C154" i="33"/>
  <c r="H153" i="33"/>
  <c r="C153" i="33"/>
  <c r="H152" i="33"/>
  <c r="C152" i="33"/>
  <c r="L151" i="33"/>
  <c r="K151" i="33"/>
  <c r="J151" i="33"/>
  <c r="I151" i="33"/>
  <c r="G151" i="33"/>
  <c r="F151" i="33"/>
  <c r="E151" i="33"/>
  <c r="D151" i="33"/>
  <c r="H150" i="33"/>
  <c r="C150" i="33"/>
  <c r="H149" i="33"/>
  <c r="C149" i="33"/>
  <c r="H148" i="33"/>
  <c r="C148" i="33"/>
  <c r="H147" i="33"/>
  <c r="C147" i="33"/>
  <c r="H146" i="33"/>
  <c r="C146" i="33"/>
  <c r="H145" i="33"/>
  <c r="C145" i="33"/>
  <c r="L144" i="33"/>
  <c r="K144" i="33"/>
  <c r="J144" i="33"/>
  <c r="I144" i="33"/>
  <c r="G144" i="33"/>
  <c r="F144" i="33"/>
  <c r="E144" i="33"/>
  <c r="D144" i="33"/>
  <c r="H143" i="33"/>
  <c r="C143" i="33"/>
  <c r="H142" i="33"/>
  <c r="C142" i="33"/>
  <c r="L141" i="33"/>
  <c r="K141" i="33"/>
  <c r="J141" i="33"/>
  <c r="I141" i="33"/>
  <c r="G141" i="33"/>
  <c r="F141" i="33"/>
  <c r="E141" i="33"/>
  <c r="D141" i="33"/>
  <c r="H140" i="33"/>
  <c r="C140" i="33"/>
  <c r="H139" i="33"/>
  <c r="C139" i="33"/>
  <c r="H138" i="33"/>
  <c r="C138" i="33"/>
  <c r="H137" i="33"/>
  <c r="C137" i="33"/>
  <c r="L136" i="33"/>
  <c r="L130" i="33" s="1"/>
  <c r="K136" i="33"/>
  <c r="J136" i="33"/>
  <c r="J130" i="33" s="1"/>
  <c r="I136" i="33"/>
  <c r="G136" i="33"/>
  <c r="F136" i="33"/>
  <c r="E136" i="33"/>
  <c r="D136" i="33"/>
  <c r="H134" i="33"/>
  <c r="C134" i="33"/>
  <c r="H133" i="33"/>
  <c r="C133" i="33"/>
  <c r="H132" i="33"/>
  <c r="C132" i="33"/>
  <c r="H131" i="33"/>
  <c r="C131" i="33"/>
  <c r="K130" i="33"/>
  <c r="I130" i="33"/>
  <c r="H129" i="33"/>
  <c r="H128" i="33" s="1"/>
  <c r="C129" i="33"/>
  <c r="C128" i="33" s="1"/>
  <c r="L128" i="33"/>
  <c r="K128" i="33"/>
  <c r="J128" i="33"/>
  <c r="I128" i="33"/>
  <c r="G128" i="33"/>
  <c r="F128" i="33"/>
  <c r="E128" i="33"/>
  <c r="D128" i="33"/>
  <c r="H127" i="33"/>
  <c r="C127" i="33"/>
  <c r="H126" i="33"/>
  <c r="C126" i="33"/>
  <c r="H125" i="33"/>
  <c r="C125" i="33"/>
  <c r="H124" i="33"/>
  <c r="C124" i="33"/>
  <c r="H123" i="33"/>
  <c r="C123" i="33"/>
  <c r="L122" i="33"/>
  <c r="K122" i="33"/>
  <c r="J122" i="33"/>
  <c r="I122" i="33"/>
  <c r="G122" i="33"/>
  <c r="F122" i="33"/>
  <c r="E122" i="33"/>
  <c r="D122" i="33"/>
  <c r="H121" i="33"/>
  <c r="C121" i="33"/>
  <c r="H120" i="33"/>
  <c r="C120" i="33"/>
  <c r="H119" i="33"/>
  <c r="C119" i="33"/>
  <c r="H118" i="33"/>
  <c r="C118" i="33"/>
  <c r="H117" i="33"/>
  <c r="C117" i="33"/>
  <c r="L116" i="33"/>
  <c r="K116" i="33"/>
  <c r="J116" i="33"/>
  <c r="I116" i="33"/>
  <c r="G116" i="33"/>
  <c r="F116" i="33"/>
  <c r="E116" i="33"/>
  <c r="D116" i="33"/>
  <c r="H115" i="33"/>
  <c r="C115" i="33"/>
  <c r="H114" i="33"/>
  <c r="C114" i="33"/>
  <c r="H113" i="33"/>
  <c r="C113" i="33"/>
  <c r="L112" i="33"/>
  <c r="K112" i="33"/>
  <c r="J112" i="33"/>
  <c r="I112" i="33"/>
  <c r="G112" i="33"/>
  <c r="F112" i="33"/>
  <c r="E112" i="33"/>
  <c r="D112" i="33"/>
  <c r="H111" i="33"/>
  <c r="C111" i="33"/>
  <c r="H110" i="33"/>
  <c r="C110" i="33"/>
  <c r="H109" i="33"/>
  <c r="C109" i="33"/>
  <c r="H108" i="33"/>
  <c r="C108" i="33"/>
  <c r="H107" i="33"/>
  <c r="C107" i="33"/>
  <c r="H106" i="33"/>
  <c r="C106" i="33"/>
  <c r="H105" i="33"/>
  <c r="C105" i="33"/>
  <c r="H104" i="33"/>
  <c r="C104" i="33"/>
  <c r="L103" i="33"/>
  <c r="K103" i="33"/>
  <c r="J103" i="33"/>
  <c r="I103" i="33"/>
  <c r="G103" i="33"/>
  <c r="F103" i="33"/>
  <c r="E103" i="33"/>
  <c r="D103" i="33"/>
  <c r="H102" i="33"/>
  <c r="C102" i="33"/>
  <c r="H101" i="33"/>
  <c r="C101" i="33"/>
  <c r="H100" i="33"/>
  <c r="C100" i="33"/>
  <c r="H99" i="33"/>
  <c r="C99" i="33"/>
  <c r="H98" i="33"/>
  <c r="C98" i="33"/>
  <c r="H97" i="33"/>
  <c r="C97" i="33"/>
  <c r="H96" i="33"/>
  <c r="C96" i="33"/>
  <c r="L95" i="33"/>
  <c r="K95" i="33"/>
  <c r="J95" i="33"/>
  <c r="I95" i="33"/>
  <c r="G95" i="33"/>
  <c r="F95" i="33"/>
  <c r="E95" i="33"/>
  <c r="D95" i="33"/>
  <c r="H94" i="33"/>
  <c r="C94" i="33"/>
  <c r="H93" i="33"/>
  <c r="C93" i="33"/>
  <c r="H92" i="33"/>
  <c r="C92" i="33"/>
  <c r="H91" i="33"/>
  <c r="C91" i="33"/>
  <c r="H90" i="33"/>
  <c r="C90" i="33"/>
  <c r="L89" i="33"/>
  <c r="K89" i="33"/>
  <c r="J89" i="33"/>
  <c r="I89" i="33"/>
  <c r="G89" i="33"/>
  <c r="F89" i="33"/>
  <c r="E89" i="33"/>
  <c r="D89" i="33"/>
  <c r="H88" i="33"/>
  <c r="C88" i="33"/>
  <c r="H87" i="33"/>
  <c r="C87" i="33"/>
  <c r="H86" i="33"/>
  <c r="C86" i="33"/>
  <c r="H85" i="33"/>
  <c r="C85" i="33"/>
  <c r="L84" i="33"/>
  <c r="K84" i="33"/>
  <c r="J84" i="33"/>
  <c r="J83" i="33" s="1"/>
  <c r="I84" i="33"/>
  <c r="G84" i="33"/>
  <c r="F84" i="33"/>
  <c r="E84" i="33"/>
  <c r="E83" i="33" s="1"/>
  <c r="D84" i="33"/>
  <c r="H82" i="33"/>
  <c r="C82" i="33"/>
  <c r="H81" i="33"/>
  <c r="C81" i="33"/>
  <c r="L80" i="33"/>
  <c r="K80" i="33"/>
  <c r="J80" i="33"/>
  <c r="I80" i="33"/>
  <c r="G80" i="33"/>
  <c r="F80" i="33"/>
  <c r="E80" i="33"/>
  <c r="D80" i="33"/>
  <c r="H79" i="33"/>
  <c r="C79" i="33"/>
  <c r="H78" i="33"/>
  <c r="C78" i="33"/>
  <c r="L77" i="33"/>
  <c r="L76" i="33" s="1"/>
  <c r="K77" i="33"/>
  <c r="K76" i="33" s="1"/>
  <c r="J77" i="33"/>
  <c r="J76" i="33" s="1"/>
  <c r="I77" i="33"/>
  <c r="I76" i="33" s="1"/>
  <c r="H77" i="33"/>
  <c r="G77" i="33"/>
  <c r="F77" i="33"/>
  <c r="E77" i="33"/>
  <c r="D77" i="33"/>
  <c r="C77" i="33" s="1"/>
  <c r="H74" i="33"/>
  <c r="C74" i="33"/>
  <c r="H73" i="33"/>
  <c r="C73" i="33"/>
  <c r="H71" i="33"/>
  <c r="C71" i="33"/>
  <c r="H70" i="33"/>
  <c r="C70" i="33"/>
  <c r="L69" i="33"/>
  <c r="K69" i="33"/>
  <c r="J69" i="33"/>
  <c r="J67" i="33" s="1"/>
  <c r="I69" i="33"/>
  <c r="I67" i="33" s="1"/>
  <c r="G69" i="33"/>
  <c r="F69" i="33"/>
  <c r="E69" i="33"/>
  <c r="E67" i="33" s="1"/>
  <c r="D69" i="33"/>
  <c r="D67" i="33" s="1"/>
  <c r="H68" i="33"/>
  <c r="C68" i="33"/>
  <c r="L67" i="33"/>
  <c r="K67" i="33"/>
  <c r="G67" i="33"/>
  <c r="F67" i="33"/>
  <c r="H66" i="33"/>
  <c r="C66" i="33"/>
  <c r="H65" i="33"/>
  <c r="C65" i="33"/>
  <c r="H64" i="33"/>
  <c r="C64" i="33"/>
  <c r="H63" i="33"/>
  <c r="C63" i="33"/>
  <c r="H62" i="33"/>
  <c r="C62" i="33"/>
  <c r="H61" i="33"/>
  <c r="C61" i="33"/>
  <c r="H60" i="33"/>
  <c r="C60" i="33"/>
  <c r="H59" i="33"/>
  <c r="C59" i="33"/>
  <c r="L58" i="33"/>
  <c r="K58" i="33"/>
  <c r="J58" i="33"/>
  <c r="I58" i="33"/>
  <c r="G58" i="33"/>
  <c r="F58" i="33"/>
  <c r="E58" i="33"/>
  <c r="D58" i="33"/>
  <c r="H57" i="33"/>
  <c r="C57" i="33"/>
  <c r="H56" i="33"/>
  <c r="C56" i="33"/>
  <c r="L55" i="33"/>
  <c r="K55" i="33"/>
  <c r="J55" i="33"/>
  <c r="J54" i="33" s="1"/>
  <c r="I55" i="33"/>
  <c r="I54" i="33" s="1"/>
  <c r="G55" i="33"/>
  <c r="G54" i="33" s="1"/>
  <c r="G53" i="33" s="1"/>
  <c r="F55" i="33"/>
  <c r="F54" i="33" s="1"/>
  <c r="E55" i="33"/>
  <c r="E54" i="33" s="1"/>
  <c r="D55" i="33"/>
  <c r="D54" i="33" s="1"/>
  <c r="L54" i="33"/>
  <c r="L53" i="33" s="1"/>
  <c r="H47" i="33"/>
  <c r="C47" i="33"/>
  <c r="H46" i="33"/>
  <c r="C46" i="33"/>
  <c r="L45" i="33"/>
  <c r="H45" i="33" s="1"/>
  <c r="G45" i="33"/>
  <c r="C45" i="33" s="1"/>
  <c r="H44" i="33"/>
  <c r="C44" i="33"/>
  <c r="K43" i="33"/>
  <c r="J43" i="33"/>
  <c r="I43" i="33"/>
  <c r="I21" i="33" s="1"/>
  <c r="F43" i="33"/>
  <c r="E43" i="33"/>
  <c r="D43" i="33"/>
  <c r="H42" i="33"/>
  <c r="C42" i="33"/>
  <c r="H41" i="33"/>
  <c r="C41" i="33"/>
  <c r="H40" i="33"/>
  <c r="C40" i="33"/>
  <c r="H39" i="33"/>
  <c r="C39" i="33"/>
  <c r="H38" i="33"/>
  <c r="C38" i="33"/>
  <c r="K37" i="33"/>
  <c r="H37" i="33" s="1"/>
  <c r="F37" i="33"/>
  <c r="C37" i="33" s="1"/>
  <c r="H36" i="33"/>
  <c r="C36" i="33"/>
  <c r="H35" i="33"/>
  <c r="C35" i="33"/>
  <c r="K34" i="33"/>
  <c r="H34" i="33" s="1"/>
  <c r="F34" i="33"/>
  <c r="C34" i="33" s="1"/>
  <c r="H33" i="33"/>
  <c r="C33" i="33"/>
  <c r="K32" i="33"/>
  <c r="H32" i="33" s="1"/>
  <c r="F32" i="33"/>
  <c r="C32" i="33" s="1"/>
  <c r="H31" i="33"/>
  <c r="C31" i="33"/>
  <c r="H30" i="33"/>
  <c r="C30" i="33"/>
  <c r="H29" i="33"/>
  <c r="C29" i="33"/>
  <c r="K28" i="33"/>
  <c r="H28" i="33" s="1"/>
  <c r="F28" i="33"/>
  <c r="C28" i="33" s="1"/>
  <c r="H26" i="33"/>
  <c r="C26" i="33"/>
  <c r="H25" i="33"/>
  <c r="C25" i="33"/>
  <c r="H24" i="33"/>
  <c r="C24" i="33"/>
  <c r="H23" i="33"/>
  <c r="C23" i="33"/>
  <c r="L22" i="33"/>
  <c r="L288" i="33" s="1"/>
  <c r="L287" i="33" s="1"/>
  <c r="K22" i="33"/>
  <c r="J22" i="33"/>
  <c r="J288" i="33" s="1"/>
  <c r="J287" i="33" s="1"/>
  <c r="I22" i="33"/>
  <c r="G22" i="33"/>
  <c r="G288" i="33" s="1"/>
  <c r="G287" i="33" s="1"/>
  <c r="F22" i="33"/>
  <c r="E22" i="33"/>
  <c r="E288" i="33" s="1"/>
  <c r="E287" i="33" s="1"/>
  <c r="D22" i="33"/>
  <c r="L21" i="33"/>
  <c r="H300" i="32"/>
  <c r="C300" i="32"/>
  <c r="H298" i="32"/>
  <c r="C298" i="32"/>
  <c r="H296" i="32"/>
  <c r="C296" i="32"/>
  <c r="H295" i="32"/>
  <c r="C295" i="32"/>
  <c r="H294" i="32"/>
  <c r="C294" i="32"/>
  <c r="H293" i="32"/>
  <c r="C293" i="32"/>
  <c r="H292" i="32"/>
  <c r="C292" i="32"/>
  <c r="H291" i="32"/>
  <c r="H290" i="32" s="1"/>
  <c r="C291" i="32"/>
  <c r="L290" i="32"/>
  <c r="K290" i="32"/>
  <c r="J290" i="32"/>
  <c r="I290" i="32"/>
  <c r="G290" i="32"/>
  <c r="F290" i="32"/>
  <c r="E290" i="32"/>
  <c r="D290" i="32"/>
  <c r="H282" i="32"/>
  <c r="C282" i="32"/>
  <c r="H281" i="32"/>
  <c r="C281" i="32"/>
  <c r="L280" i="32"/>
  <c r="K280" i="32"/>
  <c r="J280" i="32"/>
  <c r="I280" i="32"/>
  <c r="G280" i="32"/>
  <c r="F280" i="32"/>
  <c r="E280" i="32"/>
  <c r="D280" i="32"/>
  <c r="H279" i="32"/>
  <c r="C279" i="32"/>
  <c r="H278" i="32"/>
  <c r="C278" i="32"/>
  <c r="H277" i="32"/>
  <c r="C277" i="32"/>
  <c r="L276" i="32"/>
  <c r="K276" i="32"/>
  <c r="J276" i="32"/>
  <c r="I276" i="32"/>
  <c r="G276" i="32"/>
  <c r="F276" i="32"/>
  <c r="E276" i="32"/>
  <c r="D276" i="32"/>
  <c r="H275" i="32"/>
  <c r="C275" i="32"/>
  <c r="H274" i="32"/>
  <c r="C274" i="32"/>
  <c r="H273" i="32"/>
  <c r="C273" i="32"/>
  <c r="H272" i="32"/>
  <c r="C272" i="32"/>
  <c r="L271" i="32"/>
  <c r="L269" i="32" s="1"/>
  <c r="K271" i="32"/>
  <c r="J271" i="32"/>
  <c r="I271" i="32"/>
  <c r="G271" i="32"/>
  <c r="G269" i="32" s="1"/>
  <c r="F271" i="32"/>
  <c r="E271" i="32"/>
  <c r="D271" i="32"/>
  <c r="H270" i="32"/>
  <c r="C270" i="32"/>
  <c r="K269" i="32"/>
  <c r="G268" i="32"/>
  <c r="H267" i="32"/>
  <c r="C267" i="32"/>
  <c r="H266" i="32"/>
  <c r="C266" i="32"/>
  <c r="H265" i="32"/>
  <c r="C265" i="32"/>
  <c r="H264" i="32"/>
  <c r="C264" i="32"/>
  <c r="L263" i="32"/>
  <c r="K263" i="32"/>
  <c r="J263" i="32"/>
  <c r="I263" i="32"/>
  <c r="G263" i="32"/>
  <c r="F263" i="32"/>
  <c r="E263" i="32"/>
  <c r="D263" i="32"/>
  <c r="H262" i="32"/>
  <c r="C262" i="32"/>
  <c r="H261" i="32"/>
  <c r="C261" i="32"/>
  <c r="H260" i="32"/>
  <c r="C260" i="32"/>
  <c r="L259" i="32"/>
  <c r="K259" i="32"/>
  <c r="J259" i="32"/>
  <c r="I259" i="32"/>
  <c r="G259" i="32"/>
  <c r="F259" i="32"/>
  <c r="F258" i="32" s="1"/>
  <c r="E259" i="32"/>
  <c r="D259" i="32"/>
  <c r="H257" i="32"/>
  <c r="C257" i="32"/>
  <c r="H256" i="32"/>
  <c r="C256" i="32"/>
  <c r="H255" i="32"/>
  <c r="C255" i="32"/>
  <c r="H254" i="32"/>
  <c r="C254" i="32"/>
  <c r="H253" i="32"/>
  <c r="C253" i="32"/>
  <c r="L252" i="32"/>
  <c r="K252" i="32"/>
  <c r="K251" i="32" s="1"/>
  <c r="J252" i="32"/>
  <c r="I252" i="32"/>
  <c r="I251" i="32" s="1"/>
  <c r="G252" i="32"/>
  <c r="G251" i="32" s="1"/>
  <c r="F252" i="32"/>
  <c r="F251" i="32" s="1"/>
  <c r="E252" i="32"/>
  <c r="E251" i="32" s="1"/>
  <c r="D252" i="32"/>
  <c r="L251" i="32"/>
  <c r="D251" i="32"/>
  <c r="H250" i="32"/>
  <c r="C250" i="32"/>
  <c r="H249" i="32"/>
  <c r="C249" i="32"/>
  <c r="H248" i="32"/>
  <c r="C248" i="32"/>
  <c r="H247" i="32"/>
  <c r="C247" i="32"/>
  <c r="L246" i="32"/>
  <c r="K246" i="32"/>
  <c r="J246" i="32"/>
  <c r="I246" i="32"/>
  <c r="G246" i="32"/>
  <c r="F246" i="32"/>
  <c r="E246" i="32"/>
  <c r="D246" i="32"/>
  <c r="H245" i="32"/>
  <c r="C245" i="32"/>
  <c r="H244" i="32"/>
  <c r="C244" i="32"/>
  <c r="H243" i="32"/>
  <c r="C243" i="32"/>
  <c r="H242" i="32"/>
  <c r="C242" i="32"/>
  <c r="H241" i="32"/>
  <c r="C241" i="32"/>
  <c r="H240" i="32"/>
  <c r="C240" i="32"/>
  <c r="H239" i="32"/>
  <c r="C239" i="32"/>
  <c r="L238" i="32"/>
  <c r="K238" i="32"/>
  <c r="J238" i="32"/>
  <c r="I238" i="32"/>
  <c r="G238" i="32"/>
  <c r="F238" i="32"/>
  <c r="E238" i="32"/>
  <c r="D238" i="32"/>
  <c r="H237" i="32"/>
  <c r="C237" i="32"/>
  <c r="H236" i="32"/>
  <c r="C236" i="32"/>
  <c r="L235" i="32"/>
  <c r="L231" i="32" s="1"/>
  <c r="K235" i="32"/>
  <c r="K231" i="32" s="1"/>
  <c r="J235" i="32"/>
  <c r="J231" i="32" s="1"/>
  <c r="I235" i="32"/>
  <c r="G235" i="32"/>
  <c r="G231" i="32" s="1"/>
  <c r="F235" i="32"/>
  <c r="E235" i="32"/>
  <c r="E231" i="32" s="1"/>
  <c r="D235" i="32"/>
  <c r="H232" i="32"/>
  <c r="C232" i="32"/>
  <c r="H229" i="32"/>
  <c r="C229" i="32"/>
  <c r="H228" i="32"/>
  <c r="C228" i="32"/>
  <c r="L227" i="32"/>
  <c r="K227" i="32"/>
  <c r="J227" i="32"/>
  <c r="I227" i="32"/>
  <c r="G227" i="32"/>
  <c r="F227" i="32"/>
  <c r="E227" i="32"/>
  <c r="D227" i="32"/>
  <c r="H226" i="32"/>
  <c r="C226" i="32"/>
  <c r="H225" i="32"/>
  <c r="C225" i="32"/>
  <c r="H224" i="32"/>
  <c r="C224" i="32"/>
  <c r="H223" i="32"/>
  <c r="C223" i="32"/>
  <c r="H222" i="32"/>
  <c r="C222" i="32"/>
  <c r="H221" i="32"/>
  <c r="C221" i="32"/>
  <c r="H220" i="32"/>
  <c r="C220" i="32"/>
  <c r="H219" i="32"/>
  <c r="C219" i="32"/>
  <c r="H218" i="32"/>
  <c r="C218" i="32"/>
  <c r="H217" i="32"/>
  <c r="C217" i="32"/>
  <c r="L216" i="32"/>
  <c r="K216" i="32"/>
  <c r="J216" i="32"/>
  <c r="I216" i="32"/>
  <c r="G216" i="32"/>
  <c r="F216" i="32"/>
  <c r="E216" i="32"/>
  <c r="D216" i="32"/>
  <c r="H215" i="32"/>
  <c r="C215" i="32"/>
  <c r="H214" i="32"/>
  <c r="C214" i="32"/>
  <c r="H213" i="32"/>
  <c r="C213" i="32"/>
  <c r="H212" i="32"/>
  <c r="C212" i="32"/>
  <c r="H211" i="32"/>
  <c r="C211" i="32"/>
  <c r="H210" i="32"/>
  <c r="C210" i="32"/>
  <c r="H209" i="32"/>
  <c r="C209" i="32"/>
  <c r="H208" i="32"/>
  <c r="C208" i="32"/>
  <c r="H207" i="32"/>
  <c r="C207" i="32"/>
  <c r="H206" i="32"/>
  <c r="C206" i="32"/>
  <c r="L205" i="32"/>
  <c r="L204" i="32" s="1"/>
  <c r="K205" i="32"/>
  <c r="J205" i="32"/>
  <c r="J204" i="32" s="1"/>
  <c r="I205" i="32"/>
  <c r="G205" i="32"/>
  <c r="F205" i="32"/>
  <c r="F204" i="32" s="1"/>
  <c r="E205" i="32"/>
  <c r="D205" i="32"/>
  <c r="H203" i="32"/>
  <c r="C203" i="32"/>
  <c r="H202" i="32"/>
  <c r="C202" i="32"/>
  <c r="H201" i="32"/>
  <c r="C201" i="32"/>
  <c r="H200" i="32"/>
  <c r="C200" i="32"/>
  <c r="H199" i="32"/>
  <c r="C199" i="32"/>
  <c r="L198" i="32"/>
  <c r="L196" i="32" s="1"/>
  <c r="L195" i="32" s="1"/>
  <c r="K198" i="32"/>
  <c r="K196" i="32" s="1"/>
  <c r="J198" i="32"/>
  <c r="I198" i="32"/>
  <c r="I196" i="32" s="1"/>
  <c r="G198" i="32"/>
  <c r="G196" i="32" s="1"/>
  <c r="F198" i="32"/>
  <c r="E198" i="32"/>
  <c r="D198" i="32"/>
  <c r="D196" i="32" s="1"/>
  <c r="H197" i="32"/>
  <c r="C197" i="32"/>
  <c r="J196" i="32"/>
  <c r="F196" i="32"/>
  <c r="E196" i="32"/>
  <c r="H193" i="32"/>
  <c r="C193" i="32"/>
  <c r="L192" i="32"/>
  <c r="K192" i="32"/>
  <c r="K191" i="32" s="1"/>
  <c r="J192" i="32"/>
  <c r="I192" i="32"/>
  <c r="I191" i="32" s="1"/>
  <c r="G192" i="32"/>
  <c r="G191" i="32" s="1"/>
  <c r="F192" i="32"/>
  <c r="E192" i="32"/>
  <c r="E191" i="32" s="1"/>
  <c r="D192" i="32"/>
  <c r="D191" i="32" s="1"/>
  <c r="L191" i="32"/>
  <c r="H190" i="32"/>
  <c r="C190" i="32"/>
  <c r="H189" i="32"/>
  <c r="C189" i="32"/>
  <c r="L188" i="32"/>
  <c r="K188" i="32"/>
  <c r="J188" i="32"/>
  <c r="I188" i="32"/>
  <c r="I187" i="32" s="1"/>
  <c r="G188" i="32"/>
  <c r="F188" i="32"/>
  <c r="E188" i="32"/>
  <c r="D188" i="32"/>
  <c r="L187" i="32"/>
  <c r="H186" i="32"/>
  <c r="C186" i="32"/>
  <c r="H185" i="32"/>
  <c r="C185" i="32"/>
  <c r="L184" i="32"/>
  <c r="K184" i="32"/>
  <c r="J184" i="32"/>
  <c r="I184" i="32"/>
  <c r="G184" i="32"/>
  <c r="F184" i="32"/>
  <c r="E184" i="32"/>
  <c r="D184" i="32"/>
  <c r="H183" i="32"/>
  <c r="C183" i="32"/>
  <c r="H182" i="32"/>
  <c r="C182" i="32"/>
  <c r="H181" i="32"/>
  <c r="C181" i="32"/>
  <c r="H180" i="32"/>
  <c r="C180" i="32"/>
  <c r="L179" i="32"/>
  <c r="K179" i="32"/>
  <c r="J179" i="32"/>
  <c r="I179" i="32"/>
  <c r="G179" i="32"/>
  <c r="F179" i="32"/>
  <c r="E179" i="32"/>
  <c r="D179" i="32"/>
  <c r="H178" i="32"/>
  <c r="C178" i="32"/>
  <c r="H177" i="32"/>
  <c r="C177" i="32"/>
  <c r="H176" i="32"/>
  <c r="C176" i="32"/>
  <c r="L175" i="32"/>
  <c r="L174" i="32" s="1"/>
  <c r="L173" i="32" s="1"/>
  <c r="K175" i="32"/>
  <c r="J175" i="32"/>
  <c r="I175" i="32"/>
  <c r="G175" i="32"/>
  <c r="F175" i="32"/>
  <c r="F174" i="32" s="1"/>
  <c r="F173" i="32" s="1"/>
  <c r="E175" i="32"/>
  <c r="D175" i="32"/>
  <c r="H172" i="32"/>
  <c r="C172" i="32"/>
  <c r="H171" i="32"/>
  <c r="C171" i="32"/>
  <c r="H170" i="32"/>
  <c r="C170" i="32"/>
  <c r="H169" i="32"/>
  <c r="C169" i="32"/>
  <c r="H168" i="32"/>
  <c r="C168" i="32"/>
  <c r="H167" i="32"/>
  <c r="C167" i="32"/>
  <c r="L166" i="32"/>
  <c r="K166" i="32"/>
  <c r="K165" i="32" s="1"/>
  <c r="J166" i="32"/>
  <c r="I166" i="32"/>
  <c r="I165" i="32" s="1"/>
  <c r="G166" i="32"/>
  <c r="G165" i="32" s="1"/>
  <c r="F166" i="32"/>
  <c r="E166" i="32"/>
  <c r="E165" i="32" s="1"/>
  <c r="D166" i="32"/>
  <c r="L165" i="32"/>
  <c r="D165" i="32"/>
  <c r="H164" i="32"/>
  <c r="C164" i="32"/>
  <c r="H163" i="32"/>
  <c r="C163" i="32"/>
  <c r="H162" i="32"/>
  <c r="C162" i="32"/>
  <c r="H161" i="32"/>
  <c r="C161" i="32"/>
  <c r="L160" i="32"/>
  <c r="K160" i="32"/>
  <c r="J160" i="32"/>
  <c r="I160" i="32"/>
  <c r="G160" i="32"/>
  <c r="F160" i="32"/>
  <c r="E160" i="32"/>
  <c r="D160" i="32"/>
  <c r="H159" i="32"/>
  <c r="C159" i="32"/>
  <c r="H158" i="32"/>
  <c r="C158" i="32"/>
  <c r="H157" i="32"/>
  <c r="C157" i="32"/>
  <c r="H156" i="32"/>
  <c r="C156" i="32"/>
  <c r="H155" i="32"/>
  <c r="C155" i="32"/>
  <c r="H154" i="32"/>
  <c r="C154" i="32"/>
  <c r="H153" i="32"/>
  <c r="C153" i="32"/>
  <c r="H152" i="32"/>
  <c r="C152" i="32"/>
  <c r="L151" i="32"/>
  <c r="K151" i="32"/>
  <c r="J151" i="32"/>
  <c r="I151" i="32"/>
  <c r="G151" i="32"/>
  <c r="F151" i="32"/>
  <c r="E151" i="32"/>
  <c r="D151" i="32"/>
  <c r="H150" i="32"/>
  <c r="C150" i="32"/>
  <c r="H149" i="32"/>
  <c r="C149" i="32"/>
  <c r="H148" i="32"/>
  <c r="C148" i="32"/>
  <c r="H147" i="32"/>
  <c r="C147" i="32"/>
  <c r="H146" i="32"/>
  <c r="C146" i="32"/>
  <c r="H145" i="32"/>
  <c r="C145" i="32"/>
  <c r="L144" i="32"/>
  <c r="K144" i="32"/>
  <c r="J144" i="32"/>
  <c r="I144" i="32"/>
  <c r="G144" i="32"/>
  <c r="F144" i="32"/>
  <c r="E144" i="32"/>
  <c r="D144" i="32"/>
  <c r="H143" i="32"/>
  <c r="C143" i="32"/>
  <c r="H142" i="32"/>
  <c r="C142" i="32"/>
  <c r="L141" i="32"/>
  <c r="K141" i="32"/>
  <c r="J141" i="32"/>
  <c r="I141" i="32"/>
  <c r="G141" i="32"/>
  <c r="F141" i="32"/>
  <c r="E141" i="32"/>
  <c r="D141" i="32"/>
  <c r="H140" i="32"/>
  <c r="C140" i="32"/>
  <c r="H139" i="32"/>
  <c r="C139" i="32"/>
  <c r="H138" i="32"/>
  <c r="C138" i="32"/>
  <c r="H137" i="32"/>
  <c r="C137" i="32"/>
  <c r="L136" i="32"/>
  <c r="K136" i="32"/>
  <c r="K130" i="32" s="1"/>
  <c r="J136" i="32"/>
  <c r="I136" i="32"/>
  <c r="I130" i="32" s="1"/>
  <c r="G136" i="32"/>
  <c r="G130" i="32" s="1"/>
  <c r="F136" i="32"/>
  <c r="E136" i="32"/>
  <c r="D136" i="32"/>
  <c r="H134" i="32"/>
  <c r="C134" i="32"/>
  <c r="H133" i="32"/>
  <c r="C133" i="32"/>
  <c r="H132" i="32"/>
  <c r="C132" i="32"/>
  <c r="D130" i="32"/>
  <c r="H129" i="32"/>
  <c r="H128" i="32" s="1"/>
  <c r="C129" i="32"/>
  <c r="C128" i="32" s="1"/>
  <c r="L128" i="32"/>
  <c r="K128" i="32"/>
  <c r="J128" i="32"/>
  <c r="I128" i="32"/>
  <c r="G128" i="32"/>
  <c r="F128" i="32"/>
  <c r="E128" i="32"/>
  <c r="D128" i="32"/>
  <c r="H127" i="32"/>
  <c r="C127" i="32"/>
  <c r="H126" i="32"/>
  <c r="C126" i="32"/>
  <c r="H125" i="32"/>
  <c r="C125" i="32"/>
  <c r="H124" i="32"/>
  <c r="C124" i="32"/>
  <c r="H123" i="32"/>
  <c r="C123" i="32"/>
  <c r="L122" i="32"/>
  <c r="K122" i="32"/>
  <c r="J122" i="32"/>
  <c r="I122" i="32"/>
  <c r="G122" i="32"/>
  <c r="F122" i="32"/>
  <c r="E122" i="32"/>
  <c r="D122" i="32"/>
  <c r="H121" i="32"/>
  <c r="C121" i="32"/>
  <c r="H120" i="32"/>
  <c r="C120" i="32"/>
  <c r="H119" i="32"/>
  <c r="C119" i="32"/>
  <c r="H118" i="32"/>
  <c r="C118" i="32"/>
  <c r="H117" i="32"/>
  <c r="C117" i="32"/>
  <c r="L116" i="32"/>
  <c r="K116" i="32"/>
  <c r="J116" i="32"/>
  <c r="I116" i="32"/>
  <c r="G116" i="32"/>
  <c r="F116" i="32"/>
  <c r="E116" i="32"/>
  <c r="D116" i="32"/>
  <c r="H115" i="32"/>
  <c r="C115" i="32"/>
  <c r="H114" i="32"/>
  <c r="C114" i="32"/>
  <c r="H113" i="32"/>
  <c r="C113" i="32"/>
  <c r="L112" i="32"/>
  <c r="K112" i="32"/>
  <c r="J112" i="32"/>
  <c r="I112" i="32"/>
  <c r="G112" i="32"/>
  <c r="F112" i="32"/>
  <c r="E112" i="32"/>
  <c r="D112" i="32"/>
  <c r="H111" i="32"/>
  <c r="C111" i="32"/>
  <c r="H110" i="32"/>
  <c r="C110" i="32"/>
  <c r="H109" i="32"/>
  <c r="C109" i="32"/>
  <c r="H108" i="32"/>
  <c r="C108" i="32"/>
  <c r="H107" i="32"/>
  <c r="C107" i="32"/>
  <c r="H106" i="32"/>
  <c r="C106" i="32"/>
  <c r="H105" i="32"/>
  <c r="C105" i="32"/>
  <c r="H104" i="32"/>
  <c r="C104" i="32"/>
  <c r="L103" i="32"/>
  <c r="K103" i="32"/>
  <c r="J103" i="32"/>
  <c r="I103" i="32"/>
  <c r="G103" i="32"/>
  <c r="F103" i="32"/>
  <c r="E103" i="32"/>
  <c r="D103" i="32"/>
  <c r="H102" i="32"/>
  <c r="C102" i="32"/>
  <c r="H101" i="32"/>
  <c r="C101" i="32"/>
  <c r="H100" i="32"/>
  <c r="C100" i="32"/>
  <c r="H99" i="32"/>
  <c r="C99" i="32"/>
  <c r="H98" i="32"/>
  <c r="C98" i="32"/>
  <c r="H97" i="32"/>
  <c r="C97" i="32"/>
  <c r="H96" i="32"/>
  <c r="C96" i="32"/>
  <c r="L95" i="32"/>
  <c r="K95" i="32"/>
  <c r="J95" i="32"/>
  <c r="I95" i="32"/>
  <c r="G95" i="32"/>
  <c r="F95" i="32"/>
  <c r="E95" i="32"/>
  <c r="D95" i="32"/>
  <c r="H94" i="32"/>
  <c r="C94" i="32"/>
  <c r="H93" i="32"/>
  <c r="C93" i="32"/>
  <c r="H92" i="32"/>
  <c r="C92" i="32"/>
  <c r="H91" i="32"/>
  <c r="C91" i="32"/>
  <c r="H90" i="32"/>
  <c r="C90" i="32"/>
  <c r="L89" i="32"/>
  <c r="K89" i="32"/>
  <c r="J89" i="32"/>
  <c r="I89" i="32"/>
  <c r="G89" i="32"/>
  <c r="F89" i="32"/>
  <c r="E89" i="32"/>
  <c r="D89" i="32"/>
  <c r="H88" i="32"/>
  <c r="C88" i="32"/>
  <c r="H87" i="32"/>
  <c r="C87" i="32"/>
  <c r="H86" i="32"/>
  <c r="C86" i="32"/>
  <c r="H85" i="32"/>
  <c r="C85" i="32"/>
  <c r="L84" i="32"/>
  <c r="K84" i="32"/>
  <c r="J84" i="32"/>
  <c r="I84" i="32"/>
  <c r="I83" i="32" s="1"/>
  <c r="G84" i="32"/>
  <c r="G83" i="32" s="1"/>
  <c r="F84" i="32"/>
  <c r="E84" i="32"/>
  <c r="D84" i="32"/>
  <c r="E83" i="32"/>
  <c r="H82" i="32"/>
  <c r="C82" i="32"/>
  <c r="H81" i="32"/>
  <c r="C81" i="32"/>
  <c r="L80" i="32"/>
  <c r="K80" i="32"/>
  <c r="J80" i="32"/>
  <c r="I80" i="32"/>
  <c r="G80" i="32"/>
  <c r="F80" i="32"/>
  <c r="E80" i="32"/>
  <c r="D80" i="32"/>
  <c r="H79" i="32"/>
  <c r="C79" i="32"/>
  <c r="H78" i="32"/>
  <c r="C78" i="32"/>
  <c r="L77" i="32"/>
  <c r="K77" i="32"/>
  <c r="J77" i="32"/>
  <c r="I77" i="32"/>
  <c r="I76" i="32" s="1"/>
  <c r="G77" i="32"/>
  <c r="G76" i="32" s="1"/>
  <c r="F77" i="32"/>
  <c r="F76" i="32" s="1"/>
  <c r="E77" i="32"/>
  <c r="E76" i="32" s="1"/>
  <c r="D77" i="32"/>
  <c r="H74" i="32"/>
  <c r="C74" i="32"/>
  <c r="H73" i="32"/>
  <c r="C73" i="32"/>
  <c r="H71" i="32"/>
  <c r="C71" i="32"/>
  <c r="H70" i="32"/>
  <c r="C70" i="32"/>
  <c r="L69" i="32"/>
  <c r="L67" i="32" s="1"/>
  <c r="K69" i="32"/>
  <c r="K67" i="32" s="1"/>
  <c r="J69" i="32"/>
  <c r="I69" i="32"/>
  <c r="G69" i="32"/>
  <c r="G67" i="32" s="1"/>
  <c r="F69" i="32"/>
  <c r="F67" i="32" s="1"/>
  <c r="E69" i="32"/>
  <c r="E67" i="32" s="1"/>
  <c r="D69" i="32"/>
  <c r="H68" i="32"/>
  <c r="C68" i="32"/>
  <c r="J67" i="32"/>
  <c r="H66" i="32"/>
  <c r="C66" i="32"/>
  <c r="H65" i="32"/>
  <c r="C65" i="32"/>
  <c r="H64" i="32"/>
  <c r="C64" i="32"/>
  <c r="H63" i="32"/>
  <c r="C63" i="32"/>
  <c r="H62" i="32"/>
  <c r="C62" i="32"/>
  <c r="H61" i="32"/>
  <c r="C61" i="32"/>
  <c r="H60" i="32"/>
  <c r="C60" i="32"/>
  <c r="H59" i="32"/>
  <c r="C59" i="32"/>
  <c r="L58" i="32"/>
  <c r="K58" i="32"/>
  <c r="J58" i="32"/>
  <c r="I58" i="32"/>
  <c r="G58" i="32"/>
  <c r="F58" i="32"/>
  <c r="E58" i="32"/>
  <c r="D58" i="32"/>
  <c r="H57" i="32"/>
  <c r="C57" i="32"/>
  <c r="H56" i="32"/>
  <c r="C56" i="32"/>
  <c r="L55" i="32"/>
  <c r="L54" i="32" s="1"/>
  <c r="K55" i="32"/>
  <c r="K54" i="32" s="1"/>
  <c r="J55" i="32"/>
  <c r="I55" i="32"/>
  <c r="I54" i="32" s="1"/>
  <c r="G55" i="32"/>
  <c r="G54" i="32" s="1"/>
  <c r="F55" i="32"/>
  <c r="E55" i="32"/>
  <c r="E54" i="32" s="1"/>
  <c r="D55" i="32"/>
  <c r="J54" i="32"/>
  <c r="H47" i="32"/>
  <c r="C47" i="32"/>
  <c r="H46" i="32"/>
  <c r="C46" i="32"/>
  <c r="L45" i="32"/>
  <c r="G45" i="32"/>
  <c r="C45" i="32" s="1"/>
  <c r="H44" i="32"/>
  <c r="C44" i="32"/>
  <c r="K43" i="32"/>
  <c r="J43" i="32"/>
  <c r="I43" i="32"/>
  <c r="F43" i="32"/>
  <c r="E43" i="32"/>
  <c r="D43" i="32"/>
  <c r="H42" i="32"/>
  <c r="C42" i="32"/>
  <c r="H41" i="32"/>
  <c r="C41" i="32"/>
  <c r="H40" i="32"/>
  <c r="C40" i="32"/>
  <c r="H39" i="32"/>
  <c r="C39" i="32"/>
  <c r="H38" i="32"/>
  <c r="C38" i="32"/>
  <c r="K37" i="32"/>
  <c r="H37" i="32" s="1"/>
  <c r="F37" i="32"/>
  <c r="C37" i="32" s="1"/>
  <c r="H36" i="32"/>
  <c r="C36" i="32"/>
  <c r="H35" i="32"/>
  <c r="C35" i="32"/>
  <c r="K34" i="32"/>
  <c r="H34" i="32" s="1"/>
  <c r="F34" i="32"/>
  <c r="C34" i="32" s="1"/>
  <c r="H33" i="32"/>
  <c r="C33" i="32"/>
  <c r="K32" i="32"/>
  <c r="H32" i="32" s="1"/>
  <c r="F32" i="32"/>
  <c r="H31" i="32"/>
  <c r="C31" i="32"/>
  <c r="H30" i="32"/>
  <c r="C30" i="32"/>
  <c r="H29" i="32"/>
  <c r="C29" i="32"/>
  <c r="K28" i="32"/>
  <c r="H28" i="32" s="1"/>
  <c r="F28" i="32"/>
  <c r="C28" i="32" s="1"/>
  <c r="H26" i="32"/>
  <c r="C26" i="32"/>
  <c r="H25" i="32"/>
  <c r="C25" i="32"/>
  <c r="H24" i="32"/>
  <c r="C24" i="32"/>
  <c r="H23" i="32"/>
  <c r="C23" i="32"/>
  <c r="L22" i="32"/>
  <c r="K22" i="32"/>
  <c r="K288" i="32" s="1"/>
  <c r="K287" i="32" s="1"/>
  <c r="J22" i="32"/>
  <c r="J288" i="32" s="1"/>
  <c r="I22" i="32"/>
  <c r="I288" i="32" s="1"/>
  <c r="I287" i="32" s="1"/>
  <c r="G22" i="32"/>
  <c r="G288" i="32" s="1"/>
  <c r="G287" i="32" s="1"/>
  <c r="F22" i="32"/>
  <c r="F288" i="32" s="1"/>
  <c r="F287" i="32" s="1"/>
  <c r="E22" i="32"/>
  <c r="E288" i="32" s="1"/>
  <c r="E287" i="32" s="1"/>
  <c r="D22" i="32"/>
  <c r="H300" i="31"/>
  <c r="C300" i="31"/>
  <c r="H298" i="31"/>
  <c r="C298" i="31"/>
  <c r="H296" i="31"/>
  <c r="C296" i="31"/>
  <c r="H295" i="31"/>
  <c r="C295" i="31"/>
  <c r="H294" i="31"/>
  <c r="C294" i="31"/>
  <c r="H293" i="31"/>
  <c r="C293" i="31"/>
  <c r="H292" i="31"/>
  <c r="C292" i="31"/>
  <c r="H291" i="31"/>
  <c r="C291" i="31"/>
  <c r="L290" i="31"/>
  <c r="K290" i="31"/>
  <c r="J290" i="31"/>
  <c r="I290" i="31"/>
  <c r="H290" i="31"/>
  <c r="G290" i="31"/>
  <c r="F290" i="31"/>
  <c r="E290" i="31"/>
  <c r="D290" i="31"/>
  <c r="C290" i="31"/>
  <c r="H282" i="31"/>
  <c r="C282" i="31"/>
  <c r="H281" i="31"/>
  <c r="C281" i="31"/>
  <c r="L280" i="31"/>
  <c r="K280" i="31"/>
  <c r="J280" i="31"/>
  <c r="I280" i="31"/>
  <c r="G280" i="31"/>
  <c r="F280" i="31"/>
  <c r="E280" i="31"/>
  <c r="D280" i="31"/>
  <c r="H279" i="31"/>
  <c r="C279" i="31"/>
  <c r="H278" i="31"/>
  <c r="C278" i="31"/>
  <c r="H277" i="31"/>
  <c r="C277" i="31"/>
  <c r="L276" i="31"/>
  <c r="K276" i="31"/>
  <c r="J276" i="31"/>
  <c r="I276" i="31"/>
  <c r="G276" i="31"/>
  <c r="F276" i="31"/>
  <c r="E276" i="31"/>
  <c r="D276" i="31"/>
  <c r="H275" i="31"/>
  <c r="C275" i="31"/>
  <c r="H274" i="31"/>
  <c r="C274" i="31"/>
  <c r="H273" i="31"/>
  <c r="C273" i="31"/>
  <c r="H272" i="31"/>
  <c r="C272" i="31"/>
  <c r="L271" i="31"/>
  <c r="K271" i="31"/>
  <c r="J271" i="31"/>
  <c r="I271" i="31"/>
  <c r="G271" i="31"/>
  <c r="G269" i="31" s="1"/>
  <c r="G268" i="31" s="1"/>
  <c r="F271" i="31"/>
  <c r="F269" i="31" s="1"/>
  <c r="F268" i="31" s="1"/>
  <c r="E271" i="31"/>
  <c r="E269" i="31" s="1"/>
  <c r="E268" i="31" s="1"/>
  <c r="D271" i="31"/>
  <c r="H270" i="31"/>
  <c r="C270" i="31"/>
  <c r="K269" i="31"/>
  <c r="H267" i="31"/>
  <c r="C267" i="31"/>
  <c r="H266" i="31"/>
  <c r="C266" i="31"/>
  <c r="H265" i="31"/>
  <c r="C265" i="31"/>
  <c r="H264" i="31"/>
  <c r="C264" i="31"/>
  <c r="L263" i="31"/>
  <c r="K263" i="31"/>
  <c r="J263" i="31"/>
  <c r="I263" i="31"/>
  <c r="G263" i="31"/>
  <c r="F263" i="31"/>
  <c r="E263" i="31"/>
  <c r="D263" i="31"/>
  <c r="H262" i="31"/>
  <c r="C262" i="31"/>
  <c r="H261" i="31"/>
  <c r="C261" i="31"/>
  <c r="H260" i="31"/>
  <c r="C260" i="31"/>
  <c r="L259" i="31"/>
  <c r="K259" i="31"/>
  <c r="K258" i="31" s="1"/>
  <c r="J259" i="31"/>
  <c r="I259" i="31"/>
  <c r="I258" i="31" s="1"/>
  <c r="G259" i="31"/>
  <c r="F259" i="31"/>
  <c r="E259" i="31"/>
  <c r="D259" i="31"/>
  <c r="D258" i="31" s="1"/>
  <c r="H257" i="31"/>
  <c r="C257" i="31"/>
  <c r="H256" i="31"/>
  <c r="C256" i="31"/>
  <c r="H255" i="31"/>
  <c r="C255" i="31"/>
  <c r="H254" i="31"/>
  <c r="C254" i="31"/>
  <c r="H253" i="31"/>
  <c r="C253" i="31"/>
  <c r="L252" i="31"/>
  <c r="L251" i="31" s="1"/>
  <c r="K252" i="31"/>
  <c r="J252" i="31"/>
  <c r="J251" i="31" s="1"/>
  <c r="I252" i="31"/>
  <c r="G252" i="31"/>
  <c r="G251" i="31" s="1"/>
  <c r="F252" i="31"/>
  <c r="F251" i="31" s="1"/>
  <c r="E252" i="31"/>
  <c r="E251" i="31" s="1"/>
  <c r="D252" i="31"/>
  <c r="K251" i="31"/>
  <c r="I251" i="31"/>
  <c r="H250" i="31"/>
  <c r="C250" i="31"/>
  <c r="H249" i="31"/>
  <c r="C249" i="31"/>
  <c r="H248" i="31"/>
  <c r="C248" i="31"/>
  <c r="H247" i="31"/>
  <c r="C247" i="31"/>
  <c r="L246" i="31"/>
  <c r="K246" i="31"/>
  <c r="J246" i="31"/>
  <c r="I246" i="31"/>
  <c r="G246" i="31"/>
  <c r="F246" i="31"/>
  <c r="E246" i="31"/>
  <c r="D246" i="31"/>
  <c r="H245" i="31"/>
  <c r="C245" i="31"/>
  <c r="H244" i="31"/>
  <c r="C244" i="31"/>
  <c r="H243" i="31"/>
  <c r="C243" i="31"/>
  <c r="H242" i="31"/>
  <c r="C242" i="31"/>
  <c r="H241" i="31"/>
  <c r="C241" i="31"/>
  <c r="H240" i="31"/>
  <c r="C240" i="31"/>
  <c r="H239" i="31"/>
  <c r="C239" i="31"/>
  <c r="L238" i="31"/>
  <c r="K238" i="31"/>
  <c r="J238" i="31"/>
  <c r="I238" i="31"/>
  <c r="G238" i="31"/>
  <c r="F238" i="31"/>
  <c r="E238" i="31"/>
  <c r="D238" i="31"/>
  <c r="H237" i="31"/>
  <c r="C237" i="31"/>
  <c r="H236" i="31"/>
  <c r="C236" i="31"/>
  <c r="L235" i="31"/>
  <c r="K235" i="31"/>
  <c r="J235" i="31"/>
  <c r="I235" i="31"/>
  <c r="G235" i="31"/>
  <c r="F235" i="31"/>
  <c r="E235" i="31"/>
  <c r="D235" i="31"/>
  <c r="H232" i="31"/>
  <c r="C232" i="31"/>
  <c r="H229" i="31"/>
  <c r="C229" i="31"/>
  <c r="H228" i="31"/>
  <c r="C228" i="31"/>
  <c r="L227" i="31"/>
  <c r="K227" i="31"/>
  <c r="J227" i="31"/>
  <c r="I227" i="31"/>
  <c r="G227" i="31"/>
  <c r="F227" i="31"/>
  <c r="E227" i="31"/>
  <c r="D227" i="31"/>
  <c r="H226" i="31"/>
  <c r="C226" i="31"/>
  <c r="H225" i="31"/>
  <c r="C225" i="31"/>
  <c r="H224" i="31"/>
  <c r="C224" i="31"/>
  <c r="H223" i="31"/>
  <c r="C223" i="31"/>
  <c r="H222" i="31"/>
  <c r="C222" i="31"/>
  <c r="H221" i="31"/>
  <c r="C221" i="31"/>
  <c r="H220" i="31"/>
  <c r="C220" i="31"/>
  <c r="H219" i="31"/>
  <c r="C219" i="31"/>
  <c r="H218" i="31"/>
  <c r="C218" i="31"/>
  <c r="H217" i="31"/>
  <c r="C217" i="31"/>
  <c r="L216" i="31"/>
  <c r="K216" i="31"/>
  <c r="J216" i="31"/>
  <c r="I216" i="31"/>
  <c r="G216" i="31"/>
  <c r="F216" i="31"/>
  <c r="E216" i="31"/>
  <c r="D216" i="31"/>
  <c r="H215" i="31"/>
  <c r="C215" i="31"/>
  <c r="H214" i="31"/>
  <c r="C214" i="31"/>
  <c r="H213" i="31"/>
  <c r="C213" i="31"/>
  <c r="H212" i="31"/>
  <c r="C212" i="31"/>
  <c r="H211" i="31"/>
  <c r="C211" i="31"/>
  <c r="H210" i="31"/>
  <c r="C210" i="31"/>
  <c r="H209" i="31"/>
  <c r="C209" i="31"/>
  <c r="H208" i="31"/>
  <c r="C208" i="31"/>
  <c r="H207" i="31"/>
  <c r="C207" i="31"/>
  <c r="H206" i="31"/>
  <c r="C206" i="31"/>
  <c r="L205" i="31"/>
  <c r="K205" i="31"/>
  <c r="K204" i="31" s="1"/>
  <c r="J205" i="31"/>
  <c r="I205" i="31"/>
  <c r="I204" i="31" s="1"/>
  <c r="G205" i="31"/>
  <c r="F205" i="31"/>
  <c r="E205" i="31"/>
  <c r="D205" i="31"/>
  <c r="D204" i="31" s="1"/>
  <c r="E204" i="31"/>
  <c r="H203" i="31"/>
  <c r="C203" i="31"/>
  <c r="H202" i="31"/>
  <c r="C202" i="31"/>
  <c r="H201" i="31"/>
  <c r="C201" i="31"/>
  <c r="H200" i="31"/>
  <c r="C200" i="31"/>
  <c r="H199" i="31"/>
  <c r="C199" i="31"/>
  <c r="L198" i="31"/>
  <c r="L196" i="31" s="1"/>
  <c r="K198" i="31"/>
  <c r="K196" i="31" s="1"/>
  <c r="K195" i="31" s="1"/>
  <c r="J198" i="31"/>
  <c r="J196" i="31" s="1"/>
  <c r="I198" i="31"/>
  <c r="G198" i="31"/>
  <c r="G196" i="31" s="1"/>
  <c r="F198" i="31"/>
  <c r="F196" i="31" s="1"/>
  <c r="E198" i="31"/>
  <c r="E196" i="31" s="1"/>
  <c r="D198" i="31"/>
  <c r="H197" i="31"/>
  <c r="C197" i="31"/>
  <c r="H193" i="31"/>
  <c r="C193" i="31"/>
  <c r="L192" i="31"/>
  <c r="L191" i="31" s="1"/>
  <c r="K192" i="31"/>
  <c r="K191" i="31" s="1"/>
  <c r="J192" i="31"/>
  <c r="J191" i="31" s="1"/>
  <c r="I192" i="31"/>
  <c r="I191" i="31" s="1"/>
  <c r="G192" i="31"/>
  <c r="G191" i="31" s="1"/>
  <c r="F192" i="31"/>
  <c r="F191" i="31" s="1"/>
  <c r="E192" i="31"/>
  <c r="E191" i="31" s="1"/>
  <c r="D192" i="31"/>
  <c r="H190" i="31"/>
  <c r="C190" i="31"/>
  <c r="H189" i="31"/>
  <c r="C189" i="31"/>
  <c r="L188" i="31"/>
  <c r="K188" i="31"/>
  <c r="J188" i="31"/>
  <c r="I188" i="31"/>
  <c r="G188" i="31"/>
  <c r="F188" i="31"/>
  <c r="E188" i="31"/>
  <c r="D188" i="31"/>
  <c r="H186" i="31"/>
  <c r="C186" i="31"/>
  <c r="H185" i="31"/>
  <c r="C185" i="31"/>
  <c r="L184" i="31"/>
  <c r="K184" i="31"/>
  <c r="J184" i="31"/>
  <c r="I184" i="31"/>
  <c r="G184" i="31"/>
  <c r="F184" i="31"/>
  <c r="E184" i="31"/>
  <c r="D184" i="31"/>
  <c r="H183" i="31"/>
  <c r="C183" i="31"/>
  <c r="H182" i="31"/>
  <c r="C182" i="31"/>
  <c r="H181" i="31"/>
  <c r="C181" i="31"/>
  <c r="H180" i="31"/>
  <c r="C180" i="31"/>
  <c r="L179" i="31"/>
  <c r="K179" i="31"/>
  <c r="J179" i="31"/>
  <c r="I179" i="31"/>
  <c r="G179" i="31"/>
  <c r="F179" i="31"/>
  <c r="E179" i="31"/>
  <c r="D179" i="31"/>
  <c r="H178" i="31"/>
  <c r="C178" i="31"/>
  <c r="H177" i="31"/>
  <c r="C177" i="31"/>
  <c r="H176" i="31"/>
  <c r="C176" i="31"/>
  <c r="L175" i="31"/>
  <c r="K175" i="31"/>
  <c r="J175" i="31"/>
  <c r="I175" i="31"/>
  <c r="I174" i="31" s="1"/>
  <c r="I173" i="31" s="1"/>
  <c r="G175" i="31"/>
  <c r="F175" i="31"/>
  <c r="E175" i="31"/>
  <c r="E174" i="31" s="1"/>
  <c r="E173" i="31" s="1"/>
  <c r="D175" i="31"/>
  <c r="K174" i="31"/>
  <c r="D174" i="31"/>
  <c r="K173" i="31"/>
  <c r="H172" i="31"/>
  <c r="C172" i="31"/>
  <c r="H171" i="31"/>
  <c r="C171" i="31"/>
  <c r="H170" i="31"/>
  <c r="C170" i="31"/>
  <c r="H169" i="31"/>
  <c r="C169" i="31"/>
  <c r="H168" i="31"/>
  <c r="C168" i="31"/>
  <c r="H167" i="31"/>
  <c r="C167" i="31"/>
  <c r="L166" i="31"/>
  <c r="L165" i="31" s="1"/>
  <c r="K166" i="31"/>
  <c r="K165" i="31" s="1"/>
  <c r="J166" i="31"/>
  <c r="J165" i="31" s="1"/>
  <c r="I166" i="31"/>
  <c r="I165" i="31" s="1"/>
  <c r="G166" i="31"/>
  <c r="F166" i="31"/>
  <c r="F165" i="31" s="1"/>
  <c r="E166" i="31"/>
  <c r="E165" i="31" s="1"/>
  <c r="D166" i="31"/>
  <c r="G165" i="31"/>
  <c r="H164" i="31"/>
  <c r="C164" i="31"/>
  <c r="H163" i="31"/>
  <c r="C163" i="31"/>
  <c r="H162" i="31"/>
  <c r="C162" i="31"/>
  <c r="H161" i="31"/>
  <c r="C161" i="31"/>
  <c r="L160" i="31"/>
  <c r="K160" i="31"/>
  <c r="J160" i="31"/>
  <c r="I160" i="31"/>
  <c r="G160" i="31"/>
  <c r="F160" i="31"/>
  <c r="E160" i="31"/>
  <c r="D160" i="31"/>
  <c r="H159" i="31"/>
  <c r="C159" i="31"/>
  <c r="H158" i="31"/>
  <c r="C158" i="31"/>
  <c r="H157" i="31"/>
  <c r="C157" i="31"/>
  <c r="H156" i="31"/>
  <c r="C156" i="31"/>
  <c r="H155" i="31"/>
  <c r="C155" i="31"/>
  <c r="H154" i="31"/>
  <c r="C154" i="31"/>
  <c r="H153" i="31"/>
  <c r="C153" i="31"/>
  <c r="H152" i="31"/>
  <c r="C152" i="31"/>
  <c r="L151" i="31"/>
  <c r="K151" i="31"/>
  <c r="J151" i="31"/>
  <c r="I151" i="31"/>
  <c r="G151" i="31"/>
  <c r="F151" i="31"/>
  <c r="E151" i="31"/>
  <c r="D151" i="31"/>
  <c r="H150" i="31"/>
  <c r="C150" i="31"/>
  <c r="H149" i="31"/>
  <c r="C149" i="31"/>
  <c r="H148" i="31"/>
  <c r="C148" i="31"/>
  <c r="H147" i="31"/>
  <c r="C147" i="31"/>
  <c r="H146" i="31"/>
  <c r="C146" i="31"/>
  <c r="H145" i="31"/>
  <c r="C145" i="31"/>
  <c r="L144" i="31"/>
  <c r="K144" i="31"/>
  <c r="J144" i="31"/>
  <c r="I144" i="31"/>
  <c r="G144" i="31"/>
  <c r="F144" i="31"/>
  <c r="E144" i="31"/>
  <c r="D144" i="31"/>
  <c r="H143" i="31"/>
  <c r="C143" i="31"/>
  <c r="H142" i="31"/>
  <c r="C142" i="31"/>
  <c r="L141" i="31"/>
  <c r="K141" i="31"/>
  <c r="J141" i="31"/>
  <c r="I141" i="31"/>
  <c r="G141" i="31"/>
  <c r="F141" i="31"/>
  <c r="E141" i="31"/>
  <c r="D141" i="31"/>
  <c r="H140" i="31"/>
  <c r="C140" i="31"/>
  <c r="H139" i="31"/>
  <c r="C139" i="31"/>
  <c r="H138" i="31"/>
  <c r="C138" i="31"/>
  <c r="H137" i="31"/>
  <c r="C137" i="31"/>
  <c r="L136" i="31"/>
  <c r="K136" i="31"/>
  <c r="J136" i="31"/>
  <c r="I136" i="31"/>
  <c r="G136" i="31"/>
  <c r="F136" i="31"/>
  <c r="F130" i="31" s="1"/>
  <c r="E136" i="31"/>
  <c r="E130" i="31" s="1"/>
  <c r="D136" i="31"/>
  <c r="H134" i="31"/>
  <c r="C134" i="31"/>
  <c r="H133" i="31"/>
  <c r="C133" i="31"/>
  <c r="H132" i="31"/>
  <c r="C132" i="31"/>
  <c r="H131" i="31"/>
  <c r="K130" i="31"/>
  <c r="G130" i="31"/>
  <c r="H129" i="31"/>
  <c r="H128" i="31" s="1"/>
  <c r="C129" i="31"/>
  <c r="C128" i="31" s="1"/>
  <c r="L128" i="31"/>
  <c r="K128" i="31"/>
  <c r="J128" i="31"/>
  <c r="I128" i="31"/>
  <c r="G128" i="31"/>
  <c r="F128" i="31"/>
  <c r="E128" i="31"/>
  <c r="D128" i="31"/>
  <c r="H127" i="31"/>
  <c r="C127" i="31"/>
  <c r="H126" i="31"/>
  <c r="C126" i="31"/>
  <c r="H125" i="31"/>
  <c r="C125" i="31"/>
  <c r="H124" i="31"/>
  <c r="C124" i="31"/>
  <c r="H123" i="31"/>
  <c r="C123" i="31"/>
  <c r="L122" i="31"/>
  <c r="K122" i="31"/>
  <c r="J122" i="31"/>
  <c r="I122" i="31"/>
  <c r="G122" i="31"/>
  <c r="F122" i="31"/>
  <c r="E122" i="31"/>
  <c r="D122" i="31"/>
  <c r="H121" i="31"/>
  <c r="C121" i="31"/>
  <c r="H120" i="31"/>
  <c r="C120" i="31"/>
  <c r="H119" i="31"/>
  <c r="C119" i="31"/>
  <c r="H118" i="31"/>
  <c r="C118" i="31"/>
  <c r="H117" i="31"/>
  <c r="C117" i="31"/>
  <c r="L116" i="31"/>
  <c r="K116" i="31"/>
  <c r="J116" i="31"/>
  <c r="I116" i="31"/>
  <c r="G116" i="31"/>
  <c r="F116" i="31"/>
  <c r="E116" i="31"/>
  <c r="D116" i="31"/>
  <c r="H115" i="31"/>
  <c r="C115" i="31"/>
  <c r="H114" i="31"/>
  <c r="C114" i="31"/>
  <c r="H113" i="31"/>
  <c r="C113" i="31"/>
  <c r="L112" i="31"/>
  <c r="K112" i="31"/>
  <c r="J112" i="31"/>
  <c r="I112" i="31"/>
  <c r="G112" i="31"/>
  <c r="F112" i="31"/>
  <c r="E112" i="31"/>
  <c r="D112" i="31"/>
  <c r="H111" i="31"/>
  <c r="C111" i="31"/>
  <c r="H110" i="31"/>
  <c r="C110" i="31"/>
  <c r="H109" i="31"/>
  <c r="C109" i="31"/>
  <c r="H108" i="31"/>
  <c r="C108" i="31"/>
  <c r="H107" i="31"/>
  <c r="C107" i="31"/>
  <c r="H106" i="31"/>
  <c r="C106" i="31"/>
  <c r="H105" i="31"/>
  <c r="C105" i="31"/>
  <c r="H104" i="31"/>
  <c r="C104" i="31"/>
  <c r="L103" i="31"/>
  <c r="K103" i="31"/>
  <c r="J103" i="31"/>
  <c r="I103" i="31"/>
  <c r="G103" i="31"/>
  <c r="F103" i="31"/>
  <c r="E103" i="31"/>
  <c r="D103" i="31"/>
  <c r="H102" i="31"/>
  <c r="C102" i="31"/>
  <c r="H101" i="31"/>
  <c r="C101" i="31"/>
  <c r="H100" i="31"/>
  <c r="C100" i="31"/>
  <c r="H99" i="31"/>
  <c r="C99" i="31"/>
  <c r="H98" i="31"/>
  <c r="C98" i="31"/>
  <c r="H97" i="31"/>
  <c r="C97" i="31"/>
  <c r="H96" i="31"/>
  <c r="C96" i="31"/>
  <c r="L95" i="31"/>
  <c r="K95" i="31"/>
  <c r="J95" i="31"/>
  <c r="I95" i="31"/>
  <c r="G95" i="31"/>
  <c r="F95" i="31"/>
  <c r="E95" i="31"/>
  <c r="D95" i="31"/>
  <c r="H94" i="31"/>
  <c r="C94" i="31"/>
  <c r="H93" i="31"/>
  <c r="C93" i="31"/>
  <c r="H92" i="31"/>
  <c r="C92" i="31"/>
  <c r="H91" i="31"/>
  <c r="C91" i="31"/>
  <c r="H90" i="31"/>
  <c r="C90" i="31"/>
  <c r="L89" i="31"/>
  <c r="K89" i="31"/>
  <c r="J89" i="31"/>
  <c r="I89" i="31"/>
  <c r="G89" i="31"/>
  <c r="F89" i="31"/>
  <c r="E89" i="31"/>
  <c r="D89" i="31"/>
  <c r="H88" i="31"/>
  <c r="C88" i="31"/>
  <c r="H87" i="31"/>
  <c r="C87" i="31"/>
  <c r="H86" i="31"/>
  <c r="C86" i="31"/>
  <c r="H85" i="31"/>
  <c r="C85" i="31"/>
  <c r="L84" i="31"/>
  <c r="K84" i="31"/>
  <c r="J84" i="31"/>
  <c r="I84" i="31"/>
  <c r="G84" i="31"/>
  <c r="F84" i="31"/>
  <c r="E84" i="31"/>
  <c r="E83" i="31" s="1"/>
  <c r="D84" i="31"/>
  <c r="I83" i="31"/>
  <c r="H82" i="31"/>
  <c r="C82" i="31"/>
  <c r="H81" i="31"/>
  <c r="C81" i="31"/>
  <c r="L80" i="31"/>
  <c r="K80" i="31"/>
  <c r="J80" i="31"/>
  <c r="I80" i="31"/>
  <c r="G80" i="31"/>
  <c r="F80" i="31"/>
  <c r="E80" i="31"/>
  <c r="D80" i="31"/>
  <c r="H79" i="31"/>
  <c r="C79" i="31"/>
  <c r="H78" i="31"/>
  <c r="C78" i="31"/>
  <c r="L77" i="31"/>
  <c r="L76" i="31" s="1"/>
  <c r="K77" i="31"/>
  <c r="J77" i="31"/>
  <c r="J76" i="31" s="1"/>
  <c r="I77" i="31"/>
  <c r="I76" i="31" s="1"/>
  <c r="G77" i="31"/>
  <c r="G76" i="31" s="1"/>
  <c r="F77" i="31"/>
  <c r="F76" i="31" s="1"/>
  <c r="E77" i="31"/>
  <c r="E76" i="31" s="1"/>
  <c r="D77" i="31"/>
  <c r="K76" i="31"/>
  <c r="H74" i="31"/>
  <c r="C74" i="31"/>
  <c r="H73" i="31"/>
  <c r="C73" i="31"/>
  <c r="H71" i="31"/>
  <c r="C71" i="31"/>
  <c r="H70" i="31"/>
  <c r="C70" i="31"/>
  <c r="L69" i="31"/>
  <c r="L67" i="31" s="1"/>
  <c r="K69" i="31"/>
  <c r="K67" i="31" s="1"/>
  <c r="J69" i="31"/>
  <c r="J67" i="31" s="1"/>
  <c r="I69" i="31"/>
  <c r="G69" i="31"/>
  <c r="G67" i="31" s="1"/>
  <c r="F69" i="31"/>
  <c r="F67" i="31" s="1"/>
  <c r="E69" i="31"/>
  <c r="E67" i="31" s="1"/>
  <c r="D69" i="31"/>
  <c r="H68" i="31"/>
  <c r="C68" i="31"/>
  <c r="I67" i="31"/>
  <c r="D67" i="31"/>
  <c r="H66" i="31"/>
  <c r="C66" i="31"/>
  <c r="H65" i="31"/>
  <c r="C65" i="31"/>
  <c r="H64" i="31"/>
  <c r="C64" i="31"/>
  <c r="H63" i="31"/>
  <c r="C63" i="31"/>
  <c r="H62" i="31"/>
  <c r="C62" i="31"/>
  <c r="H61" i="31"/>
  <c r="C61" i="31"/>
  <c r="H60" i="31"/>
  <c r="C60" i="31"/>
  <c r="H59" i="31"/>
  <c r="C59" i="31"/>
  <c r="L58" i="31"/>
  <c r="K58" i="31"/>
  <c r="J58" i="31"/>
  <c r="I58" i="31"/>
  <c r="G58" i="31"/>
  <c r="F58" i="31"/>
  <c r="E58" i="31"/>
  <c r="D58" i="31"/>
  <c r="H57" i="31"/>
  <c r="C57" i="31"/>
  <c r="H56" i="31"/>
  <c r="C56" i="31"/>
  <c r="L55" i="31"/>
  <c r="K55" i="31"/>
  <c r="K54" i="31" s="1"/>
  <c r="K53" i="31" s="1"/>
  <c r="J55" i="31"/>
  <c r="I55" i="31"/>
  <c r="I54" i="31" s="1"/>
  <c r="G55" i="31"/>
  <c r="F55" i="31"/>
  <c r="E55" i="31"/>
  <c r="E54" i="31" s="1"/>
  <c r="D55" i="31"/>
  <c r="D54" i="31" s="1"/>
  <c r="G54" i="31"/>
  <c r="H47" i="31"/>
  <c r="C47" i="31"/>
  <c r="H46" i="31"/>
  <c r="C46" i="31"/>
  <c r="L45" i="31"/>
  <c r="H45" i="31" s="1"/>
  <c r="G45" i="31"/>
  <c r="H44" i="31"/>
  <c r="C44" i="31"/>
  <c r="K43" i="31"/>
  <c r="J43" i="31"/>
  <c r="I43" i="31"/>
  <c r="F43" i="31"/>
  <c r="E43" i="31"/>
  <c r="D43" i="31"/>
  <c r="H42" i="31"/>
  <c r="C42" i="31"/>
  <c r="H41" i="31"/>
  <c r="C41" i="31"/>
  <c r="H40" i="31"/>
  <c r="C40" i="31"/>
  <c r="H39" i="31"/>
  <c r="C39" i="31"/>
  <c r="H38" i="31"/>
  <c r="C38" i="31"/>
  <c r="K37" i="31"/>
  <c r="H37" i="31" s="1"/>
  <c r="F37" i="31"/>
  <c r="C37" i="31" s="1"/>
  <c r="H36" i="31"/>
  <c r="C36" i="31"/>
  <c r="H35" i="31"/>
  <c r="C35" i="31"/>
  <c r="K34" i="31"/>
  <c r="H34" i="31" s="1"/>
  <c r="F34" i="31"/>
  <c r="C34" i="31" s="1"/>
  <c r="H33" i="31"/>
  <c r="C33" i="31"/>
  <c r="K32" i="31"/>
  <c r="F32" i="31"/>
  <c r="C32" i="31" s="1"/>
  <c r="H31" i="31"/>
  <c r="C31" i="31"/>
  <c r="H30" i="31"/>
  <c r="C30" i="31"/>
  <c r="H29" i="31"/>
  <c r="C29" i="31"/>
  <c r="K28" i="31"/>
  <c r="H28" i="31" s="1"/>
  <c r="F28" i="31"/>
  <c r="C28" i="31" s="1"/>
  <c r="H26" i="31"/>
  <c r="C26" i="31"/>
  <c r="H25" i="31"/>
  <c r="C25" i="31"/>
  <c r="H24" i="31"/>
  <c r="C24" i="31"/>
  <c r="H23" i="31"/>
  <c r="C23" i="31"/>
  <c r="L22" i="31"/>
  <c r="K22" i="31"/>
  <c r="J22" i="31"/>
  <c r="I22" i="31"/>
  <c r="I21" i="31" s="1"/>
  <c r="G22" i="31"/>
  <c r="F22" i="31"/>
  <c r="E22" i="31"/>
  <c r="D22" i="31"/>
  <c r="L21" i="31"/>
  <c r="H300" i="30"/>
  <c r="C300" i="30"/>
  <c r="H298" i="30"/>
  <c r="C298" i="30"/>
  <c r="H296" i="30"/>
  <c r="C296" i="30"/>
  <c r="H295" i="30"/>
  <c r="C295" i="30"/>
  <c r="H294" i="30"/>
  <c r="C294" i="30"/>
  <c r="H293" i="30"/>
  <c r="C293" i="30"/>
  <c r="H292" i="30"/>
  <c r="C292" i="30"/>
  <c r="H291" i="30"/>
  <c r="H290" i="30" s="1"/>
  <c r="C291" i="30"/>
  <c r="C290" i="30" s="1"/>
  <c r="L290" i="30"/>
  <c r="K290" i="30"/>
  <c r="J290" i="30"/>
  <c r="I290" i="30"/>
  <c r="G290" i="30"/>
  <c r="F290" i="30"/>
  <c r="E290" i="30"/>
  <c r="D290" i="30"/>
  <c r="H282" i="30"/>
  <c r="C282" i="30"/>
  <c r="H281" i="30"/>
  <c r="C281" i="30"/>
  <c r="L280" i="30"/>
  <c r="K280" i="30"/>
  <c r="J280" i="30"/>
  <c r="I280" i="30"/>
  <c r="G280" i="30"/>
  <c r="F280" i="30"/>
  <c r="E280" i="30"/>
  <c r="D280" i="30"/>
  <c r="H279" i="30"/>
  <c r="C279" i="30"/>
  <c r="H278" i="30"/>
  <c r="C278" i="30"/>
  <c r="H277" i="30"/>
  <c r="C277" i="30"/>
  <c r="L276" i="30"/>
  <c r="K276" i="30"/>
  <c r="J276" i="30"/>
  <c r="I276" i="30"/>
  <c r="G276" i="30"/>
  <c r="F276" i="30"/>
  <c r="E276" i="30"/>
  <c r="D276" i="30"/>
  <c r="H275" i="30"/>
  <c r="C275" i="30"/>
  <c r="H274" i="30"/>
  <c r="C274" i="30"/>
  <c r="H273" i="30"/>
  <c r="C273" i="30"/>
  <c r="H272" i="30"/>
  <c r="C272" i="30"/>
  <c r="L271" i="30"/>
  <c r="K271" i="30"/>
  <c r="K269" i="30" s="1"/>
  <c r="J271" i="30"/>
  <c r="I271" i="30"/>
  <c r="G271" i="30"/>
  <c r="F271" i="30"/>
  <c r="E271" i="30"/>
  <c r="E269" i="30" s="1"/>
  <c r="E268" i="30" s="1"/>
  <c r="D271" i="30"/>
  <c r="D269" i="30" s="1"/>
  <c r="H270" i="30"/>
  <c r="C270" i="30"/>
  <c r="L269" i="30"/>
  <c r="I269" i="30"/>
  <c r="G269" i="30"/>
  <c r="G268" i="30" s="1"/>
  <c r="H267" i="30"/>
  <c r="C267" i="30"/>
  <c r="H266" i="30"/>
  <c r="C266" i="30"/>
  <c r="H265" i="30"/>
  <c r="C265" i="30"/>
  <c r="H264" i="30"/>
  <c r="C264" i="30"/>
  <c r="L263" i="30"/>
  <c r="K263" i="30"/>
  <c r="J263" i="30"/>
  <c r="I263" i="30"/>
  <c r="G263" i="30"/>
  <c r="F263" i="30"/>
  <c r="E263" i="30"/>
  <c r="D263" i="30"/>
  <c r="H262" i="30"/>
  <c r="C262" i="30"/>
  <c r="H261" i="30"/>
  <c r="C261" i="30"/>
  <c r="H260" i="30"/>
  <c r="C260" i="30"/>
  <c r="L259" i="30"/>
  <c r="K259" i="30"/>
  <c r="J259" i="30"/>
  <c r="I259" i="30"/>
  <c r="G259" i="30"/>
  <c r="F259" i="30"/>
  <c r="E259" i="30"/>
  <c r="D259" i="30"/>
  <c r="H257" i="30"/>
  <c r="C257" i="30"/>
  <c r="H256" i="30"/>
  <c r="C256" i="30"/>
  <c r="H255" i="30"/>
  <c r="C255" i="30"/>
  <c r="H254" i="30"/>
  <c r="C254" i="30"/>
  <c r="H253" i="30"/>
  <c r="C253" i="30"/>
  <c r="L252" i="30"/>
  <c r="K252" i="30"/>
  <c r="J252" i="30"/>
  <c r="J251" i="30" s="1"/>
  <c r="I252" i="30"/>
  <c r="I251" i="30" s="1"/>
  <c r="G252" i="30"/>
  <c r="G251" i="30" s="1"/>
  <c r="F252" i="30"/>
  <c r="E252" i="30"/>
  <c r="E251" i="30" s="1"/>
  <c r="D252" i="30"/>
  <c r="D251" i="30" s="1"/>
  <c r="L251" i="30"/>
  <c r="K251" i="30"/>
  <c r="H250" i="30"/>
  <c r="C250" i="30"/>
  <c r="H249" i="30"/>
  <c r="C249" i="30"/>
  <c r="H248" i="30"/>
  <c r="C248" i="30"/>
  <c r="H247" i="30"/>
  <c r="C247" i="30"/>
  <c r="L246" i="30"/>
  <c r="K246" i="30"/>
  <c r="J246" i="30"/>
  <c r="I246" i="30"/>
  <c r="G246" i="30"/>
  <c r="F246" i="30"/>
  <c r="E246" i="30"/>
  <c r="D246" i="30"/>
  <c r="H245" i="30"/>
  <c r="C245" i="30"/>
  <c r="H244" i="30"/>
  <c r="C244" i="30"/>
  <c r="H243" i="30"/>
  <c r="C243" i="30"/>
  <c r="H242" i="30"/>
  <c r="C242" i="30"/>
  <c r="H241" i="30"/>
  <c r="C241" i="30"/>
  <c r="H240" i="30"/>
  <c r="C240" i="30"/>
  <c r="H239" i="30"/>
  <c r="C239" i="30"/>
  <c r="L238" i="30"/>
  <c r="K238" i="30"/>
  <c r="J238" i="30"/>
  <c r="I238" i="30"/>
  <c r="G238" i="30"/>
  <c r="F238" i="30"/>
  <c r="E238" i="30"/>
  <c r="D238" i="30"/>
  <c r="H237" i="30"/>
  <c r="C237" i="30"/>
  <c r="H236" i="30"/>
  <c r="C236" i="30"/>
  <c r="L235" i="30"/>
  <c r="K235" i="30"/>
  <c r="J235" i="30"/>
  <c r="I235" i="30"/>
  <c r="I231" i="30" s="1"/>
  <c r="G235" i="30"/>
  <c r="F235" i="30"/>
  <c r="E235" i="30"/>
  <c r="D235" i="30"/>
  <c r="H232" i="30"/>
  <c r="C232" i="30"/>
  <c r="H229" i="30"/>
  <c r="C229" i="30"/>
  <c r="H228" i="30"/>
  <c r="C228" i="30"/>
  <c r="L227" i="30"/>
  <c r="K227" i="30"/>
  <c r="J227" i="30"/>
  <c r="I227" i="30"/>
  <c r="G227" i="30"/>
  <c r="F227" i="30"/>
  <c r="E227" i="30"/>
  <c r="D227" i="30"/>
  <c r="H226" i="30"/>
  <c r="C226" i="30"/>
  <c r="H225" i="30"/>
  <c r="C225" i="30"/>
  <c r="H224" i="30"/>
  <c r="C224" i="30"/>
  <c r="H223" i="30"/>
  <c r="C223" i="30"/>
  <c r="H222" i="30"/>
  <c r="C222" i="30"/>
  <c r="H221" i="30"/>
  <c r="C221" i="30"/>
  <c r="H220" i="30"/>
  <c r="C220" i="30"/>
  <c r="H219" i="30"/>
  <c r="C219" i="30"/>
  <c r="H218" i="30"/>
  <c r="C218" i="30"/>
  <c r="H217" i="30"/>
  <c r="C217" i="30"/>
  <c r="L216" i="30"/>
  <c r="K216" i="30"/>
  <c r="J216" i="30"/>
  <c r="I216" i="30"/>
  <c r="G216" i="30"/>
  <c r="F216" i="30"/>
  <c r="E216" i="30"/>
  <c r="D216" i="30"/>
  <c r="H215" i="30"/>
  <c r="C215" i="30"/>
  <c r="H214" i="30"/>
  <c r="C214" i="30"/>
  <c r="H213" i="30"/>
  <c r="C213" i="30"/>
  <c r="H212" i="30"/>
  <c r="C212" i="30"/>
  <c r="H211" i="30"/>
  <c r="C211" i="30"/>
  <c r="H210" i="30"/>
  <c r="C210" i="30"/>
  <c r="H209" i="30"/>
  <c r="C209" i="30"/>
  <c r="H208" i="30"/>
  <c r="C208" i="30"/>
  <c r="H207" i="30"/>
  <c r="C207" i="30"/>
  <c r="H206" i="30"/>
  <c r="C206" i="30"/>
  <c r="L205" i="30"/>
  <c r="K205" i="30"/>
  <c r="K204" i="30" s="1"/>
  <c r="J205" i="30"/>
  <c r="J204" i="30" s="1"/>
  <c r="I205" i="30"/>
  <c r="G205" i="30"/>
  <c r="G204" i="30" s="1"/>
  <c r="F205" i="30"/>
  <c r="F204" i="30" s="1"/>
  <c r="E205" i="30"/>
  <c r="E204" i="30" s="1"/>
  <c r="D205" i="30"/>
  <c r="I204" i="30"/>
  <c r="H203" i="30"/>
  <c r="C203" i="30"/>
  <c r="H202" i="30"/>
  <c r="C202" i="30"/>
  <c r="H201" i="30"/>
  <c r="C201" i="30"/>
  <c r="H200" i="30"/>
  <c r="C200" i="30"/>
  <c r="H199" i="30"/>
  <c r="C199" i="30"/>
  <c r="L198" i="30"/>
  <c r="L196" i="30" s="1"/>
  <c r="K198" i="30"/>
  <c r="K196" i="30" s="1"/>
  <c r="K195" i="30" s="1"/>
  <c r="J198" i="30"/>
  <c r="J196" i="30" s="1"/>
  <c r="I198" i="30"/>
  <c r="I196" i="30" s="1"/>
  <c r="G198" i="30"/>
  <c r="G196" i="30" s="1"/>
  <c r="F198" i="30"/>
  <c r="F196" i="30" s="1"/>
  <c r="E198" i="30"/>
  <c r="D198" i="30"/>
  <c r="D196" i="30" s="1"/>
  <c r="H197" i="30"/>
  <c r="C197" i="30"/>
  <c r="E196" i="30"/>
  <c r="H193" i="30"/>
  <c r="C193" i="30"/>
  <c r="L192" i="30"/>
  <c r="K192" i="30"/>
  <c r="J192" i="30"/>
  <c r="J191" i="30" s="1"/>
  <c r="I192" i="30"/>
  <c r="I191" i="30" s="1"/>
  <c r="G192" i="30"/>
  <c r="G191" i="30" s="1"/>
  <c r="F192" i="30"/>
  <c r="E192" i="30"/>
  <c r="E191" i="30" s="1"/>
  <c r="D192" i="30"/>
  <c r="L191" i="30"/>
  <c r="L187" i="30" s="1"/>
  <c r="K191" i="30"/>
  <c r="D191" i="30"/>
  <c r="H190" i="30"/>
  <c r="C190" i="30"/>
  <c r="H189" i="30"/>
  <c r="C189" i="30"/>
  <c r="L188" i="30"/>
  <c r="K188" i="30"/>
  <c r="J188" i="30"/>
  <c r="I188" i="30"/>
  <c r="G188" i="30"/>
  <c r="F188" i="30"/>
  <c r="E188" i="30"/>
  <c r="D188" i="30"/>
  <c r="D187" i="30" s="1"/>
  <c r="K187" i="30"/>
  <c r="H186" i="30"/>
  <c r="C186" i="30"/>
  <c r="H185" i="30"/>
  <c r="C185" i="30"/>
  <c r="L184" i="30"/>
  <c r="K184" i="30"/>
  <c r="J184" i="30"/>
  <c r="I184" i="30"/>
  <c r="G184" i="30"/>
  <c r="F184" i="30"/>
  <c r="E184" i="30"/>
  <c r="D184" i="30"/>
  <c r="H183" i="30"/>
  <c r="C183" i="30"/>
  <c r="H182" i="30"/>
  <c r="C182" i="30"/>
  <c r="H181" i="30"/>
  <c r="C181" i="30"/>
  <c r="H180" i="30"/>
  <c r="C180" i="30"/>
  <c r="L179" i="30"/>
  <c r="K179" i="30"/>
  <c r="J179" i="30"/>
  <c r="I179" i="30"/>
  <c r="G179" i="30"/>
  <c r="F179" i="30"/>
  <c r="E179" i="30"/>
  <c r="D179" i="30"/>
  <c r="H178" i="30"/>
  <c r="C178" i="30"/>
  <c r="H177" i="30"/>
  <c r="C177" i="30"/>
  <c r="H176" i="30"/>
  <c r="C176" i="30"/>
  <c r="L175" i="30"/>
  <c r="K175" i="30"/>
  <c r="K174" i="30" s="1"/>
  <c r="K173" i="30" s="1"/>
  <c r="J175" i="30"/>
  <c r="I175" i="30"/>
  <c r="I174" i="30" s="1"/>
  <c r="I173" i="30" s="1"/>
  <c r="G175" i="30"/>
  <c r="F175" i="30"/>
  <c r="E175" i="30"/>
  <c r="E174" i="30" s="1"/>
  <c r="E173" i="30" s="1"/>
  <c r="D175" i="30"/>
  <c r="H172" i="30"/>
  <c r="C172" i="30"/>
  <c r="H171" i="30"/>
  <c r="C171" i="30"/>
  <c r="H170" i="30"/>
  <c r="C170" i="30"/>
  <c r="H169" i="30"/>
  <c r="C169" i="30"/>
  <c r="H168" i="30"/>
  <c r="C168" i="30"/>
  <c r="H167" i="30"/>
  <c r="C167" i="30"/>
  <c r="L166" i="30"/>
  <c r="K166" i="30"/>
  <c r="J166" i="30"/>
  <c r="J165" i="30" s="1"/>
  <c r="I166" i="30"/>
  <c r="I165" i="30" s="1"/>
  <c r="G166" i="30"/>
  <c r="G165" i="30" s="1"/>
  <c r="F166" i="30"/>
  <c r="E166" i="30"/>
  <c r="D166" i="30"/>
  <c r="D165" i="30" s="1"/>
  <c r="L165" i="30"/>
  <c r="K165" i="30"/>
  <c r="E165" i="30"/>
  <c r="H164" i="30"/>
  <c r="C164" i="30"/>
  <c r="H163" i="30"/>
  <c r="C163" i="30"/>
  <c r="H162" i="30"/>
  <c r="C162" i="30"/>
  <c r="H161" i="30"/>
  <c r="C161" i="30"/>
  <c r="L160" i="30"/>
  <c r="K160" i="30"/>
  <c r="J160" i="30"/>
  <c r="I160" i="30"/>
  <c r="G160" i="30"/>
  <c r="F160" i="30"/>
  <c r="E160" i="30"/>
  <c r="D160" i="30"/>
  <c r="H159" i="30"/>
  <c r="C159" i="30"/>
  <c r="H158" i="30"/>
  <c r="C158" i="30"/>
  <c r="H157" i="30"/>
  <c r="C157" i="30"/>
  <c r="H156" i="30"/>
  <c r="C156" i="30"/>
  <c r="H155" i="30"/>
  <c r="C155" i="30"/>
  <c r="I154" i="30"/>
  <c r="H154" i="30" s="1"/>
  <c r="C154" i="30"/>
  <c r="H153" i="30"/>
  <c r="C153" i="30"/>
  <c r="H152" i="30"/>
  <c r="C152" i="30"/>
  <c r="L151" i="30"/>
  <c r="K151" i="30"/>
  <c r="J151" i="30"/>
  <c r="G151" i="30"/>
  <c r="F151" i="30"/>
  <c r="E151" i="30"/>
  <c r="D151" i="30"/>
  <c r="H150" i="30"/>
  <c r="C150" i="30"/>
  <c r="H149" i="30"/>
  <c r="C149" i="30"/>
  <c r="H148" i="30"/>
  <c r="C148" i="30"/>
  <c r="H147" i="30"/>
  <c r="C147" i="30"/>
  <c r="H146" i="30"/>
  <c r="C146" i="30"/>
  <c r="H145" i="30"/>
  <c r="C145" i="30"/>
  <c r="L144" i="30"/>
  <c r="K144" i="30"/>
  <c r="J144" i="30"/>
  <c r="I144" i="30"/>
  <c r="G144" i="30"/>
  <c r="F144" i="30"/>
  <c r="E144" i="30"/>
  <c r="D144" i="30"/>
  <c r="H143" i="30"/>
  <c r="C143" i="30"/>
  <c r="H142" i="30"/>
  <c r="C142" i="30"/>
  <c r="L141" i="30"/>
  <c r="K141" i="30"/>
  <c r="J141" i="30"/>
  <c r="I141" i="30"/>
  <c r="G141" i="30"/>
  <c r="F141" i="30"/>
  <c r="E141" i="30"/>
  <c r="D141" i="30"/>
  <c r="H140" i="30"/>
  <c r="C140" i="30"/>
  <c r="H139" i="30"/>
  <c r="C139" i="30"/>
  <c r="H138" i="30"/>
  <c r="C138" i="30"/>
  <c r="H137" i="30"/>
  <c r="C137" i="30"/>
  <c r="L136" i="30"/>
  <c r="K136" i="30"/>
  <c r="J136" i="30"/>
  <c r="I136" i="30"/>
  <c r="G136" i="30"/>
  <c r="F136" i="30"/>
  <c r="E136" i="30"/>
  <c r="D136" i="30"/>
  <c r="H134" i="30"/>
  <c r="C134" i="30"/>
  <c r="H133" i="30"/>
  <c r="C133" i="30"/>
  <c r="H132" i="30"/>
  <c r="C132" i="30"/>
  <c r="H131" i="30"/>
  <c r="C131" i="30"/>
  <c r="H129" i="30"/>
  <c r="H128" i="30" s="1"/>
  <c r="C129" i="30"/>
  <c r="C128" i="30" s="1"/>
  <c r="L128" i="30"/>
  <c r="K128" i="30"/>
  <c r="J128" i="30"/>
  <c r="I128" i="30"/>
  <c r="G128" i="30"/>
  <c r="F128" i="30"/>
  <c r="E128" i="30"/>
  <c r="D128" i="30"/>
  <c r="H127" i="30"/>
  <c r="C127" i="30"/>
  <c r="H126" i="30"/>
  <c r="C126" i="30"/>
  <c r="H125" i="30"/>
  <c r="C125" i="30"/>
  <c r="H124" i="30"/>
  <c r="C124" i="30"/>
  <c r="H123" i="30"/>
  <c r="C123" i="30"/>
  <c r="L122" i="30"/>
  <c r="K122" i="30"/>
  <c r="J122" i="30"/>
  <c r="I122" i="30"/>
  <c r="G122" i="30"/>
  <c r="F122" i="30"/>
  <c r="E122" i="30"/>
  <c r="D122" i="30"/>
  <c r="H121" i="30"/>
  <c r="C121" i="30"/>
  <c r="H120" i="30"/>
  <c r="C120" i="30"/>
  <c r="H119" i="30"/>
  <c r="C119" i="30"/>
  <c r="H118" i="30"/>
  <c r="C118" i="30"/>
  <c r="H117" i="30"/>
  <c r="C117" i="30"/>
  <c r="L116" i="30"/>
  <c r="K116" i="30"/>
  <c r="J116" i="30"/>
  <c r="I116" i="30"/>
  <c r="G116" i="30"/>
  <c r="F116" i="30"/>
  <c r="E116" i="30"/>
  <c r="D116" i="30"/>
  <c r="H115" i="30"/>
  <c r="C115" i="30"/>
  <c r="H114" i="30"/>
  <c r="C114" i="30"/>
  <c r="H113" i="30"/>
  <c r="C113" i="30"/>
  <c r="L112" i="30"/>
  <c r="K112" i="30"/>
  <c r="J112" i="30"/>
  <c r="I112" i="30"/>
  <c r="G112" i="30"/>
  <c r="F112" i="30"/>
  <c r="E112" i="30"/>
  <c r="D112" i="30"/>
  <c r="H111" i="30"/>
  <c r="C111" i="30"/>
  <c r="H110" i="30"/>
  <c r="C110" i="30"/>
  <c r="H109" i="30"/>
  <c r="C109" i="30"/>
  <c r="H108" i="30"/>
  <c r="C108" i="30"/>
  <c r="H107" i="30"/>
  <c r="C107" i="30"/>
  <c r="H106" i="30"/>
  <c r="C106" i="30"/>
  <c r="H105" i="30"/>
  <c r="C105" i="30"/>
  <c r="H104" i="30"/>
  <c r="C104" i="30"/>
  <c r="L103" i="30"/>
  <c r="K103" i="30"/>
  <c r="J103" i="30"/>
  <c r="I103" i="30"/>
  <c r="G103" i="30"/>
  <c r="F103" i="30"/>
  <c r="E103" i="30"/>
  <c r="D103" i="30"/>
  <c r="H102" i="30"/>
  <c r="C102" i="30"/>
  <c r="H101" i="30"/>
  <c r="C101" i="30"/>
  <c r="H100" i="30"/>
  <c r="C100" i="30"/>
  <c r="H99" i="30"/>
  <c r="C99" i="30"/>
  <c r="H98" i="30"/>
  <c r="C98" i="30"/>
  <c r="H97" i="30"/>
  <c r="C97" i="30"/>
  <c r="H96" i="30"/>
  <c r="C96" i="30"/>
  <c r="L95" i="30"/>
  <c r="K95" i="30"/>
  <c r="J95" i="30"/>
  <c r="I95" i="30"/>
  <c r="G95" i="30"/>
  <c r="F95" i="30"/>
  <c r="E95" i="30"/>
  <c r="D95" i="30"/>
  <c r="H94" i="30"/>
  <c r="C94" i="30"/>
  <c r="H93" i="30"/>
  <c r="C93" i="30"/>
  <c r="H92" i="30"/>
  <c r="C92" i="30"/>
  <c r="H91" i="30"/>
  <c r="C91" i="30"/>
  <c r="H90" i="30"/>
  <c r="C90" i="30"/>
  <c r="L89" i="30"/>
  <c r="K89" i="30"/>
  <c r="J89" i="30"/>
  <c r="I89" i="30"/>
  <c r="G89" i="30"/>
  <c r="F89" i="30"/>
  <c r="E89" i="30"/>
  <c r="D89" i="30"/>
  <c r="H88" i="30"/>
  <c r="C88" i="30"/>
  <c r="H87" i="30"/>
  <c r="C87" i="30"/>
  <c r="H86" i="30"/>
  <c r="C86" i="30"/>
  <c r="H85" i="30"/>
  <c r="C85" i="30"/>
  <c r="L84" i="30"/>
  <c r="K84" i="30"/>
  <c r="J84" i="30"/>
  <c r="I84" i="30"/>
  <c r="G84" i="30"/>
  <c r="F84" i="30"/>
  <c r="E84" i="30"/>
  <c r="D84" i="30"/>
  <c r="H82" i="30"/>
  <c r="C82" i="30"/>
  <c r="H81" i="30"/>
  <c r="C81" i="30"/>
  <c r="L80" i="30"/>
  <c r="K80" i="30"/>
  <c r="J80" i="30"/>
  <c r="I80" i="30"/>
  <c r="G80" i="30"/>
  <c r="F80" i="30"/>
  <c r="E80" i="30"/>
  <c r="D80" i="30"/>
  <c r="H79" i="30"/>
  <c r="C79" i="30"/>
  <c r="H78" i="30"/>
  <c r="C78" i="30"/>
  <c r="L77" i="30"/>
  <c r="L76" i="30" s="1"/>
  <c r="K77" i="30"/>
  <c r="K76" i="30" s="1"/>
  <c r="J77" i="30"/>
  <c r="J76" i="30" s="1"/>
  <c r="I77" i="30"/>
  <c r="I76" i="30" s="1"/>
  <c r="G77" i="30"/>
  <c r="G76" i="30" s="1"/>
  <c r="F77" i="30"/>
  <c r="F76" i="30" s="1"/>
  <c r="E77" i="30"/>
  <c r="D77" i="30"/>
  <c r="D76" i="30" s="1"/>
  <c r="H74" i="30"/>
  <c r="C74" i="30"/>
  <c r="H73" i="30"/>
  <c r="C73" i="30"/>
  <c r="H71" i="30"/>
  <c r="C71" i="30"/>
  <c r="H70" i="30"/>
  <c r="C70" i="30"/>
  <c r="L69" i="30"/>
  <c r="L67" i="30" s="1"/>
  <c r="K69" i="30"/>
  <c r="J69" i="30"/>
  <c r="J67" i="30" s="1"/>
  <c r="I69" i="30"/>
  <c r="I67" i="30" s="1"/>
  <c r="G69" i="30"/>
  <c r="F69" i="30"/>
  <c r="E69" i="30"/>
  <c r="D69" i="30"/>
  <c r="D67" i="30" s="1"/>
  <c r="H68" i="30"/>
  <c r="C68" i="30"/>
  <c r="K67" i="30"/>
  <c r="G67" i="30"/>
  <c r="F67" i="30"/>
  <c r="E67" i="30"/>
  <c r="H66" i="30"/>
  <c r="C66" i="30"/>
  <c r="H65" i="30"/>
  <c r="C65" i="30"/>
  <c r="H64" i="30"/>
  <c r="C64" i="30"/>
  <c r="H63" i="30"/>
  <c r="C63" i="30"/>
  <c r="H62" i="30"/>
  <c r="C62" i="30"/>
  <c r="H61" i="30"/>
  <c r="C61" i="30"/>
  <c r="H60" i="30"/>
  <c r="C60" i="30"/>
  <c r="H59" i="30"/>
  <c r="C59" i="30"/>
  <c r="L58" i="30"/>
  <c r="K58" i="30"/>
  <c r="J58" i="30"/>
  <c r="I58" i="30"/>
  <c r="G58" i="30"/>
  <c r="F58" i="30"/>
  <c r="E58" i="30"/>
  <c r="D58" i="30"/>
  <c r="H57" i="30"/>
  <c r="C57" i="30"/>
  <c r="H56" i="30"/>
  <c r="C56" i="30"/>
  <c r="L55" i="30"/>
  <c r="K55" i="30"/>
  <c r="J55" i="30"/>
  <c r="I55" i="30"/>
  <c r="G55" i="30"/>
  <c r="F55" i="30"/>
  <c r="E55" i="30"/>
  <c r="D55" i="30"/>
  <c r="D54" i="30" s="1"/>
  <c r="J54" i="30"/>
  <c r="H47" i="30"/>
  <c r="C47" i="30"/>
  <c r="H46" i="30"/>
  <c r="C46" i="30"/>
  <c r="L45" i="30"/>
  <c r="H45" i="30" s="1"/>
  <c r="G45" i="30"/>
  <c r="C45" i="30" s="1"/>
  <c r="H44" i="30"/>
  <c r="C44" i="30"/>
  <c r="K43" i="30"/>
  <c r="J43" i="30"/>
  <c r="I43" i="30"/>
  <c r="F43" i="30"/>
  <c r="E43" i="30"/>
  <c r="D43" i="30"/>
  <c r="H42" i="30"/>
  <c r="C42" i="30"/>
  <c r="H41" i="30"/>
  <c r="C41" i="30"/>
  <c r="H40" i="30"/>
  <c r="C40" i="30"/>
  <c r="H39" i="30"/>
  <c r="C39" i="30"/>
  <c r="H38" i="30"/>
  <c r="C38" i="30"/>
  <c r="K37" i="30"/>
  <c r="H37" i="30" s="1"/>
  <c r="F37" i="30"/>
  <c r="C37" i="30" s="1"/>
  <c r="H36" i="30"/>
  <c r="C36" i="30"/>
  <c r="H35" i="30"/>
  <c r="C35" i="30"/>
  <c r="K34" i="30"/>
  <c r="H34" i="30" s="1"/>
  <c r="F34" i="30"/>
  <c r="C34" i="30" s="1"/>
  <c r="H33" i="30"/>
  <c r="C33" i="30"/>
  <c r="K32" i="30"/>
  <c r="H32" i="30" s="1"/>
  <c r="F32" i="30"/>
  <c r="H31" i="30"/>
  <c r="C31" i="30"/>
  <c r="H30" i="30"/>
  <c r="C30" i="30"/>
  <c r="H29" i="30"/>
  <c r="C29" i="30"/>
  <c r="K28" i="30"/>
  <c r="H28" i="30" s="1"/>
  <c r="F28" i="30"/>
  <c r="C28" i="30" s="1"/>
  <c r="H26" i="30"/>
  <c r="C26" i="30"/>
  <c r="H25" i="30"/>
  <c r="C25" i="30"/>
  <c r="H24" i="30"/>
  <c r="C24" i="30"/>
  <c r="H23" i="30"/>
  <c r="C23" i="30"/>
  <c r="L22" i="30"/>
  <c r="L21" i="30" s="1"/>
  <c r="K22" i="30"/>
  <c r="J22" i="30"/>
  <c r="I22" i="30"/>
  <c r="G22" i="30"/>
  <c r="G288" i="30" s="1"/>
  <c r="G287" i="30" s="1"/>
  <c r="F22" i="30"/>
  <c r="E22" i="30"/>
  <c r="D22" i="30"/>
  <c r="D21" i="30" s="1"/>
  <c r="H300" i="29"/>
  <c r="C300" i="29"/>
  <c r="H298" i="29"/>
  <c r="C298" i="29"/>
  <c r="H296" i="29"/>
  <c r="C296" i="29"/>
  <c r="H295" i="29"/>
  <c r="C295" i="29"/>
  <c r="H294" i="29"/>
  <c r="C294" i="29"/>
  <c r="H293" i="29"/>
  <c r="C293" i="29"/>
  <c r="H292" i="29"/>
  <c r="C292" i="29"/>
  <c r="H291" i="29"/>
  <c r="C291" i="29"/>
  <c r="C290" i="29" s="1"/>
  <c r="L290" i="29"/>
  <c r="K290" i="29"/>
  <c r="J290" i="29"/>
  <c r="I290" i="29"/>
  <c r="H290" i="29"/>
  <c r="G290" i="29"/>
  <c r="F290" i="29"/>
  <c r="E290" i="29"/>
  <c r="D290" i="29"/>
  <c r="H282" i="29"/>
  <c r="C282" i="29"/>
  <c r="H281" i="29"/>
  <c r="C281" i="29"/>
  <c r="L280" i="29"/>
  <c r="K280" i="29"/>
  <c r="J280" i="29"/>
  <c r="I280" i="29"/>
  <c r="G280" i="29"/>
  <c r="F280" i="29"/>
  <c r="E280" i="29"/>
  <c r="D280" i="29"/>
  <c r="H279" i="29"/>
  <c r="C279" i="29"/>
  <c r="H278" i="29"/>
  <c r="C278" i="29"/>
  <c r="H277" i="29"/>
  <c r="C277" i="29"/>
  <c r="L276" i="29"/>
  <c r="K276" i="29"/>
  <c r="J276" i="29"/>
  <c r="I276" i="29"/>
  <c r="G276" i="29"/>
  <c r="F276" i="29"/>
  <c r="E276" i="29"/>
  <c r="D276" i="29"/>
  <c r="H275" i="29"/>
  <c r="C275" i="29"/>
  <c r="H274" i="29"/>
  <c r="C274" i="29"/>
  <c r="H273" i="29"/>
  <c r="C273" i="29"/>
  <c r="H272" i="29"/>
  <c r="C272" i="29"/>
  <c r="L271" i="29"/>
  <c r="K271" i="29"/>
  <c r="K269" i="29" s="1"/>
  <c r="J271" i="29"/>
  <c r="I271" i="29"/>
  <c r="G271" i="29"/>
  <c r="G269" i="29" s="1"/>
  <c r="F271" i="29"/>
  <c r="F269" i="29" s="1"/>
  <c r="F268" i="29" s="1"/>
  <c r="E271" i="29"/>
  <c r="D271" i="29"/>
  <c r="H270" i="29"/>
  <c r="C270" i="29"/>
  <c r="J269" i="29"/>
  <c r="H267" i="29"/>
  <c r="C267" i="29"/>
  <c r="H266" i="29"/>
  <c r="C266" i="29"/>
  <c r="H265" i="29"/>
  <c r="C265" i="29"/>
  <c r="H264" i="29"/>
  <c r="C264" i="29"/>
  <c r="L263" i="29"/>
  <c r="K263" i="29"/>
  <c r="J263" i="29"/>
  <c r="I263" i="29"/>
  <c r="G263" i="29"/>
  <c r="F263" i="29"/>
  <c r="E263" i="29"/>
  <c r="D263" i="29"/>
  <c r="H262" i="29"/>
  <c r="C262" i="29"/>
  <c r="H261" i="29"/>
  <c r="C261" i="29"/>
  <c r="H260" i="29"/>
  <c r="C260" i="29"/>
  <c r="L259" i="29"/>
  <c r="K259" i="29"/>
  <c r="J259" i="29"/>
  <c r="J258" i="29" s="1"/>
  <c r="I259" i="29"/>
  <c r="G259" i="29"/>
  <c r="F259" i="29"/>
  <c r="E259" i="29"/>
  <c r="E258" i="29" s="1"/>
  <c r="D259" i="29"/>
  <c r="H257" i="29"/>
  <c r="C257" i="29"/>
  <c r="H256" i="29"/>
  <c r="C256" i="29"/>
  <c r="H255" i="29"/>
  <c r="C255" i="29"/>
  <c r="H254" i="29"/>
  <c r="C254" i="29"/>
  <c r="H253" i="29"/>
  <c r="C253" i="29"/>
  <c r="L252" i="29"/>
  <c r="L251" i="29" s="1"/>
  <c r="K252" i="29"/>
  <c r="K251" i="29" s="1"/>
  <c r="J252" i="29"/>
  <c r="J251" i="29" s="1"/>
  <c r="I252" i="29"/>
  <c r="G252" i="29"/>
  <c r="G251" i="29" s="1"/>
  <c r="F252" i="29"/>
  <c r="F251" i="29" s="1"/>
  <c r="E252" i="29"/>
  <c r="E251" i="29" s="1"/>
  <c r="D252" i="29"/>
  <c r="D251" i="29" s="1"/>
  <c r="H250" i="29"/>
  <c r="C250" i="29"/>
  <c r="H249" i="29"/>
  <c r="C249" i="29"/>
  <c r="H248" i="29"/>
  <c r="C248" i="29"/>
  <c r="H247" i="29"/>
  <c r="C247" i="29"/>
  <c r="L246" i="29"/>
  <c r="K246" i="29"/>
  <c r="J246" i="29"/>
  <c r="I246" i="29"/>
  <c r="G246" i="29"/>
  <c r="F246" i="29"/>
  <c r="E246" i="29"/>
  <c r="D246" i="29"/>
  <c r="H245" i="29"/>
  <c r="C245" i="29"/>
  <c r="H244" i="29"/>
  <c r="C244" i="29"/>
  <c r="H243" i="29"/>
  <c r="C243" i="29"/>
  <c r="H242" i="29"/>
  <c r="C242" i="29"/>
  <c r="H241" i="29"/>
  <c r="C241" i="29"/>
  <c r="H240" i="29"/>
  <c r="C240" i="29"/>
  <c r="H239" i="29"/>
  <c r="C239" i="29"/>
  <c r="L238" i="29"/>
  <c r="K238" i="29"/>
  <c r="J238" i="29"/>
  <c r="I238" i="29"/>
  <c r="G238" i="29"/>
  <c r="F238" i="29"/>
  <c r="E238" i="29"/>
  <c r="D238" i="29"/>
  <c r="H237" i="29"/>
  <c r="C237" i="29"/>
  <c r="H236" i="29"/>
  <c r="C236" i="29"/>
  <c r="L235" i="29"/>
  <c r="K235" i="29"/>
  <c r="J235" i="29"/>
  <c r="I235" i="29"/>
  <c r="I231" i="29" s="1"/>
  <c r="G235" i="29"/>
  <c r="F235" i="29"/>
  <c r="E235" i="29"/>
  <c r="D235" i="29"/>
  <c r="D231" i="29" s="1"/>
  <c r="H232" i="29"/>
  <c r="C232" i="29"/>
  <c r="H229" i="29"/>
  <c r="C229" i="29"/>
  <c r="H228" i="29"/>
  <c r="C228" i="29"/>
  <c r="L227" i="29"/>
  <c r="K227" i="29"/>
  <c r="J227" i="29"/>
  <c r="I227" i="29"/>
  <c r="G227" i="29"/>
  <c r="F227" i="29"/>
  <c r="E227" i="29"/>
  <c r="D227" i="29"/>
  <c r="H226" i="29"/>
  <c r="C226" i="29"/>
  <c r="H225" i="29"/>
  <c r="C225" i="29"/>
  <c r="H224" i="29"/>
  <c r="C224" i="29"/>
  <c r="H223" i="29"/>
  <c r="C223" i="29"/>
  <c r="H222" i="29"/>
  <c r="C222" i="29"/>
  <c r="H221" i="29"/>
  <c r="C221" i="29"/>
  <c r="H220" i="29"/>
  <c r="C220" i="29"/>
  <c r="H219" i="29"/>
  <c r="C219" i="29"/>
  <c r="H218" i="29"/>
  <c r="C218" i="29"/>
  <c r="H217" i="29"/>
  <c r="C217" i="29"/>
  <c r="L216" i="29"/>
  <c r="K216" i="29"/>
  <c r="J216" i="29"/>
  <c r="I216" i="29"/>
  <c r="G216" i="29"/>
  <c r="F216" i="29"/>
  <c r="E216" i="29"/>
  <c r="D216" i="29"/>
  <c r="H215" i="29"/>
  <c r="C215" i="29"/>
  <c r="H214" i="29"/>
  <c r="C214" i="29"/>
  <c r="H213" i="29"/>
  <c r="C213" i="29"/>
  <c r="H212" i="29"/>
  <c r="C212" i="29"/>
  <c r="H211" i="29"/>
  <c r="C211" i="29"/>
  <c r="H210" i="29"/>
  <c r="C210" i="29"/>
  <c r="H209" i="29"/>
  <c r="C209" i="29"/>
  <c r="H208" i="29"/>
  <c r="C208" i="29"/>
  <c r="H207" i="29"/>
  <c r="C207" i="29"/>
  <c r="H206" i="29"/>
  <c r="C206" i="29"/>
  <c r="L205" i="29"/>
  <c r="K205" i="29"/>
  <c r="J205" i="29"/>
  <c r="I205" i="29"/>
  <c r="G205" i="29"/>
  <c r="F205" i="29"/>
  <c r="E205" i="29"/>
  <c r="E204" i="29" s="1"/>
  <c r="D205" i="29"/>
  <c r="H203" i="29"/>
  <c r="C203" i="29"/>
  <c r="H202" i="29"/>
  <c r="C202" i="29"/>
  <c r="H201" i="29"/>
  <c r="C201" i="29"/>
  <c r="H200" i="29"/>
  <c r="C200" i="29"/>
  <c r="H199" i="29"/>
  <c r="C199" i="29"/>
  <c r="L198" i="29"/>
  <c r="L196" i="29" s="1"/>
  <c r="K198" i="29"/>
  <c r="K196" i="29" s="1"/>
  <c r="J198" i="29"/>
  <c r="I198" i="29"/>
  <c r="I196" i="29" s="1"/>
  <c r="G198" i="29"/>
  <c r="G196" i="29" s="1"/>
  <c r="F198" i="29"/>
  <c r="F196" i="29" s="1"/>
  <c r="E198" i="29"/>
  <c r="E196" i="29" s="1"/>
  <c r="D198" i="29"/>
  <c r="D196" i="29" s="1"/>
  <c r="H197" i="29"/>
  <c r="C197" i="29"/>
  <c r="J196" i="29"/>
  <c r="H193" i="29"/>
  <c r="C193" i="29"/>
  <c r="L192" i="29"/>
  <c r="K192" i="29"/>
  <c r="J192" i="29"/>
  <c r="J191" i="29" s="1"/>
  <c r="I192" i="29"/>
  <c r="G192" i="29"/>
  <c r="G191" i="29" s="1"/>
  <c r="F192" i="29"/>
  <c r="F191" i="29" s="1"/>
  <c r="E192" i="29"/>
  <c r="D192" i="29"/>
  <c r="D191" i="29" s="1"/>
  <c r="L191" i="29"/>
  <c r="K191" i="29"/>
  <c r="H190" i="29"/>
  <c r="C190" i="29"/>
  <c r="H189" i="29"/>
  <c r="C189" i="29"/>
  <c r="L188" i="29"/>
  <c r="K188" i="29"/>
  <c r="J188" i="29"/>
  <c r="J187" i="29" s="1"/>
  <c r="I188" i="29"/>
  <c r="G188" i="29"/>
  <c r="F188" i="29"/>
  <c r="E188" i="29"/>
  <c r="D188" i="29"/>
  <c r="H186" i="29"/>
  <c r="C186" i="29"/>
  <c r="H185" i="29"/>
  <c r="C185" i="29"/>
  <c r="L184" i="29"/>
  <c r="K184" i="29"/>
  <c r="J184" i="29"/>
  <c r="I184" i="29"/>
  <c r="G184" i="29"/>
  <c r="F184" i="29"/>
  <c r="E184" i="29"/>
  <c r="D184" i="29"/>
  <c r="H183" i="29"/>
  <c r="C183" i="29"/>
  <c r="H182" i="29"/>
  <c r="C182" i="29"/>
  <c r="H181" i="29"/>
  <c r="C181" i="29"/>
  <c r="H180" i="29"/>
  <c r="C180" i="29"/>
  <c r="L179" i="29"/>
  <c r="K179" i="29"/>
  <c r="J179" i="29"/>
  <c r="I179" i="29"/>
  <c r="G179" i="29"/>
  <c r="F179" i="29"/>
  <c r="E179" i="29"/>
  <c r="D179" i="29"/>
  <c r="H178" i="29"/>
  <c r="C178" i="29"/>
  <c r="H177" i="29"/>
  <c r="C177" i="29"/>
  <c r="H176" i="29"/>
  <c r="C176" i="29"/>
  <c r="L175" i="29"/>
  <c r="K175" i="29"/>
  <c r="J175" i="29"/>
  <c r="I175" i="29"/>
  <c r="I174" i="29" s="1"/>
  <c r="G175" i="29"/>
  <c r="F175" i="29"/>
  <c r="E175" i="29"/>
  <c r="D175" i="29"/>
  <c r="H172" i="29"/>
  <c r="C172" i="29"/>
  <c r="H171" i="29"/>
  <c r="C171" i="29"/>
  <c r="H170" i="29"/>
  <c r="C170" i="29"/>
  <c r="H169" i="29"/>
  <c r="C169" i="29"/>
  <c r="H168" i="29"/>
  <c r="C168" i="29"/>
  <c r="H167" i="29"/>
  <c r="C167" i="29"/>
  <c r="L166" i="29"/>
  <c r="K166" i="29"/>
  <c r="J166" i="29"/>
  <c r="J165" i="29" s="1"/>
  <c r="I166" i="29"/>
  <c r="G166" i="29"/>
  <c r="G165" i="29" s="1"/>
  <c r="F166" i="29"/>
  <c r="F165" i="29" s="1"/>
  <c r="E166" i="29"/>
  <c r="D166" i="29"/>
  <c r="D165" i="29" s="1"/>
  <c r="L165" i="29"/>
  <c r="K165" i="29"/>
  <c r="H164" i="29"/>
  <c r="C164" i="29"/>
  <c r="H163" i="29"/>
  <c r="C163" i="29"/>
  <c r="H162" i="29"/>
  <c r="C162" i="29"/>
  <c r="H161" i="29"/>
  <c r="C161" i="29"/>
  <c r="L160" i="29"/>
  <c r="K160" i="29"/>
  <c r="J160" i="29"/>
  <c r="I160" i="29"/>
  <c r="G160" i="29"/>
  <c r="F160" i="29"/>
  <c r="E160" i="29"/>
  <c r="D160" i="29"/>
  <c r="H159" i="29"/>
  <c r="C159" i="29"/>
  <c r="H158" i="29"/>
  <c r="C158" i="29"/>
  <c r="H157" i="29"/>
  <c r="C157" i="29"/>
  <c r="H156" i="29"/>
  <c r="C156" i="29"/>
  <c r="H155" i="29"/>
  <c r="C155" i="29"/>
  <c r="I154" i="29"/>
  <c r="I151" i="29" s="1"/>
  <c r="C154" i="29"/>
  <c r="H153" i="29"/>
  <c r="C153" i="29"/>
  <c r="H152" i="29"/>
  <c r="C152" i="29"/>
  <c r="L151" i="29"/>
  <c r="K151" i="29"/>
  <c r="J151" i="29"/>
  <c r="G151" i="29"/>
  <c r="F151" i="29"/>
  <c r="E151" i="29"/>
  <c r="D151" i="29"/>
  <c r="H150" i="29"/>
  <c r="C150" i="29"/>
  <c r="H149" i="29"/>
  <c r="C149" i="29"/>
  <c r="H148" i="29"/>
  <c r="C148" i="29"/>
  <c r="H147" i="29"/>
  <c r="C147" i="29"/>
  <c r="H146" i="29"/>
  <c r="C146" i="29"/>
  <c r="H145" i="29"/>
  <c r="C145" i="29"/>
  <c r="L144" i="29"/>
  <c r="K144" i="29"/>
  <c r="J144" i="29"/>
  <c r="I144" i="29"/>
  <c r="G144" i="29"/>
  <c r="F144" i="29"/>
  <c r="E144" i="29"/>
  <c r="D144" i="29"/>
  <c r="H143" i="29"/>
  <c r="C143" i="29"/>
  <c r="H142" i="29"/>
  <c r="C142" i="29"/>
  <c r="L141" i="29"/>
  <c r="K141" i="29"/>
  <c r="J141" i="29"/>
  <c r="I141" i="29"/>
  <c r="G141" i="29"/>
  <c r="F141" i="29"/>
  <c r="E141" i="29"/>
  <c r="D141" i="29"/>
  <c r="H140" i="29"/>
  <c r="C140" i="29"/>
  <c r="H139" i="29"/>
  <c r="C139" i="29"/>
  <c r="H138" i="29"/>
  <c r="C138" i="29"/>
  <c r="H137" i="29"/>
  <c r="C137" i="29"/>
  <c r="L136" i="29"/>
  <c r="K136" i="29"/>
  <c r="J136" i="29"/>
  <c r="I136" i="29"/>
  <c r="G136" i="29"/>
  <c r="F136" i="29"/>
  <c r="E136" i="29"/>
  <c r="D136" i="29"/>
  <c r="H134" i="29"/>
  <c r="C134" i="29"/>
  <c r="H133" i="29"/>
  <c r="C133" i="29"/>
  <c r="H132" i="29"/>
  <c r="C132" i="29"/>
  <c r="H131" i="29"/>
  <c r="C131" i="29"/>
  <c r="H129" i="29"/>
  <c r="H128" i="29" s="1"/>
  <c r="C129" i="29"/>
  <c r="C128" i="29" s="1"/>
  <c r="L128" i="29"/>
  <c r="K128" i="29"/>
  <c r="J128" i="29"/>
  <c r="I128" i="29"/>
  <c r="G128" i="29"/>
  <c r="F128" i="29"/>
  <c r="E128" i="29"/>
  <c r="D128" i="29"/>
  <c r="H127" i="29"/>
  <c r="C127" i="29"/>
  <c r="H126" i="29"/>
  <c r="C126" i="29"/>
  <c r="H125" i="29"/>
  <c r="C125" i="29"/>
  <c r="H124" i="29"/>
  <c r="C124" i="29"/>
  <c r="H123" i="29"/>
  <c r="C123" i="29"/>
  <c r="L122" i="29"/>
  <c r="K122" i="29"/>
  <c r="J122" i="29"/>
  <c r="I122" i="29"/>
  <c r="G122" i="29"/>
  <c r="F122" i="29"/>
  <c r="E122" i="29"/>
  <c r="D122" i="29"/>
  <c r="H121" i="29"/>
  <c r="C121" i="29"/>
  <c r="H120" i="29"/>
  <c r="C120" i="29"/>
  <c r="H119" i="29"/>
  <c r="C119" i="29"/>
  <c r="H118" i="29"/>
  <c r="C118" i="29"/>
  <c r="H117" i="29"/>
  <c r="C117" i="29"/>
  <c r="L116" i="29"/>
  <c r="K116" i="29"/>
  <c r="J116" i="29"/>
  <c r="I116" i="29"/>
  <c r="G116" i="29"/>
  <c r="F116" i="29"/>
  <c r="E116" i="29"/>
  <c r="D116" i="29"/>
  <c r="H115" i="29"/>
  <c r="C115" i="29"/>
  <c r="H114" i="29"/>
  <c r="C114" i="29"/>
  <c r="H113" i="29"/>
  <c r="C113" i="29"/>
  <c r="L112" i="29"/>
  <c r="K112" i="29"/>
  <c r="J112" i="29"/>
  <c r="I112" i="29"/>
  <c r="G112" i="29"/>
  <c r="F112" i="29"/>
  <c r="E112" i="29"/>
  <c r="D112" i="29"/>
  <c r="H111" i="29"/>
  <c r="C111" i="29"/>
  <c r="H110" i="29"/>
  <c r="C110" i="29"/>
  <c r="H109" i="29"/>
  <c r="C109" i="29"/>
  <c r="H108" i="29"/>
  <c r="C108" i="29"/>
  <c r="H107" i="29"/>
  <c r="C107" i="29"/>
  <c r="H106" i="29"/>
  <c r="C106" i="29"/>
  <c r="H105" i="29"/>
  <c r="C105" i="29"/>
  <c r="H104" i="29"/>
  <c r="C104" i="29"/>
  <c r="L103" i="29"/>
  <c r="K103" i="29"/>
  <c r="J103" i="29"/>
  <c r="I103" i="29"/>
  <c r="G103" i="29"/>
  <c r="F103" i="29"/>
  <c r="E103" i="29"/>
  <c r="D103" i="29"/>
  <c r="H102" i="29"/>
  <c r="C102" i="29"/>
  <c r="H101" i="29"/>
  <c r="C101" i="29"/>
  <c r="H100" i="29"/>
  <c r="C100" i="29"/>
  <c r="H99" i="29"/>
  <c r="C99" i="29"/>
  <c r="H98" i="29"/>
  <c r="C98" i="29"/>
  <c r="H97" i="29"/>
  <c r="C97" i="29"/>
  <c r="H96" i="29"/>
  <c r="C96" i="29"/>
  <c r="L95" i="29"/>
  <c r="K95" i="29"/>
  <c r="J95" i="29"/>
  <c r="I95" i="29"/>
  <c r="G95" i="29"/>
  <c r="F95" i="29"/>
  <c r="E95" i="29"/>
  <c r="D95" i="29"/>
  <c r="H94" i="29"/>
  <c r="C94" i="29"/>
  <c r="H93" i="29"/>
  <c r="C93" i="29"/>
  <c r="H92" i="29"/>
  <c r="C92" i="29"/>
  <c r="H91" i="29"/>
  <c r="C91" i="29"/>
  <c r="H90" i="29"/>
  <c r="C90" i="29"/>
  <c r="L89" i="29"/>
  <c r="K89" i="29"/>
  <c r="J89" i="29"/>
  <c r="I89" i="29"/>
  <c r="G89" i="29"/>
  <c r="F89" i="29"/>
  <c r="E89" i="29"/>
  <c r="D89" i="29"/>
  <c r="H88" i="29"/>
  <c r="C88" i="29"/>
  <c r="H87" i="29"/>
  <c r="C87" i="29"/>
  <c r="H86" i="29"/>
  <c r="C86" i="29"/>
  <c r="H85" i="29"/>
  <c r="C85" i="29"/>
  <c r="L84" i="29"/>
  <c r="K84" i="29"/>
  <c r="J84" i="29"/>
  <c r="I84" i="29"/>
  <c r="G84" i="29"/>
  <c r="F84" i="29"/>
  <c r="E84" i="29"/>
  <c r="D84" i="29"/>
  <c r="H82" i="29"/>
  <c r="C82" i="29"/>
  <c r="H81" i="29"/>
  <c r="C81" i="29"/>
  <c r="L80" i="29"/>
  <c r="K80" i="29"/>
  <c r="J80" i="29"/>
  <c r="I80" i="29"/>
  <c r="G80" i="29"/>
  <c r="F80" i="29"/>
  <c r="E80" i="29"/>
  <c r="D80" i="29"/>
  <c r="H79" i="29"/>
  <c r="C79" i="29"/>
  <c r="H78" i="29"/>
  <c r="C78" i="29"/>
  <c r="L77" i="29"/>
  <c r="K77" i="29"/>
  <c r="K76" i="29" s="1"/>
  <c r="J77" i="29"/>
  <c r="J76" i="29" s="1"/>
  <c r="I77" i="29"/>
  <c r="G77" i="29"/>
  <c r="G76" i="29" s="1"/>
  <c r="F77" i="29"/>
  <c r="F76" i="29" s="1"/>
  <c r="E77" i="29"/>
  <c r="E76" i="29" s="1"/>
  <c r="D77" i="29"/>
  <c r="L76" i="29"/>
  <c r="H74" i="29"/>
  <c r="C74" i="29"/>
  <c r="H73" i="29"/>
  <c r="C73" i="29"/>
  <c r="H71" i="29"/>
  <c r="C71" i="29"/>
  <c r="H70" i="29"/>
  <c r="C70" i="29"/>
  <c r="L69" i="29"/>
  <c r="L67" i="29" s="1"/>
  <c r="K69" i="29"/>
  <c r="K67" i="29" s="1"/>
  <c r="J69" i="29"/>
  <c r="J67" i="29" s="1"/>
  <c r="I69" i="29"/>
  <c r="I67" i="29" s="1"/>
  <c r="G69" i="29"/>
  <c r="G67" i="29" s="1"/>
  <c r="F69" i="29"/>
  <c r="F67" i="29" s="1"/>
  <c r="E69" i="29"/>
  <c r="E67" i="29" s="1"/>
  <c r="D69" i="29"/>
  <c r="D67" i="29" s="1"/>
  <c r="H68" i="29"/>
  <c r="C68" i="29"/>
  <c r="H66" i="29"/>
  <c r="C66" i="29"/>
  <c r="H65" i="29"/>
  <c r="C65" i="29"/>
  <c r="H64" i="29"/>
  <c r="C64" i="29"/>
  <c r="H63" i="29"/>
  <c r="C63" i="29"/>
  <c r="H62" i="29"/>
  <c r="C62" i="29"/>
  <c r="H61" i="29"/>
  <c r="C61" i="29"/>
  <c r="H60" i="29"/>
  <c r="C60" i="29"/>
  <c r="H59" i="29"/>
  <c r="C59" i="29"/>
  <c r="L58" i="29"/>
  <c r="K58" i="29"/>
  <c r="J58" i="29"/>
  <c r="I58" i="29"/>
  <c r="G58" i="29"/>
  <c r="F58" i="29"/>
  <c r="E58" i="29"/>
  <c r="D58" i="29"/>
  <c r="H57" i="29"/>
  <c r="C57" i="29"/>
  <c r="H56" i="29"/>
  <c r="C56" i="29"/>
  <c r="L55" i="29"/>
  <c r="K55" i="29"/>
  <c r="K54" i="29" s="1"/>
  <c r="J55" i="29"/>
  <c r="J54" i="29" s="1"/>
  <c r="J53" i="29" s="1"/>
  <c r="I55" i="29"/>
  <c r="G55" i="29"/>
  <c r="F55" i="29"/>
  <c r="F54" i="29" s="1"/>
  <c r="E55" i="29"/>
  <c r="D55" i="29"/>
  <c r="H47" i="29"/>
  <c r="C47" i="29"/>
  <c r="H46" i="29"/>
  <c r="C46" i="29"/>
  <c r="L45" i="29"/>
  <c r="H45" i="29" s="1"/>
  <c r="G45" i="29"/>
  <c r="C45" i="29" s="1"/>
  <c r="H44" i="29"/>
  <c r="C44" i="29"/>
  <c r="K43" i="29"/>
  <c r="J43" i="29"/>
  <c r="I43" i="29"/>
  <c r="F43" i="29"/>
  <c r="E43" i="29"/>
  <c r="D43" i="29"/>
  <c r="H42" i="29"/>
  <c r="C42" i="29"/>
  <c r="H41" i="29"/>
  <c r="C41" i="29"/>
  <c r="H40" i="29"/>
  <c r="C40" i="29"/>
  <c r="H39" i="29"/>
  <c r="C39" i="29"/>
  <c r="H38" i="29"/>
  <c r="C38" i="29"/>
  <c r="K37" i="29"/>
  <c r="H37" i="29" s="1"/>
  <c r="F37" i="29"/>
  <c r="C37" i="29" s="1"/>
  <c r="H36" i="29"/>
  <c r="C36" i="29"/>
  <c r="H35" i="29"/>
  <c r="C35" i="29"/>
  <c r="K34" i="29"/>
  <c r="H34" i="29" s="1"/>
  <c r="F34" i="29"/>
  <c r="C34" i="29" s="1"/>
  <c r="H33" i="29"/>
  <c r="C33" i="29"/>
  <c r="K32" i="29"/>
  <c r="H32" i="29" s="1"/>
  <c r="F32" i="29"/>
  <c r="C32" i="29" s="1"/>
  <c r="H31" i="29"/>
  <c r="C31" i="29"/>
  <c r="H30" i="29"/>
  <c r="C30" i="29"/>
  <c r="H29" i="29"/>
  <c r="C29" i="29"/>
  <c r="K28" i="29"/>
  <c r="F28" i="29"/>
  <c r="C28" i="29" s="1"/>
  <c r="H26" i="29"/>
  <c r="C26" i="29"/>
  <c r="H25" i="29"/>
  <c r="C25" i="29"/>
  <c r="H24" i="29"/>
  <c r="C24" i="29"/>
  <c r="H23" i="29"/>
  <c r="C23" i="29"/>
  <c r="L22" i="29"/>
  <c r="L288" i="29" s="1"/>
  <c r="K22" i="29"/>
  <c r="K288" i="29" s="1"/>
  <c r="K287" i="29" s="1"/>
  <c r="J22" i="29"/>
  <c r="I22" i="29"/>
  <c r="G22" i="29"/>
  <c r="G288" i="29" s="1"/>
  <c r="G287" i="29" s="1"/>
  <c r="F22" i="29"/>
  <c r="F288" i="29" s="1"/>
  <c r="F287" i="29" s="1"/>
  <c r="E22" i="29"/>
  <c r="D22" i="29"/>
  <c r="L83" i="31" l="1"/>
  <c r="L174" i="31"/>
  <c r="L173" i="31" s="1"/>
  <c r="G53" i="32"/>
  <c r="E21" i="33"/>
  <c r="G83" i="33"/>
  <c r="L83" i="33"/>
  <c r="L174" i="33"/>
  <c r="H174" i="33" s="1"/>
  <c r="L258" i="33"/>
  <c r="D174" i="34"/>
  <c r="D173" i="34" s="1"/>
  <c r="D258" i="34"/>
  <c r="E21" i="35"/>
  <c r="H95" i="36"/>
  <c r="L174" i="36"/>
  <c r="F83" i="37"/>
  <c r="K174" i="37"/>
  <c r="K173" i="37" s="1"/>
  <c r="K258" i="37"/>
  <c r="L174" i="39"/>
  <c r="L173" i="39" s="1"/>
  <c r="L174" i="40"/>
  <c r="L173" i="40" s="1"/>
  <c r="F174" i="47"/>
  <c r="F173" i="47" s="1"/>
  <c r="K174" i="47"/>
  <c r="K174" i="50"/>
  <c r="H174" i="50" s="1"/>
  <c r="G21" i="29"/>
  <c r="J53" i="30"/>
  <c r="G174" i="30"/>
  <c r="G173" i="30" s="1"/>
  <c r="E187" i="30"/>
  <c r="J195" i="30"/>
  <c r="H259" i="30"/>
  <c r="G288" i="31"/>
  <c r="G287" i="31" s="1"/>
  <c r="J21" i="31"/>
  <c r="L288" i="31"/>
  <c r="I53" i="31"/>
  <c r="H58" i="31"/>
  <c r="K187" i="31"/>
  <c r="H187" i="31" s="1"/>
  <c r="E195" i="31"/>
  <c r="L258" i="31"/>
  <c r="H271" i="32"/>
  <c r="C290" i="32"/>
  <c r="D288" i="33"/>
  <c r="F288" i="33"/>
  <c r="F287" i="33" s="1"/>
  <c r="I288" i="33"/>
  <c r="I287" i="33" s="1"/>
  <c r="K288" i="33"/>
  <c r="K287" i="33" s="1"/>
  <c r="E76" i="33"/>
  <c r="D174" i="33"/>
  <c r="D173" i="33" s="1"/>
  <c r="C173" i="33" s="1"/>
  <c r="J195" i="33"/>
  <c r="L195" i="33"/>
  <c r="K258" i="33"/>
  <c r="G21" i="34"/>
  <c r="J287" i="34"/>
  <c r="L287" i="34"/>
  <c r="J195" i="34"/>
  <c r="L195" i="34"/>
  <c r="C216" i="34"/>
  <c r="C227" i="34"/>
  <c r="H227" i="34"/>
  <c r="F230" i="34"/>
  <c r="G83" i="35"/>
  <c r="K174" i="35"/>
  <c r="K173" i="35" s="1"/>
  <c r="K187" i="35"/>
  <c r="J258" i="35"/>
  <c r="C269" i="35"/>
  <c r="C271" i="35"/>
  <c r="H271" i="35"/>
  <c r="H276" i="35"/>
  <c r="E288" i="36"/>
  <c r="E287" i="36" s="1"/>
  <c r="G288" i="36"/>
  <c r="G287" i="36" s="1"/>
  <c r="J288" i="36"/>
  <c r="J287" i="36" s="1"/>
  <c r="L288" i="36"/>
  <c r="L287" i="36" s="1"/>
  <c r="I53" i="36"/>
  <c r="L83" i="36"/>
  <c r="L75" i="36" s="1"/>
  <c r="C136" i="36"/>
  <c r="I187" i="36"/>
  <c r="H187" i="36" s="1"/>
  <c r="K187" i="36"/>
  <c r="J195" i="36"/>
  <c r="H55" i="37"/>
  <c r="K130" i="37"/>
  <c r="K75" i="37" s="1"/>
  <c r="J130" i="37"/>
  <c r="I195" i="37"/>
  <c r="L230" i="37"/>
  <c r="L83" i="38"/>
  <c r="I187" i="38"/>
  <c r="I195" i="38"/>
  <c r="J230" i="38"/>
  <c r="C290" i="38"/>
  <c r="E288" i="39"/>
  <c r="E287" i="39" s="1"/>
  <c r="G288" i="39"/>
  <c r="G287" i="39" s="1"/>
  <c r="J288" i="39"/>
  <c r="J287" i="39" s="1"/>
  <c r="L288" i="39"/>
  <c r="L287" i="39" s="1"/>
  <c r="E83" i="39"/>
  <c r="G83" i="39"/>
  <c r="F174" i="39"/>
  <c r="F173" i="39" s="1"/>
  <c r="L187" i="39"/>
  <c r="C45" i="41"/>
  <c r="G21" i="41"/>
  <c r="J287" i="42"/>
  <c r="L83" i="42"/>
  <c r="L75" i="42" s="1"/>
  <c r="L52" i="42" s="1"/>
  <c r="L230" i="42"/>
  <c r="E288" i="44"/>
  <c r="E287" i="44" s="1"/>
  <c r="J288" i="44"/>
  <c r="J287" i="44" s="1"/>
  <c r="L288" i="44"/>
  <c r="L287" i="44" s="1"/>
  <c r="E83" i="44"/>
  <c r="J83" i="44"/>
  <c r="J75" i="44" s="1"/>
  <c r="H175" i="46"/>
  <c r="L258" i="46"/>
  <c r="E288" i="47"/>
  <c r="E287" i="47" s="1"/>
  <c r="G288" i="47"/>
  <c r="G287" i="47" s="1"/>
  <c r="K83" i="47"/>
  <c r="E288" i="50"/>
  <c r="E287" i="50" s="1"/>
  <c r="G288" i="50"/>
  <c r="J288" i="50"/>
  <c r="J287" i="50" s="1"/>
  <c r="C175" i="51"/>
  <c r="D174" i="51"/>
  <c r="D173" i="51" s="1"/>
  <c r="G187" i="52"/>
  <c r="L187" i="52"/>
  <c r="K174" i="39"/>
  <c r="K173" i="39" s="1"/>
  <c r="G21" i="40"/>
  <c r="C141" i="40"/>
  <c r="J130" i="40"/>
  <c r="J287" i="41"/>
  <c r="L287" i="41"/>
  <c r="L174" i="41"/>
  <c r="L173" i="41" s="1"/>
  <c r="D258" i="41"/>
  <c r="D230" i="41" s="1"/>
  <c r="F288" i="42"/>
  <c r="F287" i="42" s="1"/>
  <c r="H55" i="42"/>
  <c r="D83" i="42"/>
  <c r="G130" i="42"/>
  <c r="L130" i="42"/>
  <c r="F174" i="42"/>
  <c r="F173" i="42" s="1"/>
  <c r="J195" i="42"/>
  <c r="J287" i="43"/>
  <c r="L287" i="43"/>
  <c r="H103" i="43"/>
  <c r="C116" i="43"/>
  <c r="G195" i="43"/>
  <c r="C216" i="43"/>
  <c r="K258" i="43"/>
  <c r="C84" i="44"/>
  <c r="H84" i="44"/>
  <c r="K130" i="44"/>
  <c r="L187" i="44"/>
  <c r="L187" i="45"/>
  <c r="C271" i="45"/>
  <c r="E187" i="47"/>
  <c r="G258" i="47"/>
  <c r="L287" i="48"/>
  <c r="I21" i="48"/>
  <c r="D174" i="48"/>
  <c r="H252" i="48"/>
  <c r="D258" i="48"/>
  <c r="K53" i="49"/>
  <c r="H179" i="49"/>
  <c r="H184" i="49"/>
  <c r="G187" i="49"/>
  <c r="E258" i="49"/>
  <c r="J130" i="50"/>
  <c r="K287" i="51"/>
  <c r="K53" i="51"/>
  <c r="D288" i="29"/>
  <c r="D287" i="29" s="1"/>
  <c r="E174" i="29"/>
  <c r="E173" i="29" s="1"/>
  <c r="G231" i="29"/>
  <c r="L231" i="29"/>
  <c r="G231" i="30"/>
  <c r="G230" i="30" s="1"/>
  <c r="E288" i="31"/>
  <c r="E287" i="31" s="1"/>
  <c r="C58" i="31"/>
  <c r="G83" i="31"/>
  <c r="G174" i="31"/>
  <c r="G173" i="31" s="1"/>
  <c r="D231" i="31"/>
  <c r="I231" i="31"/>
  <c r="I230" i="31" s="1"/>
  <c r="G258" i="31"/>
  <c r="E258" i="31"/>
  <c r="C258" i="31" s="1"/>
  <c r="J21" i="32"/>
  <c r="K83" i="32"/>
  <c r="E187" i="32"/>
  <c r="H276" i="32"/>
  <c r="H136" i="33"/>
  <c r="F231" i="33"/>
  <c r="K231" i="33"/>
  <c r="F258" i="33"/>
  <c r="D288" i="34"/>
  <c r="D287" i="34" s="1"/>
  <c r="H22" i="34"/>
  <c r="H288" i="34" s="1"/>
  <c r="H287" i="34" s="1"/>
  <c r="F83" i="34"/>
  <c r="K83" i="34"/>
  <c r="C95" i="35"/>
  <c r="H95" i="35"/>
  <c r="E174" i="35"/>
  <c r="E173" i="35" s="1"/>
  <c r="J174" i="35"/>
  <c r="J173" i="35" s="1"/>
  <c r="G187" i="35"/>
  <c r="E258" i="35"/>
  <c r="C258" i="35" s="1"/>
  <c r="C290" i="35"/>
  <c r="H160" i="36"/>
  <c r="K54" i="37"/>
  <c r="F53" i="38"/>
  <c r="F174" i="29"/>
  <c r="F173" i="29" s="1"/>
  <c r="K174" i="29"/>
  <c r="H103" i="31"/>
  <c r="J174" i="32"/>
  <c r="J173" i="32" s="1"/>
  <c r="K187" i="32"/>
  <c r="J195" i="32"/>
  <c r="I231" i="32"/>
  <c r="C238" i="32"/>
  <c r="L258" i="32"/>
  <c r="L230" i="32" s="1"/>
  <c r="F76" i="33"/>
  <c r="F75" i="33" s="1"/>
  <c r="F52" i="33" s="1"/>
  <c r="H144" i="33"/>
  <c r="C151" i="33"/>
  <c r="H151" i="33"/>
  <c r="C175" i="33"/>
  <c r="I174" i="33"/>
  <c r="G258" i="33"/>
  <c r="E174" i="34"/>
  <c r="J174" i="34"/>
  <c r="J173" i="34" s="1"/>
  <c r="C252" i="34"/>
  <c r="E258" i="34"/>
  <c r="C258" i="34" s="1"/>
  <c r="J258" i="34"/>
  <c r="E53" i="35"/>
  <c r="E52" i="35" s="1"/>
  <c r="C80" i="35"/>
  <c r="F174" i="35"/>
  <c r="I195" i="35"/>
  <c r="H205" i="35"/>
  <c r="C216" i="35"/>
  <c r="H216" i="35"/>
  <c r="K231" i="35"/>
  <c r="H246" i="35"/>
  <c r="H290" i="35"/>
  <c r="G21" i="36"/>
  <c r="G83" i="36"/>
  <c r="C77" i="37"/>
  <c r="D76" i="37"/>
  <c r="C205" i="32"/>
  <c r="H205" i="32"/>
  <c r="H227" i="32"/>
  <c r="I269" i="32"/>
  <c r="C271" i="32"/>
  <c r="H103" i="33"/>
  <c r="C112" i="33"/>
  <c r="F130" i="33"/>
  <c r="C160" i="34"/>
  <c r="C179" i="34"/>
  <c r="H179" i="34"/>
  <c r="D187" i="34"/>
  <c r="G195" i="34"/>
  <c r="I288" i="29"/>
  <c r="F130" i="29"/>
  <c r="H179" i="30"/>
  <c r="I195" i="30"/>
  <c r="H205" i="30"/>
  <c r="G53" i="31"/>
  <c r="H95" i="31"/>
  <c r="H136" i="31"/>
  <c r="H144" i="31"/>
  <c r="H151" i="31"/>
  <c r="E21" i="32"/>
  <c r="H141" i="32"/>
  <c r="H151" i="32"/>
  <c r="E83" i="35"/>
  <c r="J83" i="35"/>
  <c r="J75" i="35" s="1"/>
  <c r="H238" i="35"/>
  <c r="J83" i="36"/>
  <c r="J75" i="36" s="1"/>
  <c r="L195" i="36"/>
  <c r="H216" i="36"/>
  <c r="L53" i="37"/>
  <c r="E75" i="37"/>
  <c r="E258" i="37"/>
  <c r="C280" i="37"/>
  <c r="C69" i="38"/>
  <c r="E174" i="38"/>
  <c r="E173" i="38" s="1"/>
  <c r="J174" i="38"/>
  <c r="J173" i="38" s="1"/>
  <c r="C205" i="38"/>
  <c r="C246" i="38"/>
  <c r="C252" i="38"/>
  <c r="H252" i="38"/>
  <c r="D258" i="38"/>
  <c r="C258" i="38" s="1"/>
  <c r="C204" i="39"/>
  <c r="F258" i="39"/>
  <c r="K258" i="39"/>
  <c r="H290" i="39"/>
  <c r="H141" i="40"/>
  <c r="G174" i="40"/>
  <c r="G173" i="40" s="1"/>
  <c r="L187" i="40"/>
  <c r="I231" i="40"/>
  <c r="I187" i="41"/>
  <c r="C290" i="41"/>
  <c r="D288" i="42"/>
  <c r="D287" i="42" s="1"/>
  <c r="F54" i="42"/>
  <c r="F53" i="42" s="1"/>
  <c r="G83" i="42"/>
  <c r="I151" i="42"/>
  <c r="I130" i="42" s="1"/>
  <c r="H130" i="42" s="1"/>
  <c r="E174" i="42"/>
  <c r="L195" i="42"/>
  <c r="C216" i="42"/>
  <c r="E231" i="42"/>
  <c r="J231" i="42"/>
  <c r="E258" i="42"/>
  <c r="E83" i="43"/>
  <c r="J83" i="43"/>
  <c r="J75" i="43" s="1"/>
  <c r="J187" i="43"/>
  <c r="E195" i="44"/>
  <c r="E258" i="45"/>
  <c r="C259" i="45"/>
  <c r="G174" i="36"/>
  <c r="G173" i="36" s="1"/>
  <c r="E187" i="36"/>
  <c r="C252" i="36"/>
  <c r="D258" i="36"/>
  <c r="I258" i="36"/>
  <c r="G288" i="37"/>
  <c r="G287" i="37" s="1"/>
  <c r="L288" i="37"/>
  <c r="L287" i="37" s="1"/>
  <c r="I187" i="37"/>
  <c r="E231" i="37"/>
  <c r="E230" i="37" s="1"/>
  <c r="J231" i="37"/>
  <c r="J230" i="37" s="1"/>
  <c r="F258" i="37"/>
  <c r="H271" i="37"/>
  <c r="C276" i="37"/>
  <c r="H84" i="38"/>
  <c r="H89" i="38"/>
  <c r="H103" i="38"/>
  <c r="G174" i="39"/>
  <c r="G173" i="39" s="1"/>
  <c r="G187" i="39"/>
  <c r="I83" i="40"/>
  <c r="D174" i="40"/>
  <c r="I174" i="40"/>
  <c r="H188" i="40"/>
  <c r="J195" i="40"/>
  <c r="F83" i="41"/>
  <c r="F75" i="41" s="1"/>
  <c r="K83" i="41"/>
  <c r="G174" i="41"/>
  <c r="G173" i="41" s="1"/>
  <c r="G231" i="41"/>
  <c r="L231" i="41"/>
  <c r="J258" i="41"/>
  <c r="I54" i="42"/>
  <c r="H54" i="42" s="1"/>
  <c r="H103" i="42"/>
  <c r="H112" i="42"/>
  <c r="K174" i="42"/>
  <c r="K173" i="42" s="1"/>
  <c r="C246" i="42"/>
  <c r="F258" i="42"/>
  <c r="K258" i="42"/>
  <c r="H290" i="42"/>
  <c r="I21" i="43"/>
  <c r="D174" i="43"/>
  <c r="I174" i="43"/>
  <c r="E174" i="44"/>
  <c r="E173" i="44" s="1"/>
  <c r="C175" i="44"/>
  <c r="H175" i="36"/>
  <c r="F54" i="37"/>
  <c r="F53" i="37" s="1"/>
  <c r="H141" i="38"/>
  <c r="H144" i="38"/>
  <c r="C246" i="41"/>
  <c r="H77" i="42"/>
  <c r="E287" i="43"/>
  <c r="K53" i="38"/>
  <c r="H53" i="38" s="1"/>
  <c r="D187" i="38"/>
  <c r="L195" i="38"/>
  <c r="F83" i="39"/>
  <c r="J195" i="39"/>
  <c r="E288" i="40"/>
  <c r="E287" i="40" s="1"/>
  <c r="F187" i="40"/>
  <c r="G230" i="40"/>
  <c r="E21" i="48"/>
  <c r="D231" i="43"/>
  <c r="F258" i="43"/>
  <c r="K287" i="44"/>
  <c r="G174" i="44"/>
  <c r="L174" i="44"/>
  <c r="L173" i="44" s="1"/>
  <c r="E187" i="44"/>
  <c r="F231" i="44"/>
  <c r="K231" i="44"/>
  <c r="K230" i="44" s="1"/>
  <c r="E258" i="44"/>
  <c r="J258" i="44"/>
  <c r="G174" i="45"/>
  <c r="G173" i="45" s="1"/>
  <c r="G258" i="45"/>
  <c r="L258" i="45"/>
  <c r="C136" i="46"/>
  <c r="I174" i="46"/>
  <c r="I173" i="46" s="1"/>
  <c r="F187" i="46"/>
  <c r="G231" i="46"/>
  <c r="L231" i="46"/>
  <c r="L230" i="46" s="1"/>
  <c r="G258" i="46"/>
  <c r="E258" i="46"/>
  <c r="C258" i="46" s="1"/>
  <c r="C43" i="47"/>
  <c r="C80" i="47"/>
  <c r="G83" i="47"/>
  <c r="C188" i="47"/>
  <c r="I187" i="47"/>
  <c r="I231" i="47"/>
  <c r="J258" i="47"/>
  <c r="H80" i="48"/>
  <c r="I174" i="48"/>
  <c r="F187" i="48"/>
  <c r="C192" i="48"/>
  <c r="H192" i="48"/>
  <c r="G195" i="48"/>
  <c r="H22" i="49"/>
  <c r="L288" i="49"/>
  <c r="L287" i="49" s="1"/>
  <c r="C290" i="49"/>
  <c r="K195" i="50"/>
  <c r="F231" i="50"/>
  <c r="F230" i="50" s="1"/>
  <c r="C280" i="50"/>
  <c r="H280" i="50"/>
  <c r="G53" i="44"/>
  <c r="C80" i="45"/>
  <c r="C89" i="48"/>
  <c r="H103" i="48"/>
  <c r="H227" i="48"/>
  <c r="F230" i="48"/>
  <c r="K230" i="48"/>
  <c r="H136" i="49"/>
  <c r="I151" i="49"/>
  <c r="C165" i="49"/>
  <c r="H276" i="49"/>
  <c r="D288" i="50"/>
  <c r="D287" i="50" s="1"/>
  <c r="C166" i="50"/>
  <c r="E83" i="51"/>
  <c r="E174" i="51"/>
  <c r="E173" i="51" s="1"/>
  <c r="F187" i="51"/>
  <c r="C187" i="51" s="1"/>
  <c r="K187" i="51"/>
  <c r="E231" i="51"/>
  <c r="E230" i="51" s="1"/>
  <c r="J258" i="43"/>
  <c r="H136" i="44"/>
  <c r="K195" i="44"/>
  <c r="F288" i="45"/>
  <c r="F287" i="45" s="1"/>
  <c r="K288" i="45"/>
  <c r="K287" i="45" s="1"/>
  <c r="H112" i="45"/>
  <c r="C80" i="46"/>
  <c r="H80" i="46"/>
  <c r="C175" i="46"/>
  <c r="K258" i="46"/>
  <c r="K230" i="46" s="1"/>
  <c r="H290" i="46"/>
  <c r="C141" i="47"/>
  <c r="C144" i="47"/>
  <c r="C160" i="47"/>
  <c r="E174" i="47"/>
  <c r="E173" i="47" s="1"/>
  <c r="J174" i="47"/>
  <c r="J173" i="47" s="1"/>
  <c r="G187" i="47"/>
  <c r="L231" i="47"/>
  <c r="K288" i="48"/>
  <c r="K287" i="48" s="1"/>
  <c r="I191" i="48"/>
  <c r="I187" i="48" s="1"/>
  <c r="C238" i="48"/>
  <c r="I251" i="48"/>
  <c r="H251" i="48" s="1"/>
  <c r="E83" i="49"/>
  <c r="F288" i="50"/>
  <c r="F287" i="50" s="1"/>
  <c r="C116" i="50"/>
  <c r="C122" i="50"/>
  <c r="G130" i="50"/>
  <c r="H160" i="50"/>
  <c r="H95" i="51"/>
  <c r="C205" i="51"/>
  <c r="C227" i="51"/>
  <c r="C160" i="33"/>
  <c r="H238" i="33"/>
  <c r="C196" i="34"/>
  <c r="C141" i="35"/>
  <c r="H216" i="37"/>
  <c r="C43" i="38"/>
  <c r="F53" i="41"/>
  <c r="E187" i="41"/>
  <c r="L174" i="43"/>
  <c r="L173" i="43" s="1"/>
  <c r="C238" i="43"/>
  <c r="C89" i="52"/>
  <c r="H103" i="52"/>
  <c r="L54" i="31"/>
  <c r="L53" i="31" s="1"/>
  <c r="H280" i="32"/>
  <c r="C89" i="37"/>
  <c r="H95" i="39"/>
  <c r="L258" i="41"/>
  <c r="C179" i="45"/>
  <c r="C89" i="46"/>
  <c r="C259" i="51"/>
  <c r="L174" i="52"/>
  <c r="L173" i="52" s="1"/>
  <c r="C216" i="39"/>
  <c r="F174" i="41"/>
  <c r="F173" i="41" s="1"/>
  <c r="J230" i="41"/>
  <c r="C141" i="42"/>
  <c r="H216" i="43"/>
  <c r="H141" i="44"/>
  <c r="H238" i="48"/>
  <c r="J187" i="50"/>
  <c r="C136" i="33"/>
  <c r="C198" i="36"/>
  <c r="C84" i="39"/>
  <c r="H160" i="42"/>
  <c r="H280" i="42"/>
  <c r="G187" i="43"/>
  <c r="H58" i="48"/>
  <c r="H80" i="51"/>
  <c r="G187" i="31"/>
  <c r="H112" i="32"/>
  <c r="H160" i="33"/>
  <c r="H69" i="34"/>
  <c r="H80" i="34"/>
  <c r="F27" i="37"/>
  <c r="H103" i="37"/>
  <c r="H43" i="38"/>
  <c r="D67" i="38"/>
  <c r="C151" i="38"/>
  <c r="C238" i="38"/>
  <c r="H77" i="39"/>
  <c r="H246" i="39"/>
  <c r="H238" i="43"/>
  <c r="C95" i="45"/>
  <c r="H95" i="45"/>
  <c r="C141" i="45"/>
  <c r="J174" i="46"/>
  <c r="J173" i="46" s="1"/>
  <c r="H173" i="46" s="1"/>
  <c r="C259" i="48"/>
  <c r="J21" i="50"/>
  <c r="C136" i="50"/>
  <c r="H144" i="50"/>
  <c r="I151" i="50"/>
  <c r="H151" i="50" s="1"/>
  <c r="C160" i="50"/>
  <c r="H216" i="50"/>
  <c r="H89" i="51"/>
  <c r="H103" i="51"/>
  <c r="C112" i="51"/>
  <c r="G258" i="51"/>
  <c r="L258" i="51"/>
  <c r="L230" i="51" s="1"/>
  <c r="H58" i="52"/>
  <c r="G174" i="52"/>
  <c r="G173" i="52" s="1"/>
  <c r="G258" i="52"/>
  <c r="C179" i="31"/>
  <c r="I187" i="31"/>
  <c r="H252" i="31"/>
  <c r="K76" i="35"/>
  <c r="H188" i="35"/>
  <c r="I53" i="38"/>
  <c r="C259" i="40"/>
  <c r="H276" i="41"/>
  <c r="C271" i="42"/>
  <c r="H271" i="42"/>
  <c r="C276" i="42"/>
  <c r="C280" i="47"/>
  <c r="C141" i="49"/>
  <c r="C151" i="49"/>
  <c r="D174" i="52"/>
  <c r="D173" i="52" s="1"/>
  <c r="C173" i="52" s="1"/>
  <c r="D258" i="52"/>
  <c r="C276" i="52"/>
  <c r="G258" i="30"/>
  <c r="I53" i="33"/>
  <c r="H252" i="33"/>
  <c r="H103" i="34"/>
  <c r="C198" i="34"/>
  <c r="H141" i="35"/>
  <c r="C144" i="35"/>
  <c r="H198" i="36"/>
  <c r="H43" i="37"/>
  <c r="J75" i="37"/>
  <c r="F27" i="38"/>
  <c r="C269" i="38"/>
  <c r="E21" i="39"/>
  <c r="C55" i="40"/>
  <c r="C69" i="40"/>
  <c r="C205" i="40"/>
  <c r="E231" i="40"/>
  <c r="J231" i="40"/>
  <c r="E258" i="40"/>
  <c r="J258" i="40"/>
  <c r="D83" i="41"/>
  <c r="H84" i="41"/>
  <c r="H141" i="42"/>
  <c r="C144" i="42"/>
  <c r="L75" i="43"/>
  <c r="H43" i="50"/>
  <c r="C144" i="52"/>
  <c r="C246" i="52"/>
  <c r="F258" i="30"/>
  <c r="C77" i="35"/>
  <c r="H77" i="35"/>
  <c r="G76" i="35"/>
  <c r="G75" i="35" s="1"/>
  <c r="G52" i="35" s="1"/>
  <c r="H184" i="36"/>
  <c r="C196" i="38"/>
  <c r="C84" i="40"/>
  <c r="C136" i="41"/>
  <c r="C144" i="41"/>
  <c r="C216" i="41"/>
  <c r="C252" i="43"/>
  <c r="H252" i="43"/>
  <c r="H192" i="44"/>
  <c r="C58" i="45"/>
  <c r="K53" i="48"/>
  <c r="H188" i="51"/>
  <c r="C227" i="29"/>
  <c r="I258" i="29"/>
  <c r="J83" i="30"/>
  <c r="E21" i="31"/>
  <c r="H89" i="31"/>
  <c r="H112" i="31"/>
  <c r="H238" i="31"/>
  <c r="H246" i="31"/>
  <c r="E187" i="33"/>
  <c r="H136" i="34"/>
  <c r="C175" i="34"/>
  <c r="C238" i="34"/>
  <c r="H58" i="35"/>
  <c r="H259" i="35"/>
  <c r="H246" i="36"/>
  <c r="C196" i="37"/>
  <c r="H198" i="37"/>
  <c r="C22" i="38"/>
  <c r="C55" i="38"/>
  <c r="C184" i="38"/>
  <c r="E76" i="39"/>
  <c r="F258" i="40"/>
  <c r="C166" i="41"/>
  <c r="K174" i="41"/>
  <c r="H144" i="42"/>
  <c r="H95" i="43"/>
  <c r="H216" i="44"/>
  <c r="C280" i="44"/>
  <c r="H43" i="46"/>
  <c r="H84" i="46"/>
  <c r="C136" i="47"/>
  <c r="H184" i="48"/>
  <c r="I21" i="49"/>
  <c r="H188" i="50"/>
  <c r="H238" i="50"/>
  <c r="H246" i="50"/>
  <c r="C179" i="51"/>
  <c r="C271" i="52"/>
  <c r="H271" i="52"/>
  <c r="G269" i="52"/>
  <c r="G268" i="52" s="1"/>
  <c r="L269" i="52"/>
  <c r="K187" i="29"/>
  <c r="K27" i="30"/>
  <c r="K21" i="30" s="1"/>
  <c r="F174" i="31"/>
  <c r="H216" i="31"/>
  <c r="D187" i="32"/>
  <c r="I258" i="33"/>
  <c r="C103" i="34"/>
  <c r="E53" i="36"/>
  <c r="C84" i="36"/>
  <c r="H144" i="36"/>
  <c r="C112" i="38"/>
  <c r="C122" i="38"/>
  <c r="H165" i="39"/>
  <c r="D187" i="39"/>
  <c r="F195" i="39"/>
  <c r="H216" i="39"/>
  <c r="F27" i="42"/>
  <c r="C27" i="42" s="1"/>
  <c r="H69" i="42"/>
  <c r="E21" i="43"/>
  <c r="H55" i="44"/>
  <c r="C179" i="44"/>
  <c r="C184" i="44"/>
  <c r="H184" i="44"/>
  <c r="H252" i="44"/>
  <c r="H175" i="45"/>
  <c r="C141" i="46"/>
  <c r="I151" i="46"/>
  <c r="I130" i="46" s="1"/>
  <c r="C227" i="46"/>
  <c r="H216" i="47"/>
  <c r="L54" i="48"/>
  <c r="C246" i="49"/>
  <c r="I174" i="52"/>
  <c r="I173" i="52" s="1"/>
  <c r="C188" i="52"/>
  <c r="E258" i="52"/>
  <c r="J258" i="52"/>
  <c r="L130" i="29"/>
  <c r="I187" i="30"/>
  <c r="G187" i="32"/>
  <c r="C251" i="32"/>
  <c r="H259" i="32"/>
  <c r="H95" i="33"/>
  <c r="H246" i="33"/>
  <c r="I187" i="34"/>
  <c r="H144" i="35"/>
  <c r="H43" i="36"/>
  <c r="H77" i="36"/>
  <c r="E83" i="36"/>
  <c r="G187" i="36"/>
  <c r="H263" i="36"/>
  <c r="C271" i="37"/>
  <c r="C165" i="38"/>
  <c r="H165" i="38"/>
  <c r="H166" i="38"/>
  <c r="C263" i="38"/>
  <c r="J258" i="39"/>
  <c r="H179" i="40"/>
  <c r="C246" i="40"/>
  <c r="C252" i="40"/>
  <c r="C43" i="41"/>
  <c r="C160" i="41"/>
  <c r="K27" i="42"/>
  <c r="G187" i="44"/>
  <c r="H136" i="45"/>
  <c r="I174" i="45"/>
  <c r="C144" i="46"/>
  <c r="H144" i="46"/>
  <c r="H160" i="46"/>
  <c r="H136" i="48"/>
  <c r="H84" i="50"/>
  <c r="D165" i="50"/>
  <c r="C238" i="50"/>
  <c r="F53" i="51"/>
  <c r="J83" i="29"/>
  <c r="D187" i="29"/>
  <c r="J174" i="30"/>
  <c r="J173" i="30" s="1"/>
  <c r="H192" i="31"/>
  <c r="H69" i="32"/>
  <c r="H80" i="32"/>
  <c r="J75" i="33"/>
  <c r="C179" i="33"/>
  <c r="H184" i="33"/>
  <c r="H216" i="33"/>
  <c r="C227" i="33"/>
  <c r="H227" i="33"/>
  <c r="C238" i="35"/>
  <c r="J174" i="37"/>
  <c r="J173" i="37" s="1"/>
  <c r="D269" i="37"/>
  <c r="C269" i="37" s="1"/>
  <c r="I269" i="37"/>
  <c r="K27" i="39"/>
  <c r="H151" i="39"/>
  <c r="H166" i="40"/>
  <c r="C188" i="41"/>
  <c r="H205" i="41"/>
  <c r="H216" i="42"/>
  <c r="C227" i="42"/>
  <c r="H227" i="42"/>
  <c r="C263" i="42"/>
  <c r="H166" i="43"/>
  <c r="H188" i="43"/>
  <c r="H238" i="44"/>
  <c r="H246" i="44"/>
  <c r="K27" i="45"/>
  <c r="K21" i="45" s="1"/>
  <c r="H58" i="45"/>
  <c r="H246" i="45"/>
  <c r="H216" i="46"/>
  <c r="C116" i="49"/>
  <c r="H198" i="49"/>
  <c r="H205" i="49"/>
  <c r="C216" i="50"/>
  <c r="C58" i="51"/>
  <c r="H166" i="51"/>
  <c r="H122" i="31"/>
  <c r="C259" i="32"/>
  <c r="H58" i="33"/>
  <c r="H67" i="33"/>
  <c r="C116" i="33"/>
  <c r="H116" i="33"/>
  <c r="C95" i="34"/>
  <c r="C151" i="34"/>
  <c r="H151" i="34"/>
  <c r="C112" i="35"/>
  <c r="C122" i="35"/>
  <c r="H227" i="35"/>
  <c r="H252" i="35"/>
  <c r="K258" i="35"/>
  <c r="K230" i="35" s="1"/>
  <c r="H263" i="35"/>
  <c r="H151" i="36"/>
  <c r="C160" i="36"/>
  <c r="H252" i="36"/>
  <c r="H77" i="37"/>
  <c r="C144" i="37"/>
  <c r="H144" i="37"/>
  <c r="I151" i="37"/>
  <c r="C160" i="37"/>
  <c r="C188" i="37"/>
  <c r="E187" i="37"/>
  <c r="J187" i="37"/>
  <c r="C216" i="37"/>
  <c r="H77" i="38"/>
  <c r="C80" i="38"/>
  <c r="C179" i="38"/>
  <c r="H179" i="38"/>
  <c r="F53" i="29"/>
  <c r="F52" i="29" s="1"/>
  <c r="G130" i="29"/>
  <c r="D130" i="29"/>
  <c r="F187" i="29"/>
  <c r="L187" i="29"/>
  <c r="D204" i="29"/>
  <c r="D195" i="29" s="1"/>
  <c r="I204" i="29"/>
  <c r="I195" i="29" s="1"/>
  <c r="H216" i="29"/>
  <c r="G204" i="29"/>
  <c r="C204" i="29" s="1"/>
  <c r="L204" i="29"/>
  <c r="L195" i="29" s="1"/>
  <c r="C89" i="30"/>
  <c r="E187" i="31"/>
  <c r="C216" i="31"/>
  <c r="E53" i="32"/>
  <c r="C122" i="32"/>
  <c r="H122" i="32"/>
  <c r="H179" i="32"/>
  <c r="E53" i="33"/>
  <c r="C238" i="33"/>
  <c r="C252" i="33"/>
  <c r="E258" i="33"/>
  <c r="C258" i="33" s="1"/>
  <c r="J258" i="33"/>
  <c r="C55" i="36"/>
  <c r="I76" i="36"/>
  <c r="C95" i="36"/>
  <c r="H179" i="36"/>
  <c r="C184" i="36"/>
  <c r="I231" i="36"/>
  <c r="H238" i="36"/>
  <c r="J251" i="36"/>
  <c r="C95" i="37"/>
  <c r="H116" i="37"/>
  <c r="C252" i="37"/>
  <c r="D251" i="38"/>
  <c r="C251" i="38" s="1"/>
  <c r="I251" i="38"/>
  <c r="H251" i="38" s="1"/>
  <c r="C259" i="38"/>
  <c r="J21" i="39"/>
  <c r="H43" i="29"/>
  <c r="F83" i="29"/>
  <c r="J288" i="30"/>
  <c r="C77" i="30"/>
  <c r="C144" i="30"/>
  <c r="I151" i="30"/>
  <c r="I130" i="30" s="1"/>
  <c r="F174" i="30"/>
  <c r="F173" i="30" s="1"/>
  <c r="C179" i="30"/>
  <c r="E231" i="30"/>
  <c r="J231" i="30"/>
  <c r="L258" i="30"/>
  <c r="E258" i="30"/>
  <c r="J258" i="30"/>
  <c r="H166" i="31"/>
  <c r="H198" i="31"/>
  <c r="I67" i="32"/>
  <c r="C69" i="32"/>
  <c r="H43" i="33"/>
  <c r="H69" i="33"/>
  <c r="C184" i="34"/>
  <c r="I187" i="35"/>
  <c r="C205" i="35"/>
  <c r="F230" i="35"/>
  <c r="C276" i="35"/>
  <c r="G53" i="37"/>
  <c r="F174" i="37"/>
  <c r="F173" i="37" s="1"/>
  <c r="L187" i="37"/>
  <c r="C246" i="37"/>
  <c r="H95" i="38"/>
  <c r="C271" i="38"/>
  <c r="H22" i="39"/>
  <c r="C58" i="39"/>
  <c r="H136" i="29"/>
  <c r="H144" i="29"/>
  <c r="G195" i="30"/>
  <c r="E53" i="31"/>
  <c r="H144" i="32"/>
  <c r="D269" i="32"/>
  <c r="C89" i="34"/>
  <c r="H103" i="36"/>
  <c r="C166" i="37"/>
  <c r="E174" i="37"/>
  <c r="J196" i="37"/>
  <c r="J195" i="37" s="1"/>
  <c r="H69" i="39"/>
  <c r="H103" i="39"/>
  <c r="H136" i="39"/>
  <c r="H235" i="39"/>
  <c r="H238" i="39"/>
  <c r="G258" i="39"/>
  <c r="G130" i="40"/>
  <c r="H160" i="40"/>
  <c r="H246" i="40"/>
  <c r="H252" i="40"/>
  <c r="C89" i="41"/>
  <c r="J83" i="41"/>
  <c r="H259" i="41"/>
  <c r="H80" i="42"/>
  <c r="E269" i="42"/>
  <c r="E268" i="42" s="1"/>
  <c r="C196" i="43"/>
  <c r="C55" i="44"/>
  <c r="H116" i="44"/>
  <c r="H280" i="44"/>
  <c r="C77" i="45"/>
  <c r="H77" i="45"/>
  <c r="G76" i="45"/>
  <c r="L76" i="45"/>
  <c r="C252" i="45"/>
  <c r="H252" i="45"/>
  <c r="C280" i="45"/>
  <c r="C95" i="46"/>
  <c r="H80" i="47"/>
  <c r="L174" i="47"/>
  <c r="L173" i="47" s="1"/>
  <c r="L187" i="47"/>
  <c r="H238" i="47"/>
  <c r="F258" i="47"/>
  <c r="F230" i="47" s="1"/>
  <c r="F194" i="47" s="1"/>
  <c r="H179" i="48"/>
  <c r="C184" i="48"/>
  <c r="C205" i="48"/>
  <c r="C252" i="48"/>
  <c r="H175" i="49"/>
  <c r="J258" i="50"/>
  <c r="H175" i="51"/>
  <c r="H271" i="51"/>
  <c r="C280" i="51"/>
  <c r="G53" i="52"/>
  <c r="H141" i="52"/>
  <c r="G130" i="52"/>
  <c r="L130" i="52"/>
  <c r="C216" i="52"/>
  <c r="H216" i="52"/>
  <c r="F258" i="52"/>
  <c r="K258" i="52"/>
  <c r="E269" i="52"/>
  <c r="C290" i="52"/>
  <c r="H116" i="39"/>
  <c r="H271" i="39"/>
  <c r="C116" i="40"/>
  <c r="C141" i="41"/>
  <c r="H141" i="41"/>
  <c r="C179" i="41"/>
  <c r="J269" i="41"/>
  <c r="G54" i="42"/>
  <c r="G53" i="42" s="1"/>
  <c r="H95" i="42"/>
  <c r="C184" i="42"/>
  <c r="C238" i="42"/>
  <c r="H238" i="42"/>
  <c r="E53" i="43"/>
  <c r="H144" i="43"/>
  <c r="C166" i="43"/>
  <c r="E21" i="44"/>
  <c r="J130" i="44"/>
  <c r="C144" i="44"/>
  <c r="C175" i="45"/>
  <c r="L174" i="45"/>
  <c r="L173" i="45" s="1"/>
  <c r="C205" i="45"/>
  <c r="K187" i="46"/>
  <c r="H160" i="48"/>
  <c r="C43" i="49"/>
  <c r="H58" i="49"/>
  <c r="K27" i="50"/>
  <c r="H27" i="50" s="1"/>
  <c r="C58" i="50"/>
  <c r="C184" i="51"/>
  <c r="J187" i="51"/>
  <c r="C116" i="52"/>
  <c r="J76" i="39"/>
  <c r="E130" i="39"/>
  <c r="E75" i="39" s="1"/>
  <c r="H141" i="39"/>
  <c r="H173" i="39"/>
  <c r="H175" i="39"/>
  <c r="E83" i="40"/>
  <c r="E174" i="40"/>
  <c r="E173" i="40" s="1"/>
  <c r="G195" i="40"/>
  <c r="D258" i="40"/>
  <c r="H263" i="41"/>
  <c r="G269" i="42"/>
  <c r="G268" i="42" s="1"/>
  <c r="G174" i="43"/>
  <c r="G173" i="43" s="1"/>
  <c r="G52" i="43" s="1"/>
  <c r="C188" i="43"/>
  <c r="H69" i="44"/>
  <c r="H80" i="44"/>
  <c r="H188" i="44"/>
  <c r="C216" i="44"/>
  <c r="C238" i="44"/>
  <c r="C252" i="44"/>
  <c r="H122" i="45"/>
  <c r="J187" i="45"/>
  <c r="D195" i="45"/>
  <c r="C198" i="45"/>
  <c r="H198" i="45"/>
  <c r="C227" i="45"/>
  <c r="C103" i="46"/>
  <c r="G187" i="46"/>
  <c r="L187" i="46"/>
  <c r="H276" i="46"/>
  <c r="H188" i="47"/>
  <c r="H196" i="47"/>
  <c r="H263" i="47"/>
  <c r="H246" i="49"/>
  <c r="H80" i="50"/>
  <c r="H58" i="51"/>
  <c r="C67" i="51"/>
  <c r="F195" i="52"/>
  <c r="L53" i="39"/>
  <c r="C77" i="39"/>
  <c r="H89" i="39"/>
  <c r="H122" i="39"/>
  <c r="C166" i="39"/>
  <c r="C112" i="40"/>
  <c r="C198" i="40"/>
  <c r="H198" i="40"/>
  <c r="J53" i="41"/>
  <c r="C103" i="41"/>
  <c r="H271" i="41"/>
  <c r="C276" i="41"/>
  <c r="L269" i="41"/>
  <c r="C160" i="42"/>
  <c r="C175" i="42"/>
  <c r="H175" i="42"/>
  <c r="C192" i="42"/>
  <c r="H263" i="42"/>
  <c r="D269" i="42"/>
  <c r="I187" i="43"/>
  <c r="H276" i="43"/>
  <c r="C141" i="44"/>
  <c r="L130" i="44"/>
  <c r="D165" i="44"/>
  <c r="H116" i="45"/>
  <c r="G187" i="45"/>
  <c r="H141" i="46"/>
  <c r="G130" i="46"/>
  <c r="J187" i="46"/>
  <c r="H112" i="47"/>
  <c r="H144" i="47"/>
  <c r="C216" i="47"/>
  <c r="H89" i="48"/>
  <c r="C191" i="49"/>
  <c r="I196" i="49"/>
  <c r="C263" i="49"/>
  <c r="H112" i="50"/>
  <c r="H184" i="50"/>
  <c r="C188" i="50"/>
  <c r="J53" i="51"/>
  <c r="C122" i="51"/>
  <c r="H136" i="51"/>
  <c r="C141" i="51"/>
  <c r="C151" i="51"/>
  <c r="C160" i="51"/>
  <c r="H160" i="51"/>
  <c r="H238" i="51"/>
  <c r="K53" i="52"/>
  <c r="H160" i="52"/>
  <c r="E174" i="52"/>
  <c r="J174" i="52"/>
  <c r="J173" i="52" s="1"/>
  <c r="H173" i="52" s="1"/>
  <c r="H28" i="29"/>
  <c r="K27" i="29"/>
  <c r="K21" i="29" s="1"/>
  <c r="K53" i="29"/>
  <c r="F75" i="29"/>
  <c r="J174" i="29"/>
  <c r="J173" i="29" s="1"/>
  <c r="H175" i="29"/>
  <c r="C58" i="30"/>
  <c r="F54" i="30"/>
  <c r="F187" i="34"/>
  <c r="E195" i="35"/>
  <c r="F187" i="39"/>
  <c r="C95" i="29"/>
  <c r="C116" i="29"/>
  <c r="H116" i="29"/>
  <c r="H154" i="29"/>
  <c r="H160" i="29"/>
  <c r="H166" i="29"/>
  <c r="C263" i="29"/>
  <c r="D258" i="29"/>
  <c r="C95" i="30"/>
  <c r="F75" i="39"/>
  <c r="C136" i="29"/>
  <c r="E130" i="29"/>
  <c r="G195" i="29"/>
  <c r="C58" i="29"/>
  <c r="C84" i="29"/>
  <c r="H84" i="29"/>
  <c r="H89" i="29"/>
  <c r="G187" i="29"/>
  <c r="E230" i="30"/>
  <c r="H196" i="35"/>
  <c r="F195" i="37"/>
  <c r="E288" i="29"/>
  <c r="E287" i="29" s="1"/>
  <c r="J288" i="29"/>
  <c r="J287" i="29" s="1"/>
  <c r="C77" i="29"/>
  <c r="H77" i="29"/>
  <c r="C80" i="29"/>
  <c r="H80" i="29"/>
  <c r="K83" i="29"/>
  <c r="G83" i="29"/>
  <c r="F204" i="29"/>
  <c r="K204" i="29"/>
  <c r="K195" i="29" s="1"/>
  <c r="F231" i="29"/>
  <c r="K231" i="29"/>
  <c r="H246" i="29"/>
  <c r="J287" i="30"/>
  <c r="F83" i="30"/>
  <c r="F231" i="30"/>
  <c r="K231" i="30"/>
  <c r="H271" i="30"/>
  <c r="H280" i="30"/>
  <c r="C160" i="31"/>
  <c r="J187" i="31"/>
  <c r="F187" i="31"/>
  <c r="I196" i="31"/>
  <c r="C198" i="31"/>
  <c r="H116" i="32"/>
  <c r="H175" i="32"/>
  <c r="J258" i="32"/>
  <c r="H263" i="32"/>
  <c r="D21" i="33"/>
  <c r="K54" i="33"/>
  <c r="K53" i="33" s="1"/>
  <c r="E130" i="33"/>
  <c r="H141" i="33"/>
  <c r="H179" i="33"/>
  <c r="C184" i="33"/>
  <c r="G187" i="33"/>
  <c r="H196" i="33"/>
  <c r="C198" i="33"/>
  <c r="H198" i="33"/>
  <c r="C77" i="34"/>
  <c r="E130" i="34"/>
  <c r="C130" i="34" s="1"/>
  <c r="J187" i="34"/>
  <c r="H69" i="35"/>
  <c r="H184" i="35"/>
  <c r="C188" i="35"/>
  <c r="L187" i="35"/>
  <c r="C192" i="35"/>
  <c r="H192" i="35"/>
  <c r="C198" i="35"/>
  <c r="H198" i="35"/>
  <c r="L269" i="35"/>
  <c r="C80" i="36"/>
  <c r="K83" i="36"/>
  <c r="J187" i="36"/>
  <c r="D204" i="36"/>
  <c r="G21" i="37"/>
  <c r="F130" i="37"/>
  <c r="F75" i="37" s="1"/>
  <c r="C238" i="37"/>
  <c r="C263" i="37"/>
  <c r="H263" i="37"/>
  <c r="D268" i="37"/>
  <c r="C54" i="38"/>
  <c r="C58" i="38"/>
  <c r="E76" i="38"/>
  <c r="E75" i="38" s="1"/>
  <c r="J76" i="38"/>
  <c r="C136" i="38"/>
  <c r="K204" i="38"/>
  <c r="K195" i="38" s="1"/>
  <c r="F27" i="39"/>
  <c r="H174" i="39"/>
  <c r="H179" i="39"/>
  <c r="C246" i="39"/>
  <c r="C259" i="39"/>
  <c r="H259" i="39"/>
  <c r="L258" i="39"/>
  <c r="E258" i="39"/>
  <c r="F27" i="40"/>
  <c r="J21" i="40"/>
  <c r="F54" i="40"/>
  <c r="F53" i="40" s="1"/>
  <c r="C67" i="40"/>
  <c r="F83" i="40"/>
  <c r="C144" i="40"/>
  <c r="K130" i="40"/>
  <c r="H175" i="40"/>
  <c r="C188" i="40"/>
  <c r="D196" i="40"/>
  <c r="I196" i="40"/>
  <c r="H205" i="40"/>
  <c r="C67" i="41"/>
  <c r="H67" i="41"/>
  <c r="C196" i="29"/>
  <c r="C280" i="29"/>
  <c r="F288" i="30"/>
  <c r="F287" i="30" s="1"/>
  <c r="K54" i="30"/>
  <c r="K53" i="30" s="1"/>
  <c r="L83" i="30"/>
  <c r="H116" i="30"/>
  <c r="C136" i="30"/>
  <c r="H141" i="30"/>
  <c r="G130" i="30"/>
  <c r="L130" i="30"/>
  <c r="J187" i="30"/>
  <c r="E195" i="30"/>
  <c r="E194" i="30" s="1"/>
  <c r="H263" i="30"/>
  <c r="H77" i="31"/>
  <c r="C141" i="31"/>
  <c r="H188" i="31"/>
  <c r="L204" i="31"/>
  <c r="L195" i="31" s="1"/>
  <c r="G204" i="31"/>
  <c r="K231" i="31"/>
  <c r="K230" i="31" s="1"/>
  <c r="F258" i="31"/>
  <c r="C43" i="32"/>
  <c r="H84" i="32"/>
  <c r="C89" i="32"/>
  <c r="C112" i="32"/>
  <c r="C141" i="32"/>
  <c r="L130" i="32"/>
  <c r="K174" i="32"/>
  <c r="K173" i="32" s="1"/>
  <c r="H216" i="32"/>
  <c r="C246" i="32"/>
  <c r="C252" i="32"/>
  <c r="E269" i="32"/>
  <c r="E268" i="32" s="1"/>
  <c r="H89" i="33"/>
  <c r="H188" i="33"/>
  <c r="F187" i="33"/>
  <c r="J187" i="33"/>
  <c r="H276" i="33"/>
  <c r="H89" i="34"/>
  <c r="K130" i="34"/>
  <c r="H130" i="34" s="1"/>
  <c r="C246" i="34"/>
  <c r="D269" i="34"/>
  <c r="I269" i="34"/>
  <c r="L53" i="35"/>
  <c r="L52" i="35" s="1"/>
  <c r="G53" i="35"/>
  <c r="H89" i="35"/>
  <c r="C166" i="35"/>
  <c r="H166" i="35"/>
  <c r="E187" i="35"/>
  <c r="C196" i="35"/>
  <c r="J204" i="35"/>
  <c r="J195" i="35" s="1"/>
  <c r="K54" i="36"/>
  <c r="H69" i="36"/>
  <c r="H116" i="36"/>
  <c r="E130" i="36"/>
  <c r="H141" i="36"/>
  <c r="H259" i="36"/>
  <c r="F52" i="37"/>
  <c r="H58" i="37"/>
  <c r="H112" i="37"/>
  <c r="H122" i="37"/>
  <c r="H166" i="37"/>
  <c r="C179" i="37"/>
  <c r="H179" i="37"/>
  <c r="H196" i="37"/>
  <c r="J269" i="37"/>
  <c r="F130" i="38"/>
  <c r="F75" i="38" s="1"/>
  <c r="K130" i="38"/>
  <c r="K75" i="38" s="1"/>
  <c r="C160" i="38"/>
  <c r="G195" i="38"/>
  <c r="H238" i="38"/>
  <c r="H259" i="38"/>
  <c r="E258" i="38"/>
  <c r="C89" i="39"/>
  <c r="L83" i="39"/>
  <c r="H83" i="39" s="1"/>
  <c r="C116" i="39"/>
  <c r="H160" i="39"/>
  <c r="K187" i="39"/>
  <c r="D258" i="39"/>
  <c r="I269" i="39"/>
  <c r="H269" i="39" s="1"/>
  <c r="G269" i="39"/>
  <c r="G268" i="39" s="1"/>
  <c r="K27" i="40"/>
  <c r="K21" i="40" s="1"/>
  <c r="C95" i="40"/>
  <c r="L130" i="40"/>
  <c r="F130" i="40"/>
  <c r="F174" i="40"/>
  <c r="F173" i="40" s="1"/>
  <c r="K174" i="40"/>
  <c r="H184" i="40"/>
  <c r="F204" i="40"/>
  <c r="C204" i="40" s="1"/>
  <c r="C67" i="47"/>
  <c r="E75" i="31"/>
  <c r="E52" i="31" s="1"/>
  <c r="K83" i="31"/>
  <c r="K75" i="31" s="1"/>
  <c r="C95" i="31"/>
  <c r="H184" i="31"/>
  <c r="H263" i="31"/>
  <c r="H276" i="31"/>
  <c r="F54" i="32"/>
  <c r="F53" i="32" s="1"/>
  <c r="G174" i="32"/>
  <c r="G173" i="32" s="1"/>
  <c r="K204" i="32"/>
  <c r="K195" i="32" s="1"/>
  <c r="K258" i="32"/>
  <c r="H112" i="33"/>
  <c r="C122" i="33"/>
  <c r="H122" i="33"/>
  <c r="G130" i="33"/>
  <c r="H166" i="33"/>
  <c r="F54" i="34"/>
  <c r="F53" i="34" s="1"/>
  <c r="H77" i="34"/>
  <c r="C136" i="34"/>
  <c r="G130" i="34"/>
  <c r="C192" i="34"/>
  <c r="K204" i="34"/>
  <c r="K195" i="34" s="1"/>
  <c r="H67" i="35"/>
  <c r="H103" i="35"/>
  <c r="F130" i="35"/>
  <c r="F75" i="35" s="1"/>
  <c r="F187" i="35"/>
  <c r="J187" i="35"/>
  <c r="H187" i="35" s="1"/>
  <c r="J269" i="35"/>
  <c r="H268" i="35" s="1"/>
  <c r="H283" i="35" s="1"/>
  <c r="L53" i="36"/>
  <c r="G53" i="36"/>
  <c r="C77" i="36"/>
  <c r="H89" i="36"/>
  <c r="K130" i="36"/>
  <c r="F187" i="36"/>
  <c r="C192" i="36"/>
  <c r="H192" i="36"/>
  <c r="C238" i="36"/>
  <c r="K258" i="36"/>
  <c r="K230" i="36" s="1"/>
  <c r="K53" i="37"/>
  <c r="H67" i="37"/>
  <c r="C69" i="37"/>
  <c r="H69" i="37"/>
  <c r="H136" i="37"/>
  <c r="D130" i="37"/>
  <c r="H141" i="37"/>
  <c r="C184" i="37"/>
  <c r="D187" i="37"/>
  <c r="C187" i="37" s="1"/>
  <c r="G187" i="37"/>
  <c r="C259" i="37"/>
  <c r="K27" i="38"/>
  <c r="G76" i="38"/>
  <c r="G75" i="38" s="1"/>
  <c r="L76" i="38"/>
  <c r="C116" i="38"/>
  <c r="H116" i="38"/>
  <c r="C192" i="38"/>
  <c r="C198" i="38"/>
  <c r="C216" i="38"/>
  <c r="H216" i="38"/>
  <c r="H227" i="38"/>
  <c r="C103" i="39"/>
  <c r="C136" i="39"/>
  <c r="G130" i="39"/>
  <c r="I287" i="29"/>
  <c r="C55" i="29"/>
  <c r="H55" i="29"/>
  <c r="G54" i="29"/>
  <c r="G53" i="29" s="1"/>
  <c r="C103" i="29"/>
  <c r="H103" i="29"/>
  <c r="C112" i="29"/>
  <c r="H112" i="29"/>
  <c r="C122" i="29"/>
  <c r="H122" i="29"/>
  <c r="K130" i="29"/>
  <c r="K75" i="29" s="1"/>
  <c r="C175" i="29"/>
  <c r="L174" i="29"/>
  <c r="L173" i="29" s="1"/>
  <c r="C184" i="29"/>
  <c r="C188" i="29"/>
  <c r="C192" i="29"/>
  <c r="C198" i="29"/>
  <c r="E231" i="29"/>
  <c r="J231" i="29"/>
  <c r="J230" i="29" s="1"/>
  <c r="C259" i="29"/>
  <c r="L258" i="29"/>
  <c r="C271" i="29"/>
  <c r="H271" i="29"/>
  <c r="D53" i="30"/>
  <c r="G54" i="30"/>
  <c r="G53" i="30" s="1"/>
  <c r="C103" i="30"/>
  <c r="H112" i="30"/>
  <c r="H122" i="30"/>
  <c r="H160" i="30"/>
  <c r="K258" i="30"/>
  <c r="D21" i="31"/>
  <c r="C136" i="31"/>
  <c r="G195" i="31"/>
  <c r="H271" i="31"/>
  <c r="K53" i="32"/>
  <c r="J83" i="32"/>
  <c r="E130" i="32"/>
  <c r="E75" i="32" s="1"/>
  <c r="E52" i="32" s="1"/>
  <c r="G204" i="32"/>
  <c r="G258" i="32"/>
  <c r="C55" i="33"/>
  <c r="K83" i="33"/>
  <c r="K75" i="33" s="1"/>
  <c r="K52" i="33" s="1"/>
  <c r="C95" i="33"/>
  <c r="C192" i="33"/>
  <c r="H192" i="33"/>
  <c r="K204" i="33"/>
  <c r="K195" i="33" s="1"/>
  <c r="K269" i="33"/>
  <c r="J21" i="34"/>
  <c r="C84" i="34"/>
  <c r="H84" i="34"/>
  <c r="G83" i="34"/>
  <c r="C144" i="34"/>
  <c r="H175" i="34"/>
  <c r="E187" i="34"/>
  <c r="K269" i="34"/>
  <c r="H122" i="35"/>
  <c r="L204" i="35"/>
  <c r="L195" i="35" s="1"/>
  <c r="C263" i="35"/>
  <c r="H58" i="36"/>
  <c r="H67" i="36"/>
  <c r="H122" i="36"/>
  <c r="G130" i="36"/>
  <c r="G75" i="36" s="1"/>
  <c r="I269" i="36"/>
  <c r="H22" i="37"/>
  <c r="K27" i="37"/>
  <c r="C55" i="37"/>
  <c r="C191" i="37"/>
  <c r="L269" i="37"/>
  <c r="C84" i="38"/>
  <c r="C141" i="38"/>
  <c r="C175" i="38"/>
  <c r="C188" i="38"/>
  <c r="G258" i="38"/>
  <c r="G230" i="38" s="1"/>
  <c r="C22" i="39"/>
  <c r="H43" i="39"/>
  <c r="J83" i="39"/>
  <c r="H112" i="39"/>
  <c r="H144" i="39"/>
  <c r="C151" i="39"/>
  <c r="H184" i="39"/>
  <c r="H188" i="39"/>
  <c r="H192" i="39"/>
  <c r="H227" i="39"/>
  <c r="H263" i="39"/>
  <c r="H276" i="39"/>
  <c r="C89" i="40"/>
  <c r="C103" i="40"/>
  <c r="C122" i="40"/>
  <c r="C151" i="40"/>
  <c r="C227" i="40"/>
  <c r="I204" i="40"/>
  <c r="E173" i="52"/>
  <c r="C263" i="40"/>
  <c r="I258" i="40"/>
  <c r="C271" i="40"/>
  <c r="F27" i="41"/>
  <c r="F21" i="41" s="1"/>
  <c r="C227" i="41"/>
  <c r="F76" i="42"/>
  <c r="C95" i="42"/>
  <c r="F130" i="42"/>
  <c r="J130" i="42"/>
  <c r="J75" i="42" s="1"/>
  <c r="C179" i="42"/>
  <c r="H179" i="42"/>
  <c r="L187" i="42"/>
  <c r="L269" i="42"/>
  <c r="D21" i="43"/>
  <c r="H67" i="43"/>
  <c r="C77" i="43"/>
  <c r="H77" i="43"/>
  <c r="G76" i="43"/>
  <c r="G75" i="43" s="1"/>
  <c r="H160" i="43"/>
  <c r="H192" i="43"/>
  <c r="J21" i="44"/>
  <c r="H43" i="44"/>
  <c r="H67" i="44"/>
  <c r="G83" i="44"/>
  <c r="G130" i="44"/>
  <c r="J83" i="45"/>
  <c r="C184" i="45"/>
  <c r="H184" i="45"/>
  <c r="K187" i="45"/>
  <c r="I204" i="45"/>
  <c r="I195" i="45" s="1"/>
  <c r="L230" i="45"/>
  <c r="G54" i="46"/>
  <c r="G53" i="46" s="1"/>
  <c r="H89" i="46"/>
  <c r="E130" i="46"/>
  <c r="L204" i="46"/>
  <c r="L195" i="46" s="1"/>
  <c r="J269" i="46"/>
  <c r="K76" i="47"/>
  <c r="C112" i="47"/>
  <c r="C166" i="47"/>
  <c r="F195" i="47"/>
  <c r="E258" i="47"/>
  <c r="H95" i="48"/>
  <c r="C112" i="48"/>
  <c r="C122" i="48"/>
  <c r="E258" i="48"/>
  <c r="H276" i="48"/>
  <c r="H80" i="49"/>
  <c r="L130" i="49"/>
  <c r="K76" i="50"/>
  <c r="H95" i="50"/>
  <c r="K269" i="50"/>
  <c r="C77" i="51"/>
  <c r="H77" i="51"/>
  <c r="H205" i="51"/>
  <c r="C263" i="51"/>
  <c r="H43" i="52"/>
  <c r="F83" i="52"/>
  <c r="K83" i="52"/>
  <c r="E83" i="52"/>
  <c r="J83" i="52"/>
  <c r="J75" i="52" s="1"/>
  <c r="H144" i="52"/>
  <c r="C151" i="52"/>
  <c r="H151" i="52"/>
  <c r="C160" i="52"/>
  <c r="H188" i="52"/>
  <c r="J204" i="52"/>
  <c r="J195" i="52" s="1"/>
  <c r="C263" i="52"/>
  <c r="H263" i="52"/>
  <c r="D269" i="52"/>
  <c r="D268" i="52" s="1"/>
  <c r="L230" i="40"/>
  <c r="E130" i="41"/>
  <c r="H144" i="41"/>
  <c r="F187" i="41"/>
  <c r="H22" i="42"/>
  <c r="E53" i="42"/>
  <c r="H58" i="42"/>
  <c r="F83" i="42"/>
  <c r="H116" i="42"/>
  <c r="C198" i="42"/>
  <c r="I269" i="42"/>
  <c r="F187" i="43"/>
  <c r="E187" i="43"/>
  <c r="K27" i="44"/>
  <c r="H27" i="44" s="1"/>
  <c r="K53" i="44"/>
  <c r="H122" i="44"/>
  <c r="I151" i="44"/>
  <c r="H151" i="44" s="1"/>
  <c r="C160" i="44"/>
  <c r="L204" i="44"/>
  <c r="L195" i="44" s="1"/>
  <c r="G204" i="44"/>
  <c r="G195" i="44" s="1"/>
  <c r="K269" i="44"/>
  <c r="G130" i="45"/>
  <c r="C196" i="45"/>
  <c r="H196" i="45"/>
  <c r="H205" i="45"/>
  <c r="F258" i="45"/>
  <c r="K27" i="46"/>
  <c r="H103" i="46"/>
  <c r="D130" i="46"/>
  <c r="H179" i="46"/>
  <c r="H198" i="46"/>
  <c r="H141" i="47"/>
  <c r="L130" i="47"/>
  <c r="H205" i="47"/>
  <c r="G204" i="47"/>
  <c r="H235" i="47"/>
  <c r="H246" i="47"/>
  <c r="H252" i="47"/>
  <c r="C263" i="47"/>
  <c r="F130" i="48"/>
  <c r="H198" i="48"/>
  <c r="C95" i="49"/>
  <c r="G230" i="49"/>
  <c r="C271" i="49"/>
  <c r="L269" i="49"/>
  <c r="H22" i="50"/>
  <c r="F54" i="50"/>
  <c r="F53" i="50" s="1"/>
  <c r="F83" i="50"/>
  <c r="E130" i="51"/>
  <c r="H196" i="51"/>
  <c r="G230" i="51"/>
  <c r="L53" i="52"/>
  <c r="C80" i="52"/>
  <c r="H80" i="52"/>
  <c r="H95" i="52"/>
  <c r="C112" i="52"/>
  <c r="C122" i="52"/>
  <c r="K130" i="52"/>
  <c r="F130" i="52"/>
  <c r="H205" i="52"/>
  <c r="G204" i="52"/>
  <c r="G195" i="52" s="1"/>
  <c r="C238" i="52"/>
  <c r="L258" i="52"/>
  <c r="H276" i="52"/>
  <c r="H290" i="52"/>
  <c r="J21" i="41"/>
  <c r="K54" i="41"/>
  <c r="K53" i="41" s="1"/>
  <c r="C69" i="41"/>
  <c r="H69" i="41"/>
  <c r="C80" i="41"/>
  <c r="H80" i="41"/>
  <c r="C95" i="41"/>
  <c r="G204" i="41"/>
  <c r="L204" i="41"/>
  <c r="L195" i="41" s="1"/>
  <c r="I269" i="41"/>
  <c r="C280" i="41"/>
  <c r="H280" i="41"/>
  <c r="I67" i="42"/>
  <c r="C89" i="42"/>
  <c r="H136" i="42"/>
  <c r="H184" i="42"/>
  <c r="C259" i="42"/>
  <c r="H259" i="42"/>
  <c r="J269" i="42"/>
  <c r="H69" i="43"/>
  <c r="F76" i="43"/>
  <c r="H184" i="43"/>
  <c r="H246" i="43"/>
  <c r="K83" i="44"/>
  <c r="C116" i="44"/>
  <c r="H166" i="44"/>
  <c r="E21" i="45"/>
  <c r="H43" i="45"/>
  <c r="F53" i="45"/>
  <c r="D76" i="45"/>
  <c r="F76" i="45"/>
  <c r="C89" i="45"/>
  <c r="H89" i="45"/>
  <c r="C103" i="45"/>
  <c r="H103" i="45"/>
  <c r="C112" i="45"/>
  <c r="C151" i="45"/>
  <c r="C160" i="45"/>
  <c r="H160" i="45"/>
  <c r="C166" i="45"/>
  <c r="H166" i="45"/>
  <c r="F174" i="45"/>
  <c r="F173" i="45" s="1"/>
  <c r="C188" i="45"/>
  <c r="H188" i="45"/>
  <c r="C192" i="45"/>
  <c r="H192" i="45"/>
  <c r="J204" i="45"/>
  <c r="F204" i="45"/>
  <c r="H238" i="45"/>
  <c r="C276" i="45"/>
  <c r="H58" i="46"/>
  <c r="L130" i="46"/>
  <c r="E204" i="46"/>
  <c r="H227" i="46"/>
  <c r="L269" i="46"/>
  <c r="L76" i="47"/>
  <c r="J83" i="47"/>
  <c r="H166" i="47"/>
  <c r="C184" i="47"/>
  <c r="D269" i="47"/>
  <c r="H43" i="48"/>
  <c r="C103" i="48"/>
  <c r="C116" i="48"/>
  <c r="C136" i="48"/>
  <c r="J187" i="48"/>
  <c r="C67" i="49"/>
  <c r="K76" i="49"/>
  <c r="C144" i="49"/>
  <c r="F174" i="49"/>
  <c r="F173" i="49" s="1"/>
  <c r="J174" i="49"/>
  <c r="J173" i="49" s="1"/>
  <c r="D187" i="49"/>
  <c r="L187" i="49"/>
  <c r="H238" i="49"/>
  <c r="D258" i="49"/>
  <c r="C259" i="49"/>
  <c r="F27" i="50"/>
  <c r="C27" i="50" s="1"/>
  <c r="C77" i="50"/>
  <c r="C80" i="50"/>
  <c r="L76" i="50"/>
  <c r="H89" i="50"/>
  <c r="H103" i="50"/>
  <c r="C141" i="50"/>
  <c r="E187" i="50"/>
  <c r="G195" i="51"/>
  <c r="H252" i="51"/>
  <c r="F53" i="52"/>
  <c r="C58" i="52"/>
  <c r="H84" i="52"/>
  <c r="L83" i="52"/>
  <c r="L75" i="52" s="1"/>
  <c r="C184" i="52"/>
  <c r="H184" i="52"/>
  <c r="H259" i="52"/>
  <c r="C238" i="40"/>
  <c r="H238" i="40"/>
  <c r="L53" i="41"/>
  <c r="G53" i="41"/>
  <c r="L83" i="41"/>
  <c r="G130" i="41"/>
  <c r="L130" i="41"/>
  <c r="C238" i="41"/>
  <c r="E21" i="42"/>
  <c r="H122" i="42"/>
  <c r="F204" i="42"/>
  <c r="F195" i="42" s="1"/>
  <c r="K204" i="42"/>
  <c r="K195" i="42" s="1"/>
  <c r="H112" i="43"/>
  <c r="H141" i="43"/>
  <c r="C144" i="43"/>
  <c r="K187" i="43"/>
  <c r="L204" i="43"/>
  <c r="L195" i="43" s="1"/>
  <c r="C259" i="43"/>
  <c r="K76" i="44"/>
  <c r="J187" i="44"/>
  <c r="J53" i="45"/>
  <c r="C122" i="45"/>
  <c r="H141" i="45"/>
  <c r="G195" i="45"/>
  <c r="J230" i="45"/>
  <c r="C263" i="45"/>
  <c r="I258" i="45"/>
  <c r="F83" i="46"/>
  <c r="F75" i="46" s="1"/>
  <c r="E130" i="47"/>
  <c r="H151" i="48"/>
  <c r="C160" i="48"/>
  <c r="H246" i="48"/>
  <c r="C263" i="48"/>
  <c r="K83" i="49"/>
  <c r="G83" i="49"/>
  <c r="G75" i="49" s="1"/>
  <c r="K173" i="49"/>
  <c r="C67" i="50"/>
  <c r="K83" i="50"/>
  <c r="K130" i="50"/>
  <c r="H179" i="50"/>
  <c r="C196" i="50"/>
  <c r="L204" i="50"/>
  <c r="L195" i="50" s="1"/>
  <c r="G204" i="50"/>
  <c r="H43" i="51"/>
  <c r="G130" i="51"/>
  <c r="L130" i="51"/>
  <c r="H184" i="51"/>
  <c r="H192" i="51"/>
  <c r="C198" i="51"/>
  <c r="H198" i="51"/>
  <c r="C246" i="51"/>
  <c r="H246" i="51"/>
  <c r="H259" i="51"/>
  <c r="G194" i="30"/>
  <c r="J53" i="42"/>
  <c r="G187" i="30"/>
  <c r="G75" i="31"/>
  <c r="G52" i="31" s="1"/>
  <c r="F195" i="35"/>
  <c r="F194" i="35" s="1"/>
  <c r="C83" i="37"/>
  <c r="G187" i="38"/>
  <c r="G52" i="38" s="1"/>
  <c r="J187" i="38"/>
  <c r="L75" i="39"/>
  <c r="L52" i="39" s="1"/>
  <c r="J75" i="39"/>
  <c r="J52" i="39" s="1"/>
  <c r="C235" i="35"/>
  <c r="D231" i="35"/>
  <c r="C251" i="35"/>
  <c r="H269" i="35"/>
  <c r="C112" i="36"/>
  <c r="C116" i="36"/>
  <c r="C122" i="36"/>
  <c r="C151" i="36"/>
  <c r="C175" i="36"/>
  <c r="C179" i="36"/>
  <c r="E195" i="36"/>
  <c r="G195" i="36"/>
  <c r="C227" i="36"/>
  <c r="C235" i="36"/>
  <c r="F231" i="36"/>
  <c r="E269" i="36"/>
  <c r="E268" i="36" s="1"/>
  <c r="C280" i="36"/>
  <c r="C76" i="37"/>
  <c r="H89" i="37"/>
  <c r="L75" i="37"/>
  <c r="C192" i="37"/>
  <c r="H191" i="37"/>
  <c r="G195" i="37"/>
  <c r="H238" i="37"/>
  <c r="L53" i="38"/>
  <c r="H67" i="38"/>
  <c r="H204" i="38"/>
  <c r="C235" i="38"/>
  <c r="E231" i="38"/>
  <c r="E230" i="38" s="1"/>
  <c r="H269" i="38"/>
  <c r="G268" i="38"/>
  <c r="E53" i="39"/>
  <c r="C67" i="39"/>
  <c r="C130" i="39"/>
  <c r="H130" i="39"/>
  <c r="C173" i="39"/>
  <c r="C174" i="39"/>
  <c r="C187" i="39"/>
  <c r="H198" i="39"/>
  <c r="I196" i="39"/>
  <c r="C271" i="39"/>
  <c r="D269" i="39"/>
  <c r="H112" i="40"/>
  <c r="C136" i="40"/>
  <c r="E130" i="40"/>
  <c r="H151" i="40"/>
  <c r="I130" i="40"/>
  <c r="I191" i="40"/>
  <c r="H191" i="40" s="1"/>
  <c r="H192" i="40"/>
  <c r="F195" i="40"/>
  <c r="H227" i="40"/>
  <c r="C258" i="40"/>
  <c r="H263" i="40"/>
  <c r="C27" i="41"/>
  <c r="H136" i="41"/>
  <c r="C198" i="41"/>
  <c r="D196" i="41"/>
  <c r="H198" i="41"/>
  <c r="K196" i="41"/>
  <c r="F195" i="41"/>
  <c r="C235" i="41"/>
  <c r="E231" i="41"/>
  <c r="L288" i="42"/>
  <c r="L287" i="42" s="1"/>
  <c r="L21" i="42"/>
  <c r="H43" i="42"/>
  <c r="I21" i="42"/>
  <c r="C55" i="42"/>
  <c r="D54" i="42"/>
  <c r="C83" i="42"/>
  <c r="G75" i="42"/>
  <c r="C166" i="42"/>
  <c r="D165" i="42"/>
  <c r="C165" i="42" s="1"/>
  <c r="H166" i="42"/>
  <c r="I165" i="42"/>
  <c r="H165" i="42" s="1"/>
  <c r="C188" i="42"/>
  <c r="D187" i="42"/>
  <c r="H188" i="42"/>
  <c r="I187" i="42"/>
  <c r="C252" i="42"/>
  <c r="D251" i="42"/>
  <c r="C251" i="42" s="1"/>
  <c r="H252" i="42"/>
  <c r="I251" i="42"/>
  <c r="H251" i="42" s="1"/>
  <c r="C43" i="43"/>
  <c r="C112" i="43"/>
  <c r="C205" i="43"/>
  <c r="H205" i="43"/>
  <c r="I204" i="43"/>
  <c r="C227" i="43"/>
  <c r="E204" i="43"/>
  <c r="E195" i="43" s="1"/>
  <c r="H258" i="43"/>
  <c r="C271" i="43"/>
  <c r="E269" i="43"/>
  <c r="I288" i="44"/>
  <c r="I287" i="44" s="1"/>
  <c r="H22" i="44"/>
  <c r="H288" i="44" s="1"/>
  <c r="H287" i="44" s="1"/>
  <c r="C69" i="44"/>
  <c r="D67" i="44"/>
  <c r="C67" i="44" s="1"/>
  <c r="H112" i="44"/>
  <c r="I83" i="44"/>
  <c r="I130" i="44"/>
  <c r="C187" i="44"/>
  <c r="C235" i="44"/>
  <c r="D231" i="44"/>
  <c r="H235" i="44"/>
  <c r="I231" i="44"/>
  <c r="H276" i="44"/>
  <c r="I269" i="44"/>
  <c r="I288" i="45"/>
  <c r="I287" i="45" s="1"/>
  <c r="H22" i="45"/>
  <c r="I21" i="45"/>
  <c r="D54" i="45"/>
  <c r="C55" i="45"/>
  <c r="H55" i="45"/>
  <c r="H84" i="45"/>
  <c r="I83" i="45"/>
  <c r="C136" i="45"/>
  <c r="D130" i="45"/>
  <c r="C130" i="45" s="1"/>
  <c r="F195" i="45"/>
  <c r="C204" i="45"/>
  <c r="C45" i="46"/>
  <c r="G21" i="46"/>
  <c r="F195" i="46"/>
  <c r="H235" i="46"/>
  <c r="J231" i="46"/>
  <c r="E230" i="46"/>
  <c r="C271" i="46"/>
  <c r="D269" i="46"/>
  <c r="J288" i="47"/>
  <c r="J287" i="47" s="1"/>
  <c r="J21" i="47"/>
  <c r="I54" i="47"/>
  <c r="H55" i="47"/>
  <c r="C58" i="47"/>
  <c r="F54" i="47"/>
  <c r="F53" i="47" s="1"/>
  <c r="C198" i="47"/>
  <c r="D196" i="47"/>
  <c r="C196" i="47" s="1"/>
  <c r="I258" i="47"/>
  <c r="H259" i="47"/>
  <c r="H271" i="47"/>
  <c r="I269" i="47"/>
  <c r="C276" i="47"/>
  <c r="K269" i="47"/>
  <c r="G288" i="48"/>
  <c r="G287" i="48" s="1"/>
  <c r="G21" i="48"/>
  <c r="C28" i="48"/>
  <c r="F27" i="48"/>
  <c r="C27" i="48" s="1"/>
  <c r="C43" i="48"/>
  <c r="D21" i="48"/>
  <c r="H144" i="48"/>
  <c r="I130" i="48"/>
  <c r="H188" i="48"/>
  <c r="C216" i="48"/>
  <c r="D204" i="48"/>
  <c r="H216" i="48"/>
  <c r="K204" i="48"/>
  <c r="K195" i="48" s="1"/>
  <c r="H235" i="48"/>
  <c r="I231" i="48"/>
  <c r="C271" i="48"/>
  <c r="E269" i="48"/>
  <c r="E268" i="48" s="1"/>
  <c r="I54" i="49"/>
  <c r="H54" i="49" s="1"/>
  <c r="H55" i="49"/>
  <c r="C58" i="49"/>
  <c r="F54" i="49"/>
  <c r="F53" i="49" s="1"/>
  <c r="H95" i="49"/>
  <c r="I83" i="49"/>
  <c r="K75" i="49"/>
  <c r="H151" i="49"/>
  <c r="H216" i="49"/>
  <c r="I204" i="49"/>
  <c r="C227" i="49"/>
  <c r="D204" i="49"/>
  <c r="H235" i="49"/>
  <c r="J231" i="49"/>
  <c r="E230" i="49"/>
  <c r="I251" i="49"/>
  <c r="H252" i="49"/>
  <c r="C54" i="50"/>
  <c r="D53" i="50"/>
  <c r="I54" i="50"/>
  <c r="H55" i="50"/>
  <c r="C151" i="50"/>
  <c r="G269" i="50"/>
  <c r="G268" i="50" s="1"/>
  <c r="H55" i="51"/>
  <c r="I54" i="51"/>
  <c r="H54" i="51" s="1"/>
  <c r="C136" i="51"/>
  <c r="D130" i="51"/>
  <c r="H141" i="51"/>
  <c r="J130" i="51"/>
  <c r="D231" i="51"/>
  <c r="C235" i="51"/>
  <c r="F27" i="52"/>
  <c r="C55" i="52"/>
  <c r="E54" i="52"/>
  <c r="E53" i="52" s="1"/>
  <c r="E75" i="52"/>
  <c r="C77" i="52"/>
  <c r="D76" i="52"/>
  <c r="H77" i="52"/>
  <c r="C84" i="52"/>
  <c r="D83" i="52"/>
  <c r="H136" i="52"/>
  <c r="I130" i="52"/>
  <c r="C141" i="52"/>
  <c r="D130" i="52"/>
  <c r="H166" i="52"/>
  <c r="I165" i="52"/>
  <c r="H165" i="52" s="1"/>
  <c r="H174" i="52"/>
  <c r="C192" i="52"/>
  <c r="D191" i="52"/>
  <c r="D187" i="52" s="1"/>
  <c r="H192" i="52"/>
  <c r="I191" i="52"/>
  <c r="L287" i="29"/>
  <c r="C43" i="29"/>
  <c r="J21" i="29"/>
  <c r="E54" i="29"/>
  <c r="E53" i="29" s="1"/>
  <c r="L54" i="29"/>
  <c r="L53" i="29" s="1"/>
  <c r="L52" i="29" s="1"/>
  <c r="H58" i="29"/>
  <c r="C67" i="29"/>
  <c r="H67" i="29"/>
  <c r="C69" i="29"/>
  <c r="H69" i="29"/>
  <c r="D76" i="29"/>
  <c r="C76" i="29" s="1"/>
  <c r="I76" i="29"/>
  <c r="H76" i="29" s="1"/>
  <c r="G75" i="29"/>
  <c r="E83" i="29"/>
  <c r="L83" i="29"/>
  <c r="C89" i="29"/>
  <c r="H95" i="29"/>
  <c r="I130" i="29"/>
  <c r="C141" i="29"/>
  <c r="H141" i="29"/>
  <c r="C151" i="29"/>
  <c r="H151" i="29"/>
  <c r="C160" i="29"/>
  <c r="C166" i="29"/>
  <c r="G174" i="29"/>
  <c r="G173" i="29" s="1"/>
  <c r="C179" i="29"/>
  <c r="H184" i="29"/>
  <c r="H188" i="29"/>
  <c r="H192" i="29"/>
  <c r="F195" i="29"/>
  <c r="H196" i="29"/>
  <c r="H198" i="29"/>
  <c r="C205" i="29"/>
  <c r="J204" i="29"/>
  <c r="J195" i="29" s="1"/>
  <c r="H227" i="29"/>
  <c r="C235" i="29"/>
  <c r="L230" i="29"/>
  <c r="F258" i="29"/>
  <c r="F230" i="29" s="1"/>
  <c r="H259" i="29"/>
  <c r="E269" i="29"/>
  <c r="E268" i="29" s="1"/>
  <c r="L269" i="29"/>
  <c r="G21" i="30"/>
  <c r="K288" i="30"/>
  <c r="K287" i="30" s="1"/>
  <c r="C43" i="30"/>
  <c r="J21" i="30"/>
  <c r="E54" i="30"/>
  <c r="L54" i="30"/>
  <c r="L53" i="30" s="1"/>
  <c r="H58" i="30"/>
  <c r="H67" i="30"/>
  <c r="H69" i="30"/>
  <c r="H80" i="30"/>
  <c r="D83" i="30"/>
  <c r="H89" i="30"/>
  <c r="K83" i="30"/>
  <c r="G83" i="30"/>
  <c r="G75" i="30" s="1"/>
  <c r="G52" i="30" s="1"/>
  <c r="G51" i="30" s="1"/>
  <c r="D130" i="30"/>
  <c r="H144" i="30"/>
  <c r="H151" i="30"/>
  <c r="H165" i="30"/>
  <c r="L174" i="30"/>
  <c r="C184" i="30"/>
  <c r="H184" i="30"/>
  <c r="C216" i="30"/>
  <c r="H216" i="30"/>
  <c r="C227" i="30"/>
  <c r="L231" i="30"/>
  <c r="H251" i="30"/>
  <c r="I258" i="30"/>
  <c r="C263" i="30"/>
  <c r="C271" i="30"/>
  <c r="J269" i="30"/>
  <c r="L288" i="30"/>
  <c r="L287" i="30" s="1"/>
  <c r="D288" i="31"/>
  <c r="D287" i="31" s="1"/>
  <c r="F288" i="31"/>
  <c r="F287" i="31" s="1"/>
  <c r="I288" i="31"/>
  <c r="I287" i="31" s="1"/>
  <c r="K288" i="31"/>
  <c r="K287" i="31" s="1"/>
  <c r="F27" i="31"/>
  <c r="H43" i="31"/>
  <c r="J54" i="31"/>
  <c r="C67" i="31"/>
  <c r="C69" i="31"/>
  <c r="H69" i="31"/>
  <c r="C89" i="31"/>
  <c r="C103" i="31"/>
  <c r="I130" i="31"/>
  <c r="I75" i="31" s="1"/>
  <c r="I52" i="31" s="1"/>
  <c r="I51" i="31" s="1"/>
  <c r="C144" i="31"/>
  <c r="H160" i="31"/>
  <c r="H165" i="31"/>
  <c r="C184" i="31"/>
  <c r="L187" i="31"/>
  <c r="D196" i="31"/>
  <c r="C205" i="31"/>
  <c r="J204" i="31"/>
  <c r="C227" i="31"/>
  <c r="H227" i="31"/>
  <c r="E231" i="31"/>
  <c r="G231" i="31"/>
  <c r="G230" i="31" s="1"/>
  <c r="J231" i="31"/>
  <c r="L231" i="31"/>
  <c r="L230" i="31" s="1"/>
  <c r="C246" i="31"/>
  <c r="H251" i="31"/>
  <c r="C263" i="31"/>
  <c r="I269" i="31"/>
  <c r="L269" i="31"/>
  <c r="L287" i="31"/>
  <c r="G21" i="32"/>
  <c r="H22" i="32"/>
  <c r="H288" i="32" s="1"/>
  <c r="H287" i="32" s="1"/>
  <c r="J287" i="32"/>
  <c r="J53" i="32"/>
  <c r="H55" i="32"/>
  <c r="H58" i="32"/>
  <c r="C77" i="32"/>
  <c r="K76" i="32"/>
  <c r="K75" i="32" s="1"/>
  <c r="C80" i="32"/>
  <c r="L76" i="32"/>
  <c r="H89" i="32"/>
  <c r="H95" i="32"/>
  <c r="H103" i="32"/>
  <c r="C116" i="32"/>
  <c r="H136" i="32"/>
  <c r="C144" i="32"/>
  <c r="C151" i="32"/>
  <c r="H160" i="32"/>
  <c r="E174" i="32"/>
  <c r="E173" i="32" s="1"/>
  <c r="I174" i="32"/>
  <c r="C179" i="32"/>
  <c r="H184" i="32"/>
  <c r="H188" i="32"/>
  <c r="H192" i="32"/>
  <c r="G195" i="32"/>
  <c r="H196" i="32"/>
  <c r="H198" i="32"/>
  <c r="E204" i="32"/>
  <c r="E195" i="32" s="1"/>
  <c r="I204" i="32"/>
  <c r="I195" i="32" s="1"/>
  <c r="C216" i="32"/>
  <c r="C227" i="32"/>
  <c r="C235" i="32"/>
  <c r="D231" i="32"/>
  <c r="F231" i="32"/>
  <c r="F230" i="32" s="1"/>
  <c r="H235" i="32"/>
  <c r="H238" i="32"/>
  <c r="H246" i="32"/>
  <c r="G230" i="32"/>
  <c r="H252" i="32"/>
  <c r="E258" i="32"/>
  <c r="E230" i="32" s="1"/>
  <c r="I258" i="32"/>
  <c r="H258" i="32" s="1"/>
  <c r="C263" i="32"/>
  <c r="C276" i="32"/>
  <c r="F269" i="32"/>
  <c r="F268" i="32" s="1"/>
  <c r="C280" i="32"/>
  <c r="D287" i="33"/>
  <c r="F27" i="33"/>
  <c r="C27" i="33" s="1"/>
  <c r="C43" i="33"/>
  <c r="C54" i="33"/>
  <c r="F53" i="33"/>
  <c r="H55" i="33"/>
  <c r="C58" i="33"/>
  <c r="C69" i="33"/>
  <c r="G76" i="33"/>
  <c r="C80" i="33"/>
  <c r="H80" i="33"/>
  <c r="D83" i="33"/>
  <c r="C84" i="33"/>
  <c r="F83" i="33"/>
  <c r="I83" i="33"/>
  <c r="C89" i="33"/>
  <c r="C103" i="33"/>
  <c r="C141" i="33"/>
  <c r="C144" i="33"/>
  <c r="I165" i="33"/>
  <c r="I75" i="33" s="1"/>
  <c r="C166" i="33"/>
  <c r="J173" i="33"/>
  <c r="I187" i="33"/>
  <c r="C188" i="33"/>
  <c r="D196" i="33"/>
  <c r="C196" i="33" s="1"/>
  <c r="D204" i="33"/>
  <c r="C205" i="33"/>
  <c r="F204" i="33"/>
  <c r="F195" i="33" s="1"/>
  <c r="I204" i="33"/>
  <c r="I195" i="33" s="1"/>
  <c r="C216" i="33"/>
  <c r="E231" i="33"/>
  <c r="G231" i="33"/>
  <c r="J231" i="33"/>
  <c r="L231" i="33"/>
  <c r="K230" i="33"/>
  <c r="C246" i="33"/>
  <c r="C259" i="33"/>
  <c r="C263" i="33"/>
  <c r="H263" i="33"/>
  <c r="I269" i="33"/>
  <c r="C271" i="33"/>
  <c r="H271" i="33"/>
  <c r="C276" i="33"/>
  <c r="L269" i="33"/>
  <c r="C280" i="33"/>
  <c r="E287" i="34"/>
  <c r="G287" i="34"/>
  <c r="I288" i="34"/>
  <c r="I287" i="34" s="1"/>
  <c r="K288" i="34"/>
  <c r="K287" i="34" s="1"/>
  <c r="K27" i="34"/>
  <c r="H43" i="34"/>
  <c r="J53" i="34"/>
  <c r="C55" i="34"/>
  <c r="H55" i="34"/>
  <c r="L53" i="34"/>
  <c r="H58" i="34"/>
  <c r="I67" i="34"/>
  <c r="H67" i="34" s="1"/>
  <c r="C69" i="34"/>
  <c r="F75" i="34"/>
  <c r="K76" i="34"/>
  <c r="C80" i="34"/>
  <c r="E83" i="34"/>
  <c r="L83" i="34"/>
  <c r="L75" i="34" s="1"/>
  <c r="H95" i="34"/>
  <c r="C112" i="34"/>
  <c r="H112" i="34"/>
  <c r="C116" i="34"/>
  <c r="H116" i="34"/>
  <c r="C122" i="34"/>
  <c r="H122" i="34"/>
  <c r="C141" i="34"/>
  <c r="H141" i="34"/>
  <c r="H160" i="34"/>
  <c r="C166" i="34"/>
  <c r="G173" i="34"/>
  <c r="L173" i="34"/>
  <c r="H184" i="34"/>
  <c r="C188" i="34"/>
  <c r="H198" i="34"/>
  <c r="D204" i="34"/>
  <c r="C205" i="34"/>
  <c r="F204" i="34"/>
  <c r="F195" i="34" s="1"/>
  <c r="H205" i="34"/>
  <c r="E231" i="34"/>
  <c r="G231" i="34"/>
  <c r="J231" i="34"/>
  <c r="J230" i="34" s="1"/>
  <c r="L231" i="34"/>
  <c r="K230" i="34"/>
  <c r="C251" i="34"/>
  <c r="C259" i="34"/>
  <c r="H259" i="34"/>
  <c r="C263" i="34"/>
  <c r="H263" i="34"/>
  <c r="C271" i="34"/>
  <c r="H271" i="34"/>
  <c r="C276" i="34"/>
  <c r="G269" i="34"/>
  <c r="G268" i="34" s="1"/>
  <c r="L269" i="34"/>
  <c r="J21" i="35"/>
  <c r="D287" i="35"/>
  <c r="F287" i="35"/>
  <c r="I287" i="35"/>
  <c r="K287" i="35"/>
  <c r="F27" i="35"/>
  <c r="H43" i="35"/>
  <c r="C54" i="35"/>
  <c r="I54" i="35"/>
  <c r="I53" i="35" s="1"/>
  <c r="F53" i="35"/>
  <c r="H55" i="35"/>
  <c r="K54" i="35"/>
  <c r="C58" i="35"/>
  <c r="E76" i="35"/>
  <c r="E75" i="35" s="1"/>
  <c r="L76" i="35"/>
  <c r="L75" i="35" s="1"/>
  <c r="H80" i="35"/>
  <c r="D83" i="35"/>
  <c r="I83" i="35"/>
  <c r="F83" i="35"/>
  <c r="H84" i="35"/>
  <c r="K83" i="35"/>
  <c r="C89" i="35"/>
  <c r="C103" i="35"/>
  <c r="H112" i="35"/>
  <c r="C116" i="35"/>
  <c r="H116" i="35"/>
  <c r="C136" i="35"/>
  <c r="H136" i="35"/>
  <c r="H151" i="35"/>
  <c r="C160" i="35"/>
  <c r="C175" i="35"/>
  <c r="H175" i="35"/>
  <c r="C179" i="35"/>
  <c r="H179" i="35"/>
  <c r="C184" i="35"/>
  <c r="D191" i="35"/>
  <c r="G195" i="35"/>
  <c r="D204" i="35"/>
  <c r="C204" i="35" s="1"/>
  <c r="C227" i="35"/>
  <c r="E231" i="35"/>
  <c r="G231" i="35"/>
  <c r="G230" i="35" s="1"/>
  <c r="H235" i="35"/>
  <c r="J231" i="35"/>
  <c r="J230" i="35" s="1"/>
  <c r="L231" i="35"/>
  <c r="L230" i="35" s="1"/>
  <c r="C246" i="35"/>
  <c r="C252" i="35"/>
  <c r="I258" i="35"/>
  <c r="H258" i="35" s="1"/>
  <c r="C259" i="35"/>
  <c r="D268" i="35"/>
  <c r="C268" i="35" s="1"/>
  <c r="C280" i="35"/>
  <c r="C288" i="35" s="1"/>
  <c r="C287" i="35" s="1"/>
  <c r="H280" i="35"/>
  <c r="E21" i="36"/>
  <c r="D288" i="36"/>
  <c r="D287" i="36" s="1"/>
  <c r="F288" i="36"/>
  <c r="F287" i="36" s="1"/>
  <c r="I288" i="36"/>
  <c r="I287" i="36" s="1"/>
  <c r="K288" i="36"/>
  <c r="K287" i="36" s="1"/>
  <c r="F27" i="36"/>
  <c r="F21" i="36" s="1"/>
  <c r="C43" i="36"/>
  <c r="C54" i="36"/>
  <c r="F53" i="36"/>
  <c r="H55" i="36"/>
  <c r="C58" i="36"/>
  <c r="C67" i="36"/>
  <c r="C69" i="36"/>
  <c r="H76" i="36"/>
  <c r="H80" i="36"/>
  <c r="D83" i="36"/>
  <c r="F83" i="36"/>
  <c r="H84" i="36"/>
  <c r="C89" i="36"/>
  <c r="C103" i="36"/>
  <c r="C141" i="36"/>
  <c r="C144" i="36"/>
  <c r="C166" i="36"/>
  <c r="H166" i="36"/>
  <c r="C188" i="36"/>
  <c r="H188" i="36"/>
  <c r="L187" i="36"/>
  <c r="D196" i="36"/>
  <c r="C196" i="36" s="1"/>
  <c r="H196" i="36"/>
  <c r="I204" i="36"/>
  <c r="I195" i="36" s="1"/>
  <c r="C205" i="36"/>
  <c r="H205" i="36"/>
  <c r="K204" i="36"/>
  <c r="C216" i="36"/>
  <c r="H227" i="36"/>
  <c r="E231" i="36"/>
  <c r="E230" i="36" s="1"/>
  <c r="G231" i="36"/>
  <c r="G230" i="36" s="1"/>
  <c r="H235" i="36"/>
  <c r="J231" i="36"/>
  <c r="L231" i="36"/>
  <c r="L230" i="36" s="1"/>
  <c r="C246" i="36"/>
  <c r="C259" i="36"/>
  <c r="C263" i="36"/>
  <c r="C271" i="36"/>
  <c r="H271" i="36"/>
  <c r="C276" i="36"/>
  <c r="H276" i="36"/>
  <c r="L269" i="36"/>
  <c r="J21" i="37"/>
  <c r="C22" i="37"/>
  <c r="F288" i="37"/>
  <c r="F287" i="37" s="1"/>
  <c r="I21" i="37"/>
  <c r="K288" i="37"/>
  <c r="K287" i="37" s="1"/>
  <c r="C43" i="37"/>
  <c r="E54" i="37"/>
  <c r="C58" i="37"/>
  <c r="D67" i="37"/>
  <c r="D75" i="37"/>
  <c r="H76" i="37"/>
  <c r="C80" i="37"/>
  <c r="H80" i="37"/>
  <c r="K83" i="37"/>
  <c r="C84" i="37"/>
  <c r="H84" i="37"/>
  <c r="H95" i="37"/>
  <c r="C103" i="37"/>
  <c r="C112" i="37"/>
  <c r="C116" i="37"/>
  <c r="C122" i="37"/>
  <c r="C136" i="37"/>
  <c r="C141" i="37"/>
  <c r="C151" i="37"/>
  <c r="H160" i="37"/>
  <c r="H165" i="37"/>
  <c r="C175" i="37"/>
  <c r="H175" i="37"/>
  <c r="L174" i="37"/>
  <c r="L173" i="37" s="1"/>
  <c r="H184" i="37"/>
  <c r="H188" i="37"/>
  <c r="H192" i="37"/>
  <c r="C198" i="37"/>
  <c r="D204" i="37"/>
  <c r="D195" i="37" s="1"/>
  <c r="C205" i="37"/>
  <c r="H205" i="37"/>
  <c r="C227" i="37"/>
  <c r="H227" i="37"/>
  <c r="C235" i="37"/>
  <c r="D231" i="37"/>
  <c r="F231" i="37"/>
  <c r="F230" i="37" s="1"/>
  <c r="F194" i="37" s="1"/>
  <c r="H235" i="37"/>
  <c r="I231" i="37"/>
  <c r="K231" i="37"/>
  <c r="K230" i="37" s="1"/>
  <c r="H246" i="37"/>
  <c r="D251" i="37"/>
  <c r="C251" i="37" s="1"/>
  <c r="G230" i="37"/>
  <c r="C258" i="37"/>
  <c r="E21" i="38"/>
  <c r="G21" i="38"/>
  <c r="J21" i="38"/>
  <c r="L21" i="38"/>
  <c r="D287" i="38"/>
  <c r="F287" i="38"/>
  <c r="E53" i="38"/>
  <c r="H55" i="38"/>
  <c r="H58" i="38"/>
  <c r="H69" i="38"/>
  <c r="C77" i="38"/>
  <c r="H80" i="38"/>
  <c r="D83" i="38"/>
  <c r="C83" i="38" s="1"/>
  <c r="I83" i="38"/>
  <c r="H83" i="38" s="1"/>
  <c r="C89" i="38"/>
  <c r="C95" i="38"/>
  <c r="C103" i="38"/>
  <c r="H112" i="38"/>
  <c r="H122" i="38"/>
  <c r="D130" i="38"/>
  <c r="C130" i="38" s="1"/>
  <c r="I130" i="38"/>
  <c r="H136" i="38"/>
  <c r="C144" i="38"/>
  <c r="H151" i="38"/>
  <c r="H160" i="38"/>
  <c r="C166" i="38"/>
  <c r="I174" i="38"/>
  <c r="F174" i="38"/>
  <c r="H175" i="38"/>
  <c r="H184" i="38"/>
  <c r="H188" i="38"/>
  <c r="E191" i="38"/>
  <c r="H192" i="38"/>
  <c r="E195" i="38"/>
  <c r="E194" i="38" s="1"/>
  <c r="H196" i="38"/>
  <c r="H198" i="38"/>
  <c r="D204" i="38"/>
  <c r="F204" i="38"/>
  <c r="F195" i="38" s="1"/>
  <c r="H205" i="38"/>
  <c r="C227" i="38"/>
  <c r="D231" i="38"/>
  <c r="F231" i="38"/>
  <c r="F230" i="38" s="1"/>
  <c r="H235" i="38"/>
  <c r="I231" i="38"/>
  <c r="K231" i="38"/>
  <c r="K230" i="38" s="1"/>
  <c r="H246" i="38"/>
  <c r="L230" i="38"/>
  <c r="I258" i="38"/>
  <c r="H258" i="38" s="1"/>
  <c r="H263" i="38"/>
  <c r="D268" i="38"/>
  <c r="H271" i="38"/>
  <c r="C276" i="38"/>
  <c r="H276" i="38"/>
  <c r="F268" i="38"/>
  <c r="D21" i="39"/>
  <c r="F21" i="39"/>
  <c r="I21" i="39"/>
  <c r="L21" i="39"/>
  <c r="C43" i="39"/>
  <c r="D54" i="39"/>
  <c r="C55" i="39"/>
  <c r="H55" i="39"/>
  <c r="H58" i="39"/>
  <c r="I67" i="39"/>
  <c r="C69" i="39"/>
  <c r="G76" i="39"/>
  <c r="C80" i="39"/>
  <c r="H80" i="39"/>
  <c r="D83" i="39"/>
  <c r="C95" i="39"/>
  <c r="C112" i="39"/>
  <c r="C122" i="39"/>
  <c r="C141" i="39"/>
  <c r="C144" i="39"/>
  <c r="C160" i="39"/>
  <c r="D165" i="39"/>
  <c r="C165" i="39" s="1"/>
  <c r="H166" i="39"/>
  <c r="C175" i="39"/>
  <c r="C179" i="39"/>
  <c r="C184" i="39"/>
  <c r="C188" i="39"/>
  <c r="C191" i="39"/>
  <c r="I191" i="39"/>
  <c r="D195" i="39"/>
  <c r="C196" i="39"/>
  <c r="E195" i="39"/>
  <c r="G195" i="39"/>
  <c r="H205" i="39"/>
  <c r="I204" i="39"/>
  <c r="K204" i="39"/>
  <c r="K195" i="39" s="1"/>
  <c r="C235" i="39"/>
  <c r="D231" i="39"/>
  <c r="F231" i="39"/>
  <c r="J231" i="39"/>
  <c r="J230" i="39" s="1"/>
  <c r="L231" i="39"/>
  <c r="L230" i="39" s="1"/>
  <c r="H252" i="39"/>
  <c r="I251" i="39"/>
  <c r="H251" i="39" s="1"/>
  <c r="C258" i="39"/>
  <c r="I258" i="39"/>
  <c r="H258" i="39" s="1"/>
  <c r="I288" i="40"/>
  <c r="I287" i="40" s="1"/>
  <c r="H22" i="40"/>
  <c r="C27" i="40"/>
  <c r="F21" i="40"/>
  <c r="C43" i="40"/>
  <c r="D21" i="40"/>
  <c r="D53" i="40"/>
  <c r="E53" i="40"/>
  <c r="G53" i="40"/>
  <c r="L53" i="40"/>
  <c r="H67" i="40"/>
  <c r="C80" i="40"/>
  <c r="D76" i="40"/>
  <c r="H80" i="40"/>
  <c r="K76" i="40"/>
  <c r="G83" i="40"/>
  <c r="J83" i="40"/>
  <c r="L83" i="40"/>
  <c r="L75" i="40" s="1"/>
  <c r="L52" i="40" s="1"/>
  <c r="H122" i="40"/>
  <c r="D130" i="40"/>
  <c r="C130" i="40" s="1"/>
  <c r="C165" i="40"/>
  <c r="J187" i="40"/>
  <c r="C191" i="40"/>
  <c r="D231" i="40"/>
  <c r="C235" i="40"/>
  <c r="F230" i="40"/>
  <c r="H235" i="40"/>
  <c r="K231" i="40"/>
  <c r="D251" i="40"/>
  <c r="H271" i="40"/>
  <c r="J269" i="40"/>
  <c r="E269" i="40"/>
  <c r="C269" i="40" s="1"/>
  <c r="D21" i="41"/>
  <c r="L21" i="41"/>
  <c r="H28" i="41"/>
  <c r="K27" i="41"/>
  <c r="C58" i="41"/>
  <c r="D54" i="41"/>
  <c r="C77" i="41"/>
  <c r="D76" i="41"/>
  <c r="H77" i="41"/>
  <c r="H95" i="41"/>
  <c r="D130" i="41"/>
  <c r="C130" i="41" s="1"/>
  <c r="J130" i="41"/>
  <c r="C184" i="41"/>
  <c r="D173" i="41"/>
  <c r="H184" i="41"/>
  <c r="J187" i="41"/>
  <c r="D191" i="41"/>
  <c r="C192" i="41"/>
  <c r="H192" i="41"/>
  <c r="G195" i="41"/>
  <c r="H238" i="41"/>
  <c r="D251" i="41"/>
  <c r="C252" i="41"/>
  <c r="H252" i="41"/>
  <c r="D21" i="42"/>
  <c r="J21" i="42"/>
  <c r="H67" i="42"/>
  <c r="C69" i="42"/>
  <c r="D67" i="42"/>
  <c r="C67" i="42" s="1"/>
  <c r="E75" i="42"/>
  <c r="I76" i="42"/>
  <c r="C77" i="42"/>
  <c r="D76" i="42"/>
  <c r="C76" i="42" s="1"/>
  <c r="H84" i="42"/>
  <c r="I83" i="42"/>
  <c r="K83" i="42"/>
  <c r="K75" i="42" s="1"/>
  <c r="C196" i="42"/>
  <c r="H196" i="42"/>
  <c r="G195" i="42"/>
  <c r="E195" i="42"/>
  <c r="E194" i="42" s="1"/>
  <c r="C28" i="43"/>
  <c r="F27" i="43"/>
  <c r="H58" i="43"/>
  <c r="I54" i="43"/>
  <c r="C67" i="43"/>
  <c r="C69" i="43"/>
  <c r="H89" i="43"/>
  <c r="I83" i="43"/>
  <c r="C95" i="43"/>
  <c r="D83" i="43"/>
  <c r="H136" i="43"/>
  <c r="I130" i="43"/>
  <c r="K130" i="43"/>
  <c r="C141" i="43"/>
  <c r="F130" i="43"/>
  <c r="H198" i="43"/>
  <c r="I196" i="43"/>
  <c r="C235" i="43"/>
  <c r="F231" i="43"/>
  <c r="H235" i="43"/>
  <c r="I231" i="43"/>
  <c r="K231" i="43"/>
  <c r="E258" i="43"/>
  <c r="G288" i="44"/>
  <c r="G287" i="44" s="1"/>
  <c r="G21" i="44"/>
  <c r="I53" i="44"/>
  <c r="J53" i="44"/>
  <c r="F53" i="44"/>
  <c r="L53" i="44"/>
  <c r="G75" i="44"/>
  <c r="F83" i="44"/>
  <c r="L83" i="44"/>
  <c r="L75" i="44" s="1"/>
  <c r="D130" i="44"/>
  <c r="F130" i="44"/>
  <c r="H179" i="44"/>
  <c r="I174" i="44"/>
  <c r="I173" i="44" s="1"/>
  <c r="H173" i="44" s="1"/>
  <c r="C191" i="44"/>
  <c r="F195" i="44"/>
  <c r="E268" i="44"/>
  <c r="G269" i="44"/>
  <c r="G268" i="44" s="1"/>
  <c r="C69" i="45"/>
  <c r="D67" i="45"/>
  <c r="C67" i="45" s="1"/>
  <c r="H69" i="45"/>
  <c r="K67" i="45"/>
  <c r="H67" i="45" s="1"/>
  <c r="F75" i="45"/>
  <c r="E83" i="45"/>
  <c r="G83" i="45"/>
  <c r="J130" i="45"/>
  <c r="D165" i="45"/>
  <c r="C165" i="45" s="1"/>
  <c r="C173" i="45"/>
  <c r="F187" i="45"/>
  <c r="D191" i="45"/>
  <c r="D231" i="45"/>
  <c r="C235" i="45"/>
  <c r="F230" i="45"/>
  <c r="H235" i="45"/>
  <c r="I231" i="45"/>
  <c r="D251" i="45"/>
  <c r="C251" i="45" s="1"/>
  <c r="D21" i="46"/>
  <c r="F27" i="46"/>
  <c r="J54" i="46"/>
  <c r="J53" i="46" s="1"/>
  <c r="C77" i="46"/>
  <c r="D76" i="46"/>
  <c r="C76" i="46" s="1"/>
  <c r="D83" i="46"/>
  <c r="K83" i="46"/>
  <c r="K75" i="46" s="1"/>
  <c r="K52" i="46" s="1"/>
  <c r="G83" i="46"/>
  <c r="G75" i="46" s="1"/>
  <c r="I191" i="46"/>
  <c r="H192" i="46"/>
  <c r="I196" i="46"/>
  <c r="I195" i="46" s="1"/>
  <c r="I251" i="46"/>
  <c r="H252" i="46"/>
  <c r="C263" i="46"/>
  <c r="F269" i="46"/>
  <c r="F268" i="46" s="1"/>
  <c r="G21" i="47"/>
  <c r="H28" i="47"/>
  <c r="K27" i="47"/>
  <c r="G53" i="47"/>
  <c r="E53" i="47"/>
  <c r="H69" i="47"/>
  <c r="I67" i="47"/>
  <c r="H67" i="47" s="1"/>
  <c r="I83" i="47"/>
  <c r="I75" i="47" s="1"/>
  <c r="H84" i="47"/>
  <c r="C89" i="47"/>
  <c r="F83" i="47"/>
  <c r="C95" i="47"/>
  <c r="C103" i="47"/>
  <c r="D130" i="47"/>
  <c r="F130" i="47"/>
  <c r="K173" i="47"/>
  <c r="C192" i="47"/>
  <c r="D191" i="47"/>
  <c r="D187" i="47" s="1"/>
  <c r="C187" i="47" s="1"/>
  <c r="G195" i="47"/>
  <c r="J204" i="47"/>
  <c r="J195" i="47" s="1"/>
  <c r="C235" i="47"/>
  <c r="D231" i="47"/>
  <c r="K27" i="48"/>
  <c r="H32" i="48"/>
  <c r="D54" i="48"/>
  <c r="L53" i="48"/>
  <c r="H77" i="48"/>
  <c r="I76" i="48"/>
  <c r="K75" i="48"/>
  <c r="D83" i="48"/>
  <c r="F83" i="48"/>
  <c r="I83" i="48"/>
  <c r="L83" i="48"/>
  <c r="G83" i="48"/>
  <c r="G75" i="48" s="1"/>
  <c r="L130" i="48"/>
  <c r="C141" i="48"/>
  <c r="E130" i="48"/>
  <c r="H166" i="48"/>
  <c r="I165" i="48"/>
  <c r="E187" i="48"/>
  <c r="H196" i="48"/>
  <c r="C198" i="48"/>
  <c r="D196" i="48"/>
  <c r="H258" i="48"/>
  <c r="J21" i="49"/>
  <c r="H28" i="49"/>
  <c r="K27" i="49"/>
  <c r="G53" i="49"/>
  <c r="G52" i="49" s="1"/>
  <c r="E53" i="49"/>
  <c r="H69" i="49"/>
  <c r="I67" i="49"/>
  <c r="F83" i="49"/>
  <c r="L83" i="49"/>
  <c r="L75" i="49" s="1"/>
  <c r="H116" i="49"/>
  <c r="C136" i="49"/>
  <c r="D130" i="49"/>
  <c r="F130" i="49"/>
  <c r="C130" i="49" s="1"/>
  <c r="H165" i="49"/>
  <c r="I173" i="49"/>
  <c r="H173" i="49" s="1"/>
  <c r="C179" i="49"/>
  <c r="D174" i="49"/>
  <c r="E195" i="49"/>
  <c r="H196" i="49"/>
  <c r="C198" i="49"/>
  <c r="D196" i="49"/>
  <c r="D195" i="49" s="1"/>
  <c r="G195" i="49"/>
  <c r="D269" i="49"/>
  <c r="L288" i="50"/>
  <c r="L287" i="50" s="1"/>
  <c r="L21" i="50"/>
  <c r="G53" i="50"/>
  <c r="E53" i="50"/>
  <c r="H69" i="50"/>
  <c r="I67" i="50"/>
  <c r="D76" i="50"/>
  <c r="C84" i="50"/>
  <c r="D83" i="50"/>
  <c r="L83" i="50"/>
  <c r="G83" i="50"/>
  <c r="G75" i="50" s="1"/>
  <c r="H165" i="50"/>
  <c r="D173" i="50"/>
  <c r="F187" i="50"/>
  <c r="H192" i="50"/>
  <c r="I191" i="50"/>
  <c r="I187" i="50" s="1"/>
  <c r="H198" i="50"/>
  <c r="I196" i="50"/>
  <c r="C235" i="50"/>
  <c r="D231" i="50"/>
  <c r="H235" i="50"/>
  <c r="I231" i="50"/>
  <c r="H231" i="50" s="1"/>
  <c r="K231" i="50"/>
  <c r="H251" i="50"/>
  <c r="H276" i="50"/>
  <c r="I269" i="50"/>
  <c r="H269" i="50" s="1"/>
  <c r="E21" i="51"/>
  <c r="I288" i="51"/>
  <c r="I287" i="51" s="1"/>
  <c r="H22" i="51"/>
  <c r="I21" i="51"/>
  <c r="E53" i="51"/>
  <c r="G53" i="51"/>
  <c r="H69" i="51"/>
  <c r="I67" i="51"/>
  <c r="H67" i="51" s="1"/>
  <c r="C84" i="51"/>
  <c r="D83" i="51"/>
  <c r="H112" i="51"/>
  <c r="J83" i="51"/>
  <c r="D204" i="51"/>
  <c r="D195" i="51" s="1"/>
  <c r="C251" i="51"/>
  <c r="D258" i="51"/>
  <c r="E269" i="51"/>
  <c r="E268" i="51" s="1"/>
  <c r="L269" i="51"/>
  <c r="D287" i="52"/>
  <c r="F287" i="52"/>
  <c r="I287" i="52"/>
  <c r="K288" i="52"/>
  <c r="K287" i="52" s="1"/>
  <c r="K27" i="52"/>
  <c r="H27" i="52" s="1"/>
  <c r="C45" i="52"/>
  <c r="G21" i="52"/>
  <c r="E187" i="52"/>
  <c r="H196" i="52"/>
  <c r="C198" i="52"/>
  <c r="D196" i="52"/>
  <c r="C196" i="52" s="1"/>
  <c r="E231" i="52"/>
  <c r="G231" i="52"/>
  <c r="G230" i="52" s="1"/>
  <c r="J231" i="52"/>
  <c r="L231" i="52"/>
  <c r="L230" i="52" s="1"/>
  <c r="C252" i="52"/>
  <c r="D251" i="52"/>
  <c r="C251" i="52" s="1"/>
  <c r="I269" i="52"/>
  <c r="L75" i="29"/>
  <c r="C144" i="29"/>
  <c r="H179" i="29"/>
  <c r="C251" i="29"/>
  <c r="D269" i="29"/>
  <c r="F27" i="30"/>
  <c r="E53" i="30"/>
  <c r="E76" i="30"/>
  <c r="C76" i="30" s="1"/>
  <c r="E130" i="30"/>
  <c r="C160" i="30"/>
  <c r="H187" i="30"/>
  <c r="H191" i="30"/>
  <c r="C198" i="30"/>
  <c r="H227" i="30"/>
  <c r="C235" i="30"/>
  <c r="D231" i="30"/>
  <c r="C246" i="30"/>
  <c r="C43" i="31"/>
  <c r="C80" i="31"/>
  <c r="C112" i="31"/>
  <c r="C116" i="31"/>
  <c r="C122" i="31"/>
  <c r="J130" i="31"/>
  <c r="F231" i="31"/>
  <c r="C58" i="32"/>
  <c r="H67" i="32"/>
  <c r="F83" i="32"/>
  <c r="C103" i="32"/>
  <c r="I75" i="32"/>
  <c r="C136" i="32"/>
  <c r="C160" i="32"/>
  <c r="C184" i="32"/>
  <c r="C192" i="32"/>
  <c r="C196" i="32"/>
  <c r="C198" i="32"/>
  <c r="K230" i="32"/>
  <c r="C67" i="33"/>
  <c r="L75" i="33"/>
  <c r="E75" i="33"/>
  <c r="H191" i="33"/>
  <c r="G195" i="33"/>
  <c r="E195" i="33"/>
  <c r="C235" i="33"/>
  <c r="D231" i="33"/>
  <c r="H235" i="33"/>
  <c r="I231" i="33"/>
  <c r="I230" i="33" s="1"/>
  <c r="L230" i="33"/>
  <c r="G269" i="33"/>
  <c r="G268" i="33" s="1"/>
  <c r="G53" i="34"/>
  <c r="K53" i="34"/>
  <c r="E53" i="34"/>
  <c r="C58" i="34"/>
  <c r="C67" i="34"/>
  <c r="C76" i="34"/>
  <c r="G75" i="34"/>
  <c r="H144" i="34"/>
  <c r="C165" i="34"/>
  <c r="D195" i="34"/>
  <c r="H216" i="34"/>
  <c r="C235" i="34"/>
  <c r="D231" i="34"/>
  <c r="H235" i="34"/>
  <c r="I231" i="34"/>
  <c r="G230" i="34"/>
  <c r="L230" i="34"/>
  <c r="H246" i="34"/>
  <c r="H251" i="34"/>
  <c r="C43" i="35"/>
  <c r="C67" i="35"/>
  <c r="C69" i="35"/>
  <c r="H83" i="35"/>
  <c r="H191" i="35"/>
  <c r="E194" i="35"/>
  <c r="C192" i="39"/>
  <c r="C198" i="39"/>
  <c r="C205" i="39"/>
  <c r="C227" i="39"/>
  <c r="E231" i="39"/>
  <c r="G231" i="39"/>
  <c r="G230" i="39" s="1"/>
  <c r="I231" i="39"/>
  <c r="K231" i="39"/>
  <c r="K230" i="39" s="1"/>
  <c r="C238" i="39"/>
  <c r="C251" i="39"/>
  <c r="C252" i="39"/>
  <c r="C263" i="39"/>
  <c r="C276" i="39"/>
  <c r="C280" i="39"/>
  <c r="C288" i="39" s="1"/>
  <c r="C287" i="39" s="1"/>
  <c r="J288" i="40"/>
  <c r="J287" i="40" s="1"/>
  <c r="L288" i="40"/>
  <c r="L287" i="40" s="1"/>
  <c r="H43" i="40"/>
  <c r="I53" i="40"/>
  <c r="K53" i="40"/>
  <c r="C58" i="40"/>
  <c r="H58" i="40"/>
  <c r="H69" i="40"/>
  <c r="C77" i="40"/>
  <c r="F76" i="40"/>
  <c r="I76" i="40"/>
  <c r="I75" i="40" s="1"/>
  <c r="D83" i="40"/>
  <c r="K83" i="40"/>
  <c r="K75" i="40" s="1"/>
  <c r="H89" i="40"/>
  <c r="H95" i="40"/>
  <c r="H103" i="40"/>
  <c r="H116" i="40"/>
  <c r="H136" i="40"/>
  <c r="H144" i="40"/>
  <c r="C160" i="40"/>
  <c r="I173" i="40"/>
  <c r="K173" i="40"/>
  <c r="C179" i="40"/>
  <c r="C184" i="40"/>
  <c r="C192" i="40"/>
  <c r="E195" i="40"/>
  <c r="K204" i="40"/>
  <c r="K195" i="40" s="1"/>
  <c r="C216" i="40"/>
  <c r="H216" i="40"/>
  <c r="C251" i="40"/>
  <c r="H259" i="40"/>
  <c r="C276" i="40"/>
  <c r="H276" i="40"/>
  <c r="D288" i="41"/>
  <c r="D287" i="41" s="1"/>
  <c r="F288" i="41"/>
  <c r="F287" i="41" s="1"/>
  <c r="I288" i="41"/>
  <c r="I287" i="41" s="1"/>
  <c r="K288" i="41"/>
  <c r="K287" i="41" s="1"/>
  <c r="H43" i="41"/>
  <c r="C55" i="41"/>
  <c r="H55" i="41"/>
  <c r="H58" i="41"/>
  <c r="G75" i="41"/>
  <c r="C84" i="41"/>
  <c r="H89" i="41"/>
  <c r="H103" i="41"/>
  <c r="C112" i="41"/>
  <c r="H112" i="41"/>
  <c r="C116" i="41"/>
  <c r="H116" i="41"/>
  <c r="C122" i="41"/>
  <c r="H122" i="41"/>
  <c r="C151" i="41"/>
  <c r="H151" i="41"/>
  <c r="H160" i="41"/>
  <c r="H166" i="41"/>
  <c r="K173" i="41"/>
  <c r="C175" i="41"/>
  <c r="H175" i="41"/>
  <c r="H179" i="41"/>
  <c r="H188" i="41"/>
  <c r="C205" i="41"/>
  <c r="J204" i="41"/>
  <c r="H216" i="41"/>
  <c r="H227" i="41"/>
  <c r="D231" i="41"/>
  <c r="F231" i="41"/>
  <c r="F230" i="41" s="1"/>
  <c r="H235" i="41"/>
  <c r="I231" i="41"/>
  <c r="K231" i="41"/>
  <c r="G230" i="41"/>
  <c r="H246" i="41"/>
  <c r="C259" i="41"/>
  <c r="C263" i="41"/>
  <c r="C269" i="41"/>
  <c r="C271" i="41"/>
  <c r="E287" i="42"/>
  <c r="I288" i="42"/>
  <c r="I287" i="42" s="1"/>
  <c r="K21" i="42"/>
  <c r="C43" i="42"/>
  <c r="K53" i="42"/>
  <c r="C58" i="42"/>
  <c r="C80" i="42"/>
  <c r="C84" i="42"/>
  <c r="H89" i="42"/>
  <c r="C103" i="42"/>
  <c r="C112" i="42"/>
  <c r="C116" i="42"/>
  <c r="C122" i="42"/>
  <c r="C136" i="42"/>
  <c r="C151" i="42"/>
  <c r="G173" i="42"/>
  <c r="E173" i="42"/>
  <c r="L173" i="42"/>
  <c r="G187" i="42"/>
  <c r="J187" i="42"/>
  <c r="H192" i="42"/>
  <c r="H198" i="42"/>
  <c r="C205" i="42"/>
  <c r="H205" i="42"/>
  <c r="C235" i="42"/>
  <c r="D231" i="42"/>
  <c r="F231" i="42"/>
  <c r="F230" i="42" s="1"/>
  <c r="H235" i="42"/>
  <c r="I231" i="42"/>
  <c r="K231" i="42"/>
  <c r="G230" i="42"/>
  <c r="G194" i="42" s="1"/>
  <c r="J230" i="42"/>
  <c r="H246" i="42"/>
  <c r="F269" i="42"/>
  <c r="F268" i="42" s="1"/>
  <c r="H276" i="42"/>
  <c r="K269" i="42"/>
  <c r="D288" i="43"/>
  <c r="D287" i="43" s="1"/>
  <c r="C22" i="43"/>
  <c r="I288" i="43"/>
  <c r="I287" i="43" s="1"/>
  <c r="K288" i="43"/>
  <c r="K287" i="43" s="1"/>
  <c r="H43" i="43"/>
  <c r="C55" i="43"/>
  <c r="H55" i="43"/>
  <c r="K54" i="43"/>
  <c r="K53" i="43" s="1"/>
  <c r="C58" i="43"/>
  <c r="E76" i="43"/>
  <c r="E75" i="43" s="1"/>
  <c r="E52" i="43" s="1"/>
  <c r="C80" i="43"/>
  <c r="H80" i="43"/>
  <c r="C84" i="43"/>
  <c r="H84" i="43"/>
  <c r="K83" i="43"/>
  <c r="K75" i="43" s="1"/>
  <c r="C89" i="43"/>
  <c r="C103" i="43"/>
  <c r="H116" i="43"/>
  <c r="C122" i="43"/>
  <c r="H122" i="43"/>
  <c r="C136" i="43"/>
  <c r="C151" i="43"/>
  <c r="H151" i="43"/>
  <c r="C160" i="43"/>
  <c r="H165" i="43"/>
  <c r="C175" i="43"/>
  <c r="H175" i="43"/>
  <c r="C179" i="43"/>
  <c r="H179" i="43"/>
  <c r="C184" i="43"/>
  <c r="C192" i="43"/>
  <c r="C198" i="43"/>
  <c r="J204" i="43"/>
  <c r="H204" i="43" s="1"/>
  <c r="H227" i="43"/>
  <c r="E231" i="43"/>
  <c r="G231" i="43"/>
  <c r="G230" i="43" s="1"/>
  <c r="G194" i="43" s="1"/>
  <c r="J231" i="43"/>
  <c r="J230" i="43" s="1"/>
  <c r="L231" i="43"/>
  <c r="L230" i="43" s="1"/>
  <c r="C246" i="43"/>
  <c r="H251" i="43"/>
  <c r="H259" i="43"/>
  <c r="C263" i="43"/>
  <c r="H263" i="43"/>
  <c r="H271" i="43"/>
  <c r="C276" i="43"/>
  <c r="L269" i="43"/>
  <c r="D288" i="44"/>
  <c r="D287" i="44" s="1"/>
  <c r="F288" i="44"/>
  <c r="F287" i="44" s="1"/>
  <c r="C43" i="44"/>
  <c r="H54" i="44"/>
  <c r="C58" i="44"/>
  <c r="H58" i="44"/>
  <c r="C77" i="44"/>
  <c r="H77" i="44"/>
  <c r="C80" i="44"/>
  <c r="C89" i="44"/>
  <c r="H89" i="44"/>
  <c r="C95" i="44"/>
  <c r="H95" i="44"/>
  <c r="C103" i="44"/>
  <c r="H103" i="44"/>
  <c r="C112" i="44"/>
  <c r="C122" i="44"/>
  <c r="C136" i="44"/>
  <c r="H144" i="44"/>
  <c r="C151" i="44"/>
  <c r="E130" i="44"/>
  <c r="E75" i="44" s="1"/>
  <c r="C165" i="44"/>
  <c r="H175" i="44"/>
  <c r="K174" i="44"/>
  <c r="K173" i="44" s="1"/>
  <c r="H196" i="44"/>
  <c r="C198" i="44"/>
  <c r="H198" i="44"/>
  <c r="J204" i="44"/>
  <c r="J195" i="44" s="1"/>
  <c r="C227" i="44"/>
  <c r="H227" i="44"/>
  <c r="E231" i="44"/>
  <c r="E230" i="44" s="1"/>
  <c r="G231" i="44"/>
  <c r="G230" i="44" s="1"/>
  <c r="J231" i="44"/>
  <c r="L231" i="44"/>
  <c r="L230" i="44" s="1"/>
  <c r="C246" i="44"/>
  <c r="C259" i="44"/>
  <c r="H259" i="44"/>
  <c r="C263" i="44"/>
  <c r="H263" i="44"/>
  <c r="C271" i="44"/>
  <c r="H271" i="44"/>
  <c r="C276" i="44"/>
  <c r="L269" i="44"/>
  <c r="J288" i="45"/>
  <c r="J287" i="45" s="1"/>
  <c r="L288" i="45"/>
  <c r="L287" i="45" s="1"/>
  <c r="C43" i="45"/>
  <c r="E53" i="45"/>
  <c r="G53" i="45"/>
  <c r="L53" i="45"/>
  <c r="E76" i="45"/>
  <c r="C76" i="45" s="1"/>
  <c r="J76" i="45"/>
  <c r="H80" i="45"/>
  <c r="C84" i="45"/>
  <c r="L83" i="45"/>
  <c r="L75" i="45" s="1"/>
  <c r="C116" i="45"/>
  <c r="C144" i="45"/>
  <c r="H144" i="45"/>
  <c r="H151" i="45"/>
  <c r="K174" i="45"/>
  <c r="H179" i="45"/>
  <c r="E195" i="45"/>
  <c r="K204" i="45"/>
  <c r="K195" i="45" s="1"/>
  <c r="C216" i="45"/>
  <c r="H216" i="45"/>
  <c r="H227" i="45"/>
  <c r="C238" i="45"/>
  <c r="C246" i="45"/>
  <c r="H259" i="45"/>
  <c r="K258" i="45"/>
  <c r="H263" i="45"/>
  <c r="H271" i="45"/>
  <c r="H276" i="45"/>
  <c r="H280" i="45"/>
  <c r="E288" i="46"/>
  <c r="E287" i="46" s="1"/>
  <c r="G288" i="46"/>
  <c r="G287" i="46" s="1"/>
  <c r="J288" i="46"/>
  <c r="J287" i="46" s="1"/>
  <c r="L288" i="46"/>
  <c r="L287" i="46" s="1"/>
  <c r="C43" i="46"/>
  <c r="J21" i="46"/>
  <c r="E54" i="46"/>
  <c r="E53" i="46" s="1"/>
  <c r="L54" i="46"/>
  <c r="L53" i="46" s="1"/>
  <c r="C67" i="46"/>
  <c r="H67" i="46"/>
  <c r="C69" i="46"/>
  <c r="H69" i="46"/>
  <c r="H77" i="46"/>
  <c r="E83" i="46"/>
  <c r="L83" i="46"/>
  <c r="H95" i="46"/>
  <c r="C112" i="46"/>
  <c r="H112" i="46"/>
  <c r="C116" i="46"/>
  <c r="H116" i="46"/>
  <c r="C122" i="46"/>
  <c r="H122" i="46"/>
  <c r="H136" i="46"/>
  <c r="C151" i="46"/>
  <c r="H151" i="46"/>
  <c r="C160" i="46"/>
  <c r="C166" i="46"/>
  <c r="G174" i="46"/>
  <c r="G173" i="46" s="1"/>
  <c r="K174" i="46"/>
  <c r="K173" i="46" s="1"/>
  <c r="C179" i="46"/>
  <c r="H184" i="46"/>
  <c r="C198" i="46"/>
  <c r="G204" i="46"/>
  <c r="G195" i="46" s="1"/>
  <c r="C235" i="46"/>
  <c r="F231" i="46"/>
  <c r="F230" i="46" s="1"/>
  <c r="H246" i="46"/>
  <c r="H259" i="46"/>
  <c r="H263" i="46"/>
  <c r="H271" i="46"/>
  <c r="E269" i="46"/>
  <c r="E268" i="46" s="1"/>
  <c r="I269" i="46"/>
  <c r="F27" i="47"/>
  <c r="F21" i="47" s="1"/>
  <c r="H43" i="47"/>
  <c r="J53" i="47"/>
  <c r="D54" i="47"/>
  <c r="L53" i="47"/>
  <c r="H58" i="47"/>
  <c r="C69" i="47"/>
  <c r="E75" i="47"/>
  <c r="G75" i="47"/>
  <c r="H77" i="47"/>
  <c r="D83" i="47"/>
  <c r="L83" i="47"/>
  <c r="H89" i="47"/>
  <c r="H95" i="47"/>
  <c r="H103" i="47"/>
  <c r="C116" i="47"/>
  <c r="H116" i="47"/>
  <c r="C122" i="47"/>
  <c r="H122" i="47"/>
  <c r="H136" i="47"/>
  <c r="C151" i="47"/>
  <c r="H151" i="47"/>
  <c r="H160" i="47"/>
  <c r="H175" i="47"/>
  <c r="C179" i="47"/>
  <c r="H179" i="47"/>
  <c r="H184" i="47"/>
  <c r="F187" i="47"/>
  <c r="K187" i="47"/>
  <c r="H192" i="47"/>
  <c r="H198" i="47"/>
  <c r="E204" i="47"/>
  <c r="L204" i="47"/>
  <c r="L195" i="47" s="1"/>
  <c r="C227" i="47"/>
  <c r="H227" i="47"/>
  <c r="E231" i="47"/>
  <c r="E230" i="47" s="1"/>
  <c r="G231" i="47"/>
  <c r="C246" i="47"/>
  <c r="D258" i="47"/>
  <c r="L258" i="47"/>
  <c r="C271" i="47"/>
  <c r="G269" i="47"/>
  <c r="G268" i="47" s="1"/>
  <c r="H276" i="47"/>
  <c r="H280" i="47"/>
  <c r="C290" i="47"/>
  <c r="D287" i="48"/>
  <c r="J54" i="48"/>
  <c r="J53" i="48" s="1"/>
  <c r="C77" i="48"/>
  <c r="C80" i="48"/>
  <c r="C84" i="48"/>
  <c r="J83" i="48"/>
  <c r="J75" i="48" s="1"/>
  <c r="C95" i="48"/>
  <c r="H112" i="48"/>
  <c r="H116" i="48"/>
  <c r="H122" i="48"/>
  <c r="H141" i="48"/>
  <c r="C144" i="48"/>
  <c r="C151" i="48"/>
  <c r="C166" i="48"/>
  <c r="L173" i="48"/>
  <c r="C175" i="48"/>
  <c r="J173" i="48"/>
  <c r="C179" i="48"/>
  <c r="C188" i="48"/>
  <c r="L187" i="48"/>
  <c r="F204" i="48"/>
  <c r="F195" i="48" s="1"/>
  <c r="I204" i="48"/>
  <c r="I195" i="48" s="1"/>
  <c r="C227" i="48"/>
  <c r="C235" i="48"/>
  <c r="E231" i="48"/>
  <c r="E230" i="48" s="1"/>
  <c r="G231" i="48"/>
  <c r="G230" i="48" s="1"/>
  <c r="G194" i="48" s="1"/>
  <c r="J231" i="48"/>
  <c r="J230" i="48" s="1"/>
  <c r="L231" i="48"/>
  <c r="L230" i="48" s="1"/>
  <c r="C246" i="48"/>
  <c r="C258" i="48"/>
  <c r="H259" i="48"/>
  <c r="H263" i="48"/>
  <c r="H271" i="48"/>
  <c r="C276" i="48"/>
  <c r="L269" i="48"/>
  <c r="C280" i="48"/>
  <c r="E288" i="49"/>
  <c r="E287" i="49" s="1"/>
  <c r="G288" i="49"/>
  <c r="G287" i="49" s="1"/>
  <c r="I287" i="49"/>
  <c r="K287" i="49"/>
  <c r="H43" i="49"/>
  <c r="J53" i="49"/>
  <c r="C55" i="49"/>
  <c r="L53" i="49"/>
  <c r="L52" i="49" s="1"/>
  <c r="C69" i="49"/>
  <c r="C77" i="49"/>
  <c r="H77" i="49"/>
  <c r="C80" i="49"/>
  <c r="C89" i="49"/>
  <c r="C103" i="49"/>
  <c r="H112" i="49"/>
  <c r="H122" i="49"/>
  <c r="E130" i="49"/>
  <c r="E75" i="49" s="1"/>
  <c r="H141" i="49"/>
  <c r="H144" i="49"/>
  <c r="H160" i="49"/>
  <c r="C175" i="49"/>
  <c r="C184" i="49"/>
  <c r="H188" i="49"/>
  <c r="F187" i="49"/>
  <c r="K187" i="49"/>
  <c r="C205" i="49"/>
  <c r="F204" i="49"/>
  <c r="F195" i="49" s="1"/>
  <c r="K204" i="49"/>
  <c r="K195" i="49" s="1"/>
  <c r="C216" i="49"/>
  <c r="H227" i="49"/>
  <c r="C235" i="49"/>
  <c r="D231" i="49"/>
  <c r="D230" i="49" s="1"/>
  <c r="C230" i="49" s="1"/>
  <c r="F231" i="49"/>
  <c r="F230" i="49" s="1"/>
  <c r="I231" i="49"/>
  <c r="I230" i="49" s="1"/>
  <c r="K231" i="49"/>
  <c r="K230" i="49" s="1"/>
  <c r="L230" i="49"/>
  <c r="C251" i="49"/>
  <c r="H259" i="49"/>
  <c r="H263" i="49"/>
  <c r="G268" i="49"/>
  <c r="G283" i="49" s="1"/>
  <c r="H271" i="49"/>
  <c r="E269" i="49"/>
  <c r="E268" i="49" s="1"/>
  <c r="I269" i="49"/>
  <c r="C280" i="49"/>
  <c r="G287" i="50"/>
  <c r="I288" i="50"/>
  <c r="I287" i="50" s="1"/>
  <c r="K288" i="50"/>
  <c r="K287" i="50" s="1"/>
  <c r="C43" i="50"/>
  <c r="J53" i="50"/>
  <c r="C55" i="50"/>
  <c r="L53" i="50"/>
  <c r="H58" i="50"/>
  <c r="C69" i="50"/>
  <c r="H77" i="50"/>
  <c r="E83" i="50"/>
  <c r="I83" i="50"/>
  <c r="C89" i="50"/>
  <c r="C95" i="50"/>
  <c r="C103" i="50"/>
  <c r="C112" i="50"/>
  <c r="H122" i="50"/>
  <c r="H136" i="50"/>
  <c r="F130" i="50"/>
  <c r="F75" i="50" s="1"/>
  <c r="C144" i="50"/>
  <c r="F174" i="50"/>
  <c r="C184" i="50"/>
  <c r="C198" i="50"/>
  <c r="E204" i="50"/>
  <c r="E195" i="50" s="1"/>
  <c r="J204" i="50"/>
  <c r="J195" i="50" s="1"/>
  <c r="E231" i="50"/>
  <c r="E230" i="50" s="1"/>
  <c r="G231" i="50"/>
  <c r="G230" i="50" s="1"/>
  <c r="J231" i="50"/>
  <c r="J230" i="50" s="1"/>
  <c r="L231" i="50"/>
  <c r="L230" i="50" s="1"/>
  <c r="K230" i="50"/>
  <c r="C246" i="50"/>
  <c r="C259" i="50"/>
  <c r="H259" i="50"/>
  <c r="C263" i="50"/>
  <c r="H263" i="50"/>
  <c r="C271" i="50"/>
  <c r="H271" i="50"/>
  <c r="C276" i="50"/>
  <c r="L269" i="50"/>
  <c r="D288" i="51"/>
  <c r="D287" i="51" s="1"/>
  <c r="F288" i="51"/>
  <c r="F287" i="51" s="1"/>
  <c r="J287" i="51"/>
  <c r="L287" i="51"/>
  <c r="C43" i="51"/>
  <c r="C55" i="51"/>
  <c r="L53" i="51"/>
  <c r="C69" i="51"/>
  <c r="E76" i="51"/>
  <c r="C80" i="51"/>
  <c r="F76" i="51"/>
  <c r="H84" i="51"/>
  <c r="L83" i="51"/>
  <c r="C116" i="51"/>
  <c r="C144" i="51"/>
  <c r="H144" i="51"/>
  <c r="H151" i="51"/>
  <c r="F174" i="51"/>
  <c r="F173" i="51" s="1"/>
  <c r="K174" i="51"/>
  <c r="K173" i="51" s="1"/>
  <c r="H179" i="51"/>
  <c r="E195" i="51"/>
  <c r="F204" i="51"/>
  <c r="F195" i="51" s="1"/>
  <c r="K204" i="51"/>
  <c r="K195" i="51" s="1"/>
  <c r="C216" i="51"/>
  <c r="H216" i="51"/>
  <c r="H227" i="51"/>
  <c r="H235" i="51"/>
  <c r="J231" i="51"/>
  <c r="F258" i="51"/>
  <c r="F230" i="51" s="1"/>
  <c r="K258" i="51"/>
  <c r="K230" i="51" s="1"/>
  <c r="H263" i="51"/>
  <c r="D269" i="51"/>
  <c r="H276" i="51"/>
  <c r="E288" i="52"/>
  <c r="E287" i="52" s="1"/>
  <c r="G288" i="52"/>
  <c r="G287" i="52" s="1"/>
  <c r="J288" i="52"/>
  <c r="J287" i="52" s="1"/>
  <c r="L288" i="52"/>
  <c r="L287" i="52" s="1"/>
  <c r="H55" i="52"/>
  <c r="C67" i="52"/>
  <c r="H67" i="52"/>
  <c r="C69" i="52"/>
  <c r="H69" i="52"/>
  <c r="H89" i="52"/>
  <c r="C95" i="52"/>
  <c r="H112" i="52"/>
  <c r="H116" i="52"/>
  <c r="H122" i="52"/>
  <c r="C136" i="52"/>
  <c r="C165" i="52"/>
  <c r="C166" i="52"/>
  <c r="C175" i="52"/>
  <c r="H175" i="52"/>
  <c r="C179" i="52"/>
  <c r="H179" i="52"/>
  <c r="F187" i="52"/>
  <c r="K187" i="52"/>
  <c r="H198" i="52"/>
  <c r="E204" i="52"/>
  <c r="E195" i="52" s="1"/>
  <c r="L204" i="52"/>
  <c r="L195" i="52" s="1"/>
  <c r="C227" i="52"/>
  <c r="H227" i="52"/>
  <c r="C235" i="52"/>
  <c r="D231" i="52"/>
  <c r="D230" i="52" s="1"/>
  <c r="F231" i="52"/>
  <c r="H235" i="52"/>
  <c r="I231" i="52"/>
  <c r="K231" i="52"/>
  <c r="K230" i="52" s="1"/>
  <c r="H238" i="52"/>
  <c r="H246" i="52"/>
  <c r="H252" i="52"/>
  <c r="F269" i="52"/>
  <c r="F268" i="52" s="1"/>
  <c r="K269" i="52"/>
  <c r="H280" i="52"/>
  <c r="G194" i="31"/>
  <c r="H130" i="33"/>
  <c r="H130" i="40"/>
  <c r="H130" i="38"/>
  <c r="H130" i="43"/>
  <c r="G283" i="31"/>
  <c r="E75" i="36"/>
  <c r="F283" i="37"/>
  <c r="F283" i="39"/>
  <c r="F75" i="42"/>
  <c r="E283" i="31"/>
  <c r="E283" i="39"/>
  <c r="C130" i="29"/>
  <c r="G268" i="29"/>
  <c r="H204" i="29"/>
  <c r="L53" i="32"/>
  <c r="H252" i="29"/>
  <c r="I251" i="29"/>
  <c r="H251" i="29" s="1"/>
  <c r="I288" i="30"/>
  <c r="I287" i="30" s="1"/>
  <c r="H22" i="30"/>
  <c r="H288" i="30" s="1"/>
  <c r="H287" i="30" s="1"/>
  <c r="I21" i="30"/>
  <c r="H235" i="30"/>
  <c r="H43" i="32"/>
  <c r="I21" i="32"/>
  <c r="L21" i="29"/>
  <c r="F27" i="29"/>
  <c r="D54" i="29"/>
  <c r="D83" i="29"/>
  <c r="J130" i="29"/>
  <c r="J75" i="29" s="1"/>
  <c r="E165" i="29"/>
  <c r="E75" i="29" s="1"/>
  <c r="I165" i="29"/>
  <c r="H165" i="29" s="1"/>
  <c r="I173" i="29"/>
  <c r="E191" i="29"/>
  <c r="C191" i="29" s="1"/>
  <c r="I191" i="29"/>
  <c r="H191" i="29" s="1"/>
  <c r="E195" i="29"/>
  <c r="H235" i="29"/>
  <c r="D230" i="29"/>
  <c r="H238" i="29"/>
  <c r="K258" i="29"/>
  <c r="E288" i="30"/>
  <c r="E287" i="30" s="1"/>
  <c r="E21" i="30"/>
  <c r="C69" i="30"/>
  <c r="H77" i="30"/>
  <c r="C80" i="30"/>
  <c r="C112" i="30"/>
  <c r="C122" i="30"/>
  <c r="F130" i="30"/>
  <c r="K130" i="30"/>
  <c r="C166" i="30"/>
  <c r="F165" i="30"/>
  <c r="C165" i="30" s="1"/>
  <c r="C188" i="30"/>
  <c r="H196" i="30"/>
  <c r="H238" i="30"/>
  <c r="H268" i="30"/>
  <c r="H283" i="30" s="1"/>
  <c r="H55" i="31"/>
  <c r="C77" i="31"/>
  <c r="D76" i="31"/>
  <c r="H84" i="31"/>
  <c r="C151" i="31"/>
  <c r="H175" i="31"/>
  <c r="C192" i="31"/>
  <c r="D191" i="31"/>
  <c r="F204" i="31"/>
  <c r="F195" i="31" s="1"/>
  <c r="C235" i="31"/>
  <c r="H235" i="31"/>
  <c r="C238" i="31"/>
  <c r="C259" i="31"/>
  <c r="H259" i="31"/>
  <c r="J269" i="31"/>
  <c r="C271" i="31"/>
  <c r="C276" i="31"/>
  <c r="D269" i="31"/>
  <c r="C280" i="31"/>
  <c r="D288" i="32"/>
  <c r="D287" i="32" s="1"/>
  <c r="C22" i="32"/>
  <c r="C288" i="32" s="1"/>
  <c r="C287" i="32" s="1"/>
  <c r="D21" i="32"/>
  <c r="L288" i="32"/>
  <c r="L287" i="32" s="1"/>
  <c r="L21" i="32"/>
  <c r="I53" i="32"/>
  <c r="H54" i="32"/>
  <c r="D67" i="32"/>
  <c r="C67" i="32" s="1"/>
  <c r="D76" i="32"/>
  <c r="C95" i="32"/>
  <c r="H131" i="32"/>
  <c r="J130" i="32"/>
  <c r="H130" i="32" s="1"/>
  <c r="H83" i="33"/>
  <c r="L187" i="33"/>
  <c r="J230" i="33"/>
  <c r="H230" i="33" s="1"/>
  <c r="E268" i="33"/>
  <c r="F283" i="29"/>
  <c r="C175" i="30"/>
  <c r="D174" i="30"/>
  <c r="H175" i="30"/>
  <c r="C276" i="30"/>
  <c r="F269" i="30"/>
  <c r="F268" i="30" s="1"/>
  <c r="H77" i="32"/>
  <c r="J76" i="32"/>
  <c r="D21" i="29"/>
  <c r="E21" i="29"/>
  <c r="I21" i="29"/>
  <c r="C22" i="29"/>
  <c r="H27" i="29"/>
  <c r="I54" i="29"/>
  <c r="I83" i="29"/>
  <c r="H83" i="29" s="1"/>
  <c r="D174" i="29"/>
  <c r="H205" i="29"/>
  <c r="C216" i="29"/>
  <c r="G258" i="29"/>
  <c r="H263" i="29"/>
  <c r="H280" i="29"/>
  <c r="H55" i="30"/>
  <c r="I54" i="30"/>
  <c r="H76" i="30"/>
  <c r="H84" i="30"/>
  <c r="I83" i="30"/>
  <c r="H103" i="30"/>
  <c r="C141" i="30"/>
  <c r="H192" i="30"/>
  <c r="H252" i="30"/>
  <c r="C259" i="30"/>
  <c r="D258" i="30"/>
  <c r="C258" i="30" s="1"/>
  <c r="H276" i="30"/>
  <c r="G283" i="30"/>
  <c r="C22" i="31"/>
  <c r="D53" i="31"/>
  <c r="H67" i="31"/>
  <c r="H76" i="31"/>
  <c r="H80" i="31"/>
  <c r="D83" i="31"/>
  <c r="J83" i="31"/>
  <c r="H116" i="31"/>
  <c r="D173" i="31"/>
  <c r="C175" i="31"/>
  <c r="J174" i="31"/>
  <c r="C188" i="31"/>
  <c r="H191" i="31"/>
  <c r="J258" i="31"/>
  <c r="H280" i="31"/>
  <c r="J288" i="31"/>
  <c r="J287" i="31" s="1"/>
  <c r="K27" i="32"/>
  <c r="C84" i="32"/>
  <c r="D83" i="32"/>
  <c r="L83" i="32"/>
  <c r="C131" i="32"/>
  <c r="F130" i="32"/>
  <c r="H166" i="32"/>
  <c r="J165" i="32"/>
  <c r="H165" i="32" s="1"/>
  <c r="H54" i="33"/>
  <c r="J53" i="33"/>
  <c r="J52" i="33" s="1"/>
  <c r="H76" i="33"/>
  <c r="E52" i="33"/>
  <c r="C174" i="33"/>
  <c r="I173" i="33"/>
  <c r="H251" i="33"/>
  <c r="F268" i="33"/>
  <c r="F194" i="33" s="1"/>
  <c r="H276" i="29"/>
  <c r="I269" i="29"/>
  <c r="C192" i="30"/>
  <c r="F191" i="30"/>
  <c r="F187" i="30" s="1"/>
  <c r="C252" i="30"/>
  <c r="F251" i="30"/>
  <c r="H32" i="31"/>
  <c r="K27" i="31"/>
  <c r="C55" i="32"/>
  <c r="D54" i="32"/>
  <c r="C175" i="32"/>
  <c r="D174" i="32"/>
  <c r="H204" i="32"/>
  <c r="E283" i="32"/>
  <c r="H22" i="29"/>
  <c r="C246" i="29"/>
  <c r="H43" i="30"/>
  <c r="C67" i="30"/>
  <c r="E83" i="30"/>
  <c r="E75" i="30" s="1"/>
  <c r="H95" i="30"/>
  <c r="C116" i="30"/>
  <c r="H136" i="30"/>
  <c r="C151" i="30"/>
  <c r="H166" i="30"/>
  <c r="H188" i="30"/>
  <c r="C196" i="30"/>
  <c r="F195" i="30"/>
  <c r="H198" i="30"/>
  <c r="C205" i="30"/>
  <c r="D204" i="30"/>
  <c r="L204" i="30"/>
  <c r="L195" i="30" s="1"/>
  <c r="C238" i="30"/>
  <c r="H246" i="30"/>
  <c r="C280" i="30"/>
  <c r="D288" i="30"/>
  <c r="D287" i="30" s="1"/>
  <c r="C45" i="31"/>
  <c r="G21" i="31"/>
  <c r="C55" i="31"/>
  <c r="F54" i="31"/>
  <c r="F53" i="31" s="1"/>
  <c r="C84" i="31"/>
  <c r="F83" i="31"/>
  <c r="F75" i="31" s="1"/>
  <c r="C131" i="31"/>
  <c r="D130" i="31"/>
  <c r="C130" i="31" s="1"/>
  <c r="L130" i="31"/>
  <c r="H141" i="31"/>
  <c r="C166" i="31"/>
  <c r="D165" i="31"/>
  <c r="C165" i="31" s="1"/>
  <c r="H179" i="31"/>
  <c r="H205" i="31"/>
  <c r="C252" i="31"/>
  <c r="D251" i="31"/>
  <c r="C251" i="31" s="1"/>
  <c r="C32" i="32"/>
  <c r="F27" i="32"/>
  <c r="H45" i="32"/>
  <c r="G75" i="32"/>
  <c r="G52" i="32" s="1"/>
  <c r="C166" i="32"/>
  <c r="F165" i="32"/>
  <c r="C165" i="32" s="1"/>
  <c r="C188" i="32"/>
  <c r="G75" i="33"/>
  <c r="G52" i="33" s="1"/>
  <c r="H165" i="33"/>
  <c r="C204" i="33"/>
  <c r="H258" i="33"/>
  <c r="H268" i="33"/>
  <c r="H283" i="33" s="1"/>
  <c r="C238" i="29"/>
  <c r="C252" i="29"/>
  <c r="C276" i="29"/>
  <c r="C22" i="30"/>
  <c r="H27" i="30"/>
  <c r="C32" i="30"/>
  <c r="C55" i="30"/>
  <c r="C84" i="30"/>
  <c r="H22" i="31"/>
  <c r="F191" i="32"/>
  <c r="F187" i="32" s="1"/>
  <c r="J191" i="32"/>
  <c r="H191" i="32" s="1"/>
  <c r="F195" i="32"/>
  <c r="D204" i="32"/>
  <c r="J251" i="32"/>
  <c r="H251" i="32" s="1"/>
  <c r="D258" i="32"/>
  <c r="C258" i="32" s="1"/>
  <c r="J269" i="32"/>
  <c r="F21" i="33"/>
  <c r="J21" i="33"/>
  <c r="H22" i="33"/>
  <c r="K27" i="33"/>
  <c r="D53" i="33"/>
  <c r="D76" i="33"/>
  <c r="H84" i="33"/>
  <c r="D130" i="33"/>
  <c r="D165" i="33"/>
  <c r="C165" i="33" s="1"/>
  <c r="H175" i="33"/>
  <c r="D191" i="33"/>
  <c r="C191" i="33" s="1"/>
  <c r="D195" i="33"/>
  <c r="H205" i="33"/>
  <c r="D251" i="33"/>
  <c r="C251" i="33" s="1"/>
  <c r="H259" i="33"/>
  <c r="D269" i="33"/>
  <c r="H269" i="33"/>
  <c r="H191" i="34"/>
  <c r="E195" i="34"/>
  <c r="C269" i="34"/>
  <c r="D268" i="34"/>
  <c r="K75" i="35"/>
  <c r="H251" i="35"/>
  <c r="G283" i="35"/>
  <c r="F75" i="36"/>
  <c r="H165" i="36"/>
  <c r="G21" i="33"/>
  <c r="G187" i="34"/>
  <c r="L187" i="34"/>
  <c r="G194" i="34"/>
  <c r="F194" i="34"/>
  <c r="H165" i="35"/>
  <c r="E283" i="35"/>
  <c r="J173" i="36"/>
  <c r="H191" i="36"/>
  <c r="I53" i="34"/>
  <c r="H54" i="34"/>
  <c r="F283" i="35"/>
  <c r="I75" i="36"/>
  <c r="H130" i="36"/>
  <c r="J130" i="30"/>
  <c r="C22" i="33"/>
  <c r="C288" i="33" s="1"/>
  <c r="C287" i="33" s="1"/>
  <c r="H165" i="34"/>
  <c r="E173" i="34"/>
  <c r="E283" i="34" s="1"/>
  <c r="C191" i="34"/>
  <c r="F283" i="34"/>
  <c r="J53" i="35"/>
  <c r="J53" i="36"/>
  <c r="I230" i="36"/>
  <c r="H251" i="36"/>
  <c r="H280" i="33"/>
  <c r="D21" i="34"/>
  <c r="L21" i="34"/>
  <c r="F27" i="34"/>
  <c r="D54" i="34"/>
  <c r="J76" i="34"/>
  <c r="J75" i="34" s="1"/>
  <c r="D83" i="34"/>
  <c r="C83" i="34" s="1"/>
  <c r="H166" i="34"/>
  <c r="H188" i="34"/>
  <c r="H192" i="34"/>
  <c r="H196" i="34"/>
  <c r="H238" i="34"/>
  <c r="H252" i="34"/>
  <c r="H276" i="34"/>
  <c r="H22" i="35"/>
  <c r="C55" i="35"/>
  <c r="C84" i="35"/>
  <c r="J21" i="36"/>
  <c r="H22" i="36"/>
  <c r="K27" i="36"/>
  <c r="D53" i="36"/>
  <c r="D76" i="36"/>
  <c r="D130" i="36"/>
  <c r="D165" i="36"/>
  <c r="C165" i="36" s="1"/>
  <c r="D173" i="36"/>
  <c r="F174" i="36"/>
  <c r="D191" i="36"/>
  <c r="D195" i="36"/>
  <c r="F204" i="36"/>
  <c r="F195" i="36" s="1"/>
  <c r="D251" i="36"/>
  <c r="C251" i="36" s="1"/>
  <c r="F258" i="36"/>
  <c r="F230" i="36" s="1"/>
  <c r="J258" i="36"/>
  <c r="H258" i="36" s="1"/>
  <c r="D269" i="36"/>
  <c r="H280" i="36"/>
  <c r="H54" i="37"/>
  <c r="I53" i="37"/>
  <c r="H251" i="37"/>
  <c r="I230" i="37"/>
  <c r="H258" i="37"/>
  <c r="H268" i="37"/>
  <c r="H283" i="37" s="1"/>
  <c r="H54" i="39"/>
  <c r="C54" i="40"/>
  <c r="E75" i="40"/>
  <c r="E21" i="34"/>
  <c r="I21" i="34"/>
  <c r="C22" i="34"/>
  <c r="C288" i="34" s="1"/>
  <c r="C287" i="34" s="1"/>
  <c r="H45" i="34"/>
  <c r="I83" i="34"/>
  <c r="I174" i="34"/>
  <c r="I204" i="34"/>
  <c r="I195" i="34" s="1"/>
  <c r="I258" i="34"/>
  <c r="H258" i="34" s="1"/>
  <c r="G21" i="35"/>
  <c r="K27" i="35"/>
  <c r="D53" i="35"/>
  <c r="D76" i="35"/>
  <c r="D151" i="35"/>
  <c r="C151" i="35" s="1"/>
  <c r="I174" i="35"/>
  <c r="C45" i="36"/>
  <c r="G75" i="37"/>
  <c r="L52" i="37"/>
  <c r="C165" i="37"/>
  <c r="C174" i="37"/>
  <c r="E173" i="37"/>
  <c r="C173" i="37" s="1"/>
  <c r="I173" i="37"/>
  <c r="K187" i="37"/>
  <c r="E268" i="37"/>
  <c r="L187" i="38"/>
  <c r="H191" i="38"/>
  <c r="K75" i="39"/>
  <c r="H76" i="39"/>
  <c r="C53" i="40"/>
  <c r="H165" i="40"/>
  <c r="F283" i="40"/>
  <c r="C165" i="41"/>
  <c r="G187" i="41"/>
  <c r="L187" i="41"/>
  <c r="F194" i="41"/>
  <c r="C251" i="41"/>
  <c r="D21" i="35"/>
  <c r="L21" i="35"/>
  <c r="I76" i="35"/>
  <c r="I130" i="35"/>
  <c r="H130" i="35" s="1"/>
  <c r="D165" i="35"/>
  <c r="C165" i="35" s="1"/>
  <c r="D173" i="35"/>
  <c r="E230" i="40"/>
  <c r="E53" i="41"/>
  <c r="C22" i="36"/>
  <c r="C204" i="37"/>
  <c r="E195" i="37"/>
  <c r="H204" i="37"/>
  <c r="H54" i="38"/>
  <c r="I75" i="39"/>
  <c r="H76" i="40"/>
  <c r="E187" i="40"/>
  <c r="I187" i="40"/>
  <c r="G268" i="40"/>
  <c r="G194" i="40" s="1"/>
  <c r="C174" i="41"/>
  <c r="E173" i="41"/>
  <c r="K21" i="37"/>
  <c r="C45" i="37"/>
  <c r="H259" i="37"/>
  <c r="H280" i="37"/>
  <c r="D288" i="37"/>
  <c r="D287" i="37" s="1"/>
  <c r="H84" i="39"/>
  <c r="H280" i="39"/>
  <c r="H288" i="39" s="1"/>
  <c r="D288" i="39"/>
  <c r="D287" i="39" s="1"/>
  <c r="H54" i="40"/>
  <c r="H77" i="40"/>
  <c r="H131" i="40"/>
  <c r="H154" i="40"/>
  <c r="C166" i="40"/>
  <c r="I251" i="40"/>
  <c r="H251" i="40" s="1"/>
  <c r="K258" i="40"/>
  <c r="I269" i="40"/>
  <c r="E21" i="41"/>
  <c r="I21" i="41"/>
  <c r="C22" i="41"/>
  <c r="I54" i="41"/>
  <c r="K76" i="41"/>
  <c r="E83" i="41"/>
  <c r="C83" i="41" s="1"/>
  <c r="I83" i="41"/>
  <c r="K130" i="41"/>
  <c r="H130" i="41" s="1"/>
  <c r="K165" i="41"/>
  <c r="H165" i="41" s="1"/>
  <c r="I174" i="41"/>
  <c r="K191" i="41"/>
  <c r="H191" i="41" s="1"/>
  <c r="E204" i="41"/>
  <c r="I204" i="41"/>
  <c r="I195" i="41" s="1"/>
  <c r="K251" i="41"/>
  <c r="H251" i="41" s="1"/>
  <c r="E258" i="41"/>
  <c r="I258" i="41"/>
  <c r="H258" i="41" s="1"/>
  <c r="E268" i="41"/>
  <c r="C268" i="41" s="1"/>
  <c r="H269" i="42"/>
  <c r="J173" i="43"/>
  <c r="L187" i="43"/>
  <c r="H191" i="43"/>
  <c r="E288" i="37"/>
  <c r="E287" i="37" s="1"/>
  <c r="I288" i="37"/>
  <c r="I287" i="37" s="1"/>
  <c r="C280" i="38"/>
  <c r="C288" i="38" s="1"/>
  <c r="C287" i="38" s="1"/>
  <c r="K21" i="39"/>
  <c r="C27" i="39"/>
  <c r="C45" i="39"/>
  <c r="C22" i="40"/>
  <c r="C288" i="40" s="1"/>
  <c r="C287" i="40" s="1"/>
  <c r="H27" i="40"/>
  <c r="H45" i="40"/>
  <c r="H22" i="41"/>
  <c r="H288" i="41" s="1"/>
  <c r="H287" i="41" s="1"/>
  <c r="H288" i="42"/>
  <c r="H287" i="42" s="1"/>
  <c r="F187" i="42"/>
  <c r="K187" i="42"/>
  <c r="H191" i="42"/>
  <c r="I75" i="43"/>
  <c r="H76" i="43"/>
  <c r="G283" i="43"/>
  <c r="H27" i="37"/>
  <c r="I83" i="37"/>
  <c r="H83" i="37" s="1"/>
  <c r="H252" i="37"/>
  <c r="J288" i="37"/>
  <c r="J287" i="37" s="1"/>
  <c r="H22" i="38"/>
  <c r="H280" i="38"/>
  <c r="H55" i="40"/>
  <c r="H84" i="40"/>
  <c r="C175" i="40"/>
  <c r="G288" i="40"/>
  <c r="G287" i="40" s="1"/>
  <c r="K288" i="40"/>
  <c r="K287" i="40" s="1"/>
  <c r="J53" i="43"/>
  <c r="H76" i="44"/>
  <c r="H130" i="44"/>
  <c r="H27" i="39"/>
  <c r="J174" i="40"/>
  <c r="H280" i="40"/>
  <c r="F283" i="41"/>
  <c r="C191" i="42"/>
  <c r="G283" i="42"/>
  <c r="E283" i="42"/>
  <c r="C204" i="44"/>
  <c r="C22" i="42"/>
  <c r="C288" i="42" s="1"/>
  <c r="C287" i="42" s="1"/>
  <c r="H27" i="42"/>
  <c r="H45" i="42"/>
  <c r="D174" i="42"/>
  <c r="D204" i="42"/>
  <c r="D258" i="42"/>
  <c r="C258" i="42" s="1"/>
  <c r="D268" i="42"/>
  <c r="C268" i="42" s="1"/>
  <c r="F21" i="43"/>
  <c r="J21" i="43"/>
  <c r="H22" i="43"/>
  <c r="K27" i="43"/>
  <c r="K21" i="43" s="1"/>
  <c r="D53" i="43"/>
  <c r="F54" i="43"/>
  <c r="F53" i="43" s="1"/>
  <c r="D76" i="43"/>
  <c r="F83" i="43"/>
  <c r="D130" i="43"/>
  <c r="C130" i="43" s="1"/>
  <c r="D165" i="43"/>
  <c r="C165" i="43" s="1"/>
  <c r="D173" i="43"/>
  <c r="F174" i="43"/>
  <c r="F173" i="43" s="1"/>
  <c r="D191" i="43"/>
  <c r="C191" i="43" s="1"/>
  <c r="D195" i="43"/>
  <c r="F204" i="43"/>
  <c r="F195" i="43" s="1"/>
  <c r="F194" i="43" s="1"/>
  <c r="D251" i="43"/>
  <c r="C251" i="43" s="1"/>
  <c r="D269" i="43"/>
  <c r="H280" i="43"/>
  <c r="D21" i="44"/>
  <c r="L21" i="44"/>
  <c r="F27" i="44"/>
  <c r="D54" i="44"/>
  <c r="F76" i="44"/>
  <c r="D83" i="44"/>
  <c r="C83" i="44" s="1"/>
  <c r="I165" i="44"/>
  <c r="H165" i="44" s="1"/>
  <c r="C188" i="44"/>
  <c r="I191" i="44"/>
  <c r="H191" i="44" s="1"/>
  <c r="C192" i="44"/>
  <c r="C196" i="44"/>
  <c r="H205" i="44"/>
  <c r="I204" i="44"/>
  <c r="I195" i="44" s="1"/>
  <c r="F230" i="44"/>
  <c r="C258" i="44"/>
  <c r="K75" i="45"/>
  <c r="C258" i="45"/>
  <c r="D130" i="42"/>
  <c r="I174" i="42"/>
  <c r="I204" i="42"/>
  <c r="I195" i="42" s="1"/>
  <c r="I258" i="42"/>
  <c r="H258" i="42" s="1"/>
  <c r="G288" i="42"/>
  <c r="G287" i="42" s="1"/>
  <c r="K288" i="42"/>
  <c r="K287" i="42" s="1"/>
  <c r="G21" i="43"/>
  <c r="C27" i="43"/>
  <c r="C45" i="43"/>
  <c r="I21" i="44"/>
  <c r="C22" i="44"/>
  <c r="H160" i="44"/>
  <c r="C205" i="44"/>
  <c r="L75" i="46"/>
  <c r="L52" i="46" s="1"/>
  <c r="H165" i="46"/>
  <c r="F288" i="43"/>
  <c r="F287" i="43" s="1"/>
  <c r="F283" i="45"/>
  <c r="E268" i="43"/>
  <c r="C280" i="43"/>
  <c r="K21" i="44"/>
  <c r="G230" i="45"/>
  <c r="G194" i="45" s="1"/>
  <c r="C54" i="46"/>
  <c r="D53" i="46"/>
  <c r="C130" i="46"/>
  <c r="H196" i="46"/>
  <c r="I258" i="44"/>
  <c r="G21" i="45"/>
  <c r="C45" i="45"/>
  <c r="I53" i="45"/>
  <c r="K54" i="45"/>
  <c r="I76" i="45"/>
  <c r="I130" i="45"/>
  <c r="I165" i="45"/>
  <c r="H165" i="45" s="1"/>
  <c r="I173" i="45"/>
  <c r="I191" i="45"/>
  <c r="H191" i="45" s="1"/>
  <c r="I251" i="45"/>
  <c r="H251" i="45" s="1"/>
  <c r="E269" i="45"/>
  <c r="I269" i="45"/>
  <c r="E21" i="46"/>
  <c r="I21" i="46"/>
  <c r="C22" i="46"/>
  <c r="C32" i="46"/>
  <c r="I54" i="46"/>
  <c r="C55" i="46"/>
  <c r="I83" i="46"/>
  <c r="H83" i="46" s="1"/>
  <c r="C84" i="46"/>
  <c r="H166" i="46"/>
  <c r="D174" i="46"/>
  <c r="H174" i="46"/>
  <c r="D196" i="46"/>
  <c r="C216" i="46"/>
  <c r="C246" i="46"/>
  <c r="C27" i="47"/>
  <c r="D173" i="47"/>
  <c r="D268" i="47"/>
  <c r="C268" i="47" s="1"/>
  <c r="D251" i="44"/>
  <c r="C251" i="44" s="1"/>
  <c r="D269" i="44"/>
  <c r="D21" i="45"/>
  <c r="L21" i="45"/>
  <c r="F27" i="45"/>
  <c r="D83" i="45"/>
  <c r="H22" i="46"/>
  <c r="C188" i="46"/>
  <c r="H188" i="46"/>
  <c r="E195" i="46"/>
  <c r="E194" i="46" s="1"/>
  <c r="H205" i="46"/>
  <c r="J204" i="46"/>
  <c r="J195" i="46" s="1"/>
  <c r="C238" i="46"/>
  <c r="H238" i="46"/>
  <c r="C251" i="46"/>
  <c r="D75" i="47"/>
  <c r="D195" i="47"/>
  <c r="K230" i="47"/>
  <c r="C251" i="47"/>
  <c r="F53" i="48"/>
  <c r="C22" i="45"/>
  <c r="C288" i="45" s="1"/>
  <c r="C287" i="45" s="1"/>
  <c r="H27" i="45"/>
  <c r="H45" i="45"/>
  <c r="E283" i="47"/>
  <c r="J76" i="46"/>
  <c r="H76" i="46" s="1"/>
  <c r="J130" i="46"/>
  <c r="H130" i="46" s="1"/>
  <c r="E165" i="46"/>
  <c r="C165" i="46" s="1"/>
  <c r="C184" i="46"/>
  <c r="D191" i="46"/>
  <c r="C191" i="46" s="1"/>
  <c r="C192" i="46"/>
  <c r="C205" i="46"/>
  <c r="G268" i="46"/>
  <c r="G283" i="46" s="1"/>
  <c r="K75" i="47"/>
  <c r="C165" i="47"/>
  <c r="D53" i="48"/>
  <c r="C252" i="46"/>
  <c r="C276" i="46"/>
  <c r="E21" i="47"/>
  <c r="I21" i="47"/>
  <c r="C22" i="47"/>
  <c r="C288" i="47" s="1"/>
  <c r="C287" i="47" s="1"/>
  <c r="C32" i="47"/>
  <c r="H45" i="47"/>
  <c r="C55" i="47"/>
  <c r="C76" i="47"/>
  <c r="C84" i="47"/>
  <c r="I174" i="47"/>
  <c r="C175" i="47"/>
  <c r="I204" i="47"/>
  <c r="I195" i="47" s="1"/>
  <c r="C205" i="47"/>
  <c r="C259" i="47"/>
  <c r="C269" i="47"/>
  <c r="I288" i="48"/>
  <c r="I287" i="48" s="1"/>
  <c r="H22" i="48"/>
  <c r="I54" i="48"/>
  <c r="H55" i="48"/>
  <c r="C58" i="48"/>
  <c r="H69" i="48"/>
  <c r="H165" i="48"/>
  <c r="H268" i="48"/>
  <c r="H283" i="48" s="1"/>
  <c r="H83" i="49"/>
  <c r="H191" i="49"/>
  <c r="H22" i="47"/>
  <c r="H288" i="47" s="1"/>
  <c r="H287" i="47" s="1"/>
  <c r="L288" i="47"/>
  <c r="L287" i="47" s="1"/>
  <c r="J288" i="48"/>
  <c r="J287" i="48" s="1"/>
  <c r="J21" i="48"/>
  <c r="C55" i="48"/>
  <c r="E54" i="48"/>
  <c r="E53" i="48" s="1"/>
  <c r="C69" i="48"/>
  <c r="G187" i="48"/>
  <c r="K187" i="48"/>
  <c r="H191" i="48"/>
  <c r="F268" i="48"/>
  <c r="H76" i="49"/>
  <c r="C259" i="46"/>
  <c r="C280" i="46"/>
  <c r="C77" i="47"/>
  <c r="C238" i="47"/>
  <c r="C252" i="47"/>
  <c r="F288" i="48"/>
  <c r="F287" i="48" s="1"/>
  <c r="F21" i="48"/>
  <c r="H67" i="48"/>
  <c r="J258" i="46"/>
  <c r="H258" i="46" s="1"/>
  <c r="H280" i="46"/>
  <c r="D21" i="47"/>
  <c r="J76" i="47"/>
  <c r="J130" i="47"/>
  <c r="H130" i="47" s="1"/>
  <c r="J165" i="47"/>
  <c r="H165" i="47" s="1"/>
  <c r="J191" i="47"/>
  <c r="J251" i="47"/>
  <c r="H251" i="47" s="1"/>
  <c r="J269" i="47"/>
  <c r="C22" i="48"/>
  <c r="C67" i="48"/>
  <c r="H174" i="48"/>
  <c r="I173" i="48"/>
  <c r="D76" i="48"/>
  <c r="H76" i="48"/>
  <c r="H84" i="48"/>
  <c r="D130" i="48"/>
  <c r="D165" i="48"/>
  <c r="C165" i="48" s="1"/>
  <c r="D173" i="48"/>
  <c r="H175" i="48"/>
  <c r="D191" i="48"/>
  <c r="C191" i="48" s="1"/>
  <c r="H205" i="48"/>
  <c r="D251" i="48"/>
  <c r="C251" i="48" s="1"/>
  <c r="D269" i="48"/>
  <c r="H280" i="48"/>
  <c r="D21" i="49"/>
  <c r="L21" i="49"/>
  <c r="F27" i="49"/>
  <c r="D54" i="49"/>
  <c r="F76" i="49"/>
  <c r="D83" i="49"/>
  <c r="C83" i="49" s="1"/>
  <c r="H89" i="49"/>
  <c r="J130" i="49"/>
  <c r="J75" i="49" s="1"/>
  <c r="C166" i="49"/>
  <c r="H166" i="49"/>
  <c r="H174" i="49"/>
  <c r="J187" i="49"/>
  <c r="E187" i="49"/>
  <c r="I187" i="49"/>
  <c r="C192" i="49"/>
  <c r="H192" i="49"/>
  <c r="H231" i="49"/>
  <c r="H251" i="49"/>
  <c r="F268" i="49"/>
  <c r="E75" i="50"/>
  <c r="E283" i="50" s="1"/>
  <c r="C83" i="50"/>
  <c r="C22" i="49"/>
  <c r="C269" i="49"/>
  <c r="D268" i="49"/>
  <c r="E83" i="48"/>
  <c r="E174" i="48"/>
  <c r="E173" i="48" s="1"/>
  <c r="E204" i="48"/>
  <c r="E195" i="48" s="1"/>
  <c r="I130" i="49"/>
  <c r="H131" i="49"/>
  <c r="C160" i="49"/>
  <c r="C188" i="49"/>
  <c r="H269" i="49"/>
  <c r="H54" i="50"/>
  <c r="C76" i="50"/>
  <c r="C238" i="49"/>
  <c r="C252" i="49"/>
  <c r="C276" i="49"/>
  <c r="E21" i="50"/>
  <c r="I21" i="50"/>
  <c r="C22" i="50"/>
  <c r="C288" i="50" s="1"/>
  <c r="C287" i="50" s="1"/>
  <c r="H141" i="50"/>
  <c r="G187" i="50"/>
  <c r="K187" i="50"/>
  <c r="H191" i="50"/>
  <c r="G195" i="50"/>
  <c r="G194" i="50" s="1"/>
  <c r="F204" i="50"/>
  <c r="F195" i="50" s="1"/>
  <c r="F194" i="50" s="1"/>
  <c r="C227" i="50"/>
  <c r="H227" i="50"/>
  <c r="C179" i="50"/>
  <c r="D187" i="50"/>
  <c r="L187" i="50"/>
  <c r="D204" i="50"/>
  <c r="H76" i="51"/>
  <c r="K21" i="50"/>
  <c r="I130" i="50"/>
  <c r="D130" i="50"/>
  <c r="L130" i="50"/>
  <c r="C165" i="50"/>
  <c r="H166" i="50"/>
  <c r="C175" i="50"/>
  <c r="H175" i="50"/>
  <c r="C192" i="50"/>
  <c r="C205" i="50"/>
  <c r="H205" i="50"/>
  <c r="I204" i="50"/>
  <c r="J204" i="49"/>
  <c r="J195" i="49" s="1"/>
  <c r="J258" i="49"/>
  <c r="H258" i="49" s="1"/>
  <c r="H280" i="49"/>
  <c r="D21" i="50"/>
  <c r="J76" i="50"/>
  <c r="C191" i="50"/>
  <c r="C258" i="50"/>
  <c r="L75" i="51"/>
  <c r="L52" i="51" s="1"/>
  <c r="I258" i="50"/>
  <c r="G21" i="51"/>
  <c r="K21" i="51"/>
  <c r="I53" i="51"/>
  <c r="D76" i="51"/>
  <c r="F83" i="51"/>
  <c r="F75" i="51" s="1"/>
  <c r="K83" i="51"/>
  <c r="K75" i="51" s="1"/>
  <c r="C103" i="51"/>
  <c r="C204" i="51"/>
  <c r="G194" i="51"/>
  <c r="D268" i="51"/>
  <c r="C268" i="51" s="1"/>
  <c r="D251" i="50"/>
  <c r="C251" i="50" s="1"/>
  <c r="D269" i="50"/>
  <c r="D21" i="51"/>
  <c r="L21" i="51"/>
  <c r="F27" i="51"/>
  <c r="D54" i="51"/>
  <c r="G83" i="51"/>
  <c r="G75" i="51" s="1"/>
  <c r="C95" i="51"/>
  <c r="H122" i="51"/>
  <c r="E194" i="51"/>
  <c r="D230" i="51"/>
  <c r="C22" i="51"/>
  <c r="C288" i="51" s="1"/>
  <c r="C287" i="51" s="1"/>
  <c r="I83" i="51"/>
  <c r="C89" i="51"/>
  <c r="H116" i="51"/>
  <c r="H131" i="51"/>
  <c r="I130" i="51"/>
  <c r="C165" i="51"/>
  <c r="C173" i="51"/>
  <c r="C191" i="51"/>
  <c r="C27" i="52"/>
  <c r="F21" i="52"/>
  <c r="C131" i="51"/>
  <c r="I165" i="51"/>
  <c r="H165" i="51" s="1"/>
  <c r="C166" i="51"/>
  <c r="I173" i="51"/>
  <c r="C188" i="51"/>
  <c r="I191" i="51"/>
  <c r="H191" i="51" s="1"/>
  <c r="C192" i="51"/>
  <c r="C196" i="51"/>
  <c r="C238" i="51"/>
  <c r="I251" i="51"/>
  <c r="H251" i="51" s="1"/>
  <c r="C252" i="51"/>
  <c r="I269" i="51"/>
  <c r="C276" i="51"/>
  <c r="E21" i="52"/>
  <c r="I21" i="52"/>
  <c r="C22" i="52"/>
  <c r="C32" i="52"/>
  <c r="C43" i="52"/>
  <c r="C191" i="52"/>
  <c r="E268" i="52"/>
  <c r="C268" i="52" s="1"/>
  <c r="H22" i="52"/>
  <c r="H288" i="52" s="1"/>
  <c r="H287" i="52" s="1"/>
  <c r="C204" i="52"/>
  <c r="C258" i="52"/>
  <c r="H54" i="52"/>
  <c r="J53" i="52"/>
  <c r="J174" i="51"/>
  <c r="J173" i="51" s="1"/>
  <c r="J204" i="51"/>
  <c r="J195" i="51" s="1"/>
  <c r="J258" i="51"/>
  <c r="H280" i="51"/>
  <c r="D21" i="52"/>
  <c r="L21" i="52"/>
  <c r="C187" i="52"/>
  <c r="H45" i="52"/>
  <c r="K76" i="52"/>
  <c r="K75" i="52" s="1"/>
  <c r="K52" i="52" s="1"/>
  <c r="I83" i="52"/>
  <c r="H83" i="52" s="1"/>
  <c r="I204" i="52"/>
  <c r="I195" i="52" s="1"/>
  <c r="C205" i="52"/>
  <c r="I258" i="52"/>
  <c r="H258" i="52" s="1"/>
  <c r="C259" i="52"/>
  <c r="C269" i="52"/>
  <c r="C280" i="52"/>
  <c r="D53" i="52"/>
  <c r="J187" i="52"/>
  <c r="J251" i="52"/>
  <c r="H251" i="52" s="1"/>
  <c r="J269" i="52"/>
  <c r="H300" i="28"/>
  <c r="C300" i="28"/>
  <c r="H298" i="28"/>
  <c r="C298" i="28"/>
  <c r="H296" i="28"/>
  <c r="C296" i="28"/>
  <c r="H295" i="28"/>
  <c r="C295" i="28"/>
  <c r="H294" i="28"/>
  <c r="C294" i="28"/>
  <c r="H293" i="28"/>
  <c r="C293" i="28"/>
  <c r="H292" i="28"/>
  <c r="C292" i="28"/>
  <c r="H291" i="28"/>
  <c r="C291" i="28"/>
  <c r="L290" i="28"/>
  <c r="K290" i="28"/>
  <c r="J290" i="28"/>
  <c r="I290" i="28"/>
  <c r="G290" i="28"/>
  <c r="F290" i="28"/>
  <c r="E290" i="28"/>
  <c r="D290" i="28"/>
  <c r="H282" i="28"/>
  <c r="C282" i="28"/>
  <c r="H281" i="28"/>
  <c r="C281" i="28"/>
  <c r="L280" i="28"/>
  <c r="K280" i="28"/>
  <c r="J280" i="28"/>
  <c r="I280" i="28"/>
  <c r="G280" i="28"/>
  <c r="F280" i="28"/>
  <c r="E280" i="28"/>
  <c r="D280" i="28"/>
  <c r="H279" i="28"/>
  <c r="C279" i="28"/>
  <c r="H278" i="28"/>
  <c r="C278" i="28"/>
  <c r="H277" i="28"/>
  <c r="C277" i="28"/>
  <c r="L276" i="28"/>
  <c r="K276" i="28"/>
  <c r="J276" i="28"/>
  <c r="I276" i="28"/>
  <c r="G276" i="28"/>
  <c r="F276" i="28"/>
  <c r="E276" i="28"/>
  <c r="D276" i="28"/>
  <c r="H275" i="28"/>
  <c r="C275" i="28"/>
  <c r="H274" i="28"/>
  <c r="C274" i="28"/>
  <c r="H273" i="28"/>
  <c r="C273" i="28"/>
  <c r="H272" i="28"/>
  <c r="C272" i="28"/>
  <c r="L271" i="28"/>
  <c r="K271" i="28"/>
  <c r="J271" i="28"/>
  <c r="I271" i="28"/>
  <c r="I269" i="28" s="1"/>
  <c r="G271" i="28"/>
  <c r="G269" i="28" s="1"/>
  <c r="F271" i="28"/>
  <c r="F269" i="28" s="1"/>
  <c r="F268" i="28" s="1"/>
  <c r="E271" i="28"/>
  <c r="E269" i="28" s="1"/>
  <c r="E268" i="28" s="1"/>
  <c r="D271" i="28"/>
  <c r="H270" i="28"/>
  <c r="C270" i="28"/>
  <c r="H267" i="28"/>
  <c r="C267" i="28"/>
  <c r="H266" i="28"/>
  <c r="C266" i="28"/>
  <c r="H265" i="28"/>
  <c r="C265" i="28"/>
  <c r="H264" i="28"/>
  <c r="C264" i="28"/>
  <c r="L263" i="28"/>
  <c r="K263" i="28"/>
  <c r="J263" i="28"/>
  <c r="I263" i="28"/>
  <c r="G263" i="28"/>
  <c r="F263" i="28"/>
  <c r="E263" i="28"/>
  <c r="D263" i="28"/>
  <c r="H262" i="28"/>
  <c r="C262" i="28"/>
  <c r="H261" i="28"/>
  <c r="C261" i="28"/>
  <c r="H260" i="28"/>
  <c r="C260" i="28"/>
  <c r="L259" i="28"/>
  <c r="K259" i="28"/>
  <c r="J259" i="28"/>
  <c r="I259" i="28"/>
  <c r="G259" i="28"/>
  <c r="F259" i="28"/>
  <c r="E259" i="28"/>
  <c r="D259" i="28"/>
  <c r="H257" i="28"/>
  <c r="C257" i="28"/>
  <c r="H256" i="28"/>
  <c r="C256" i="28"/>
  <c r="H255" i="28"/>
  <c r="C255" i="28"/>
  <c r="H254" i="28"/>
  <c r="C254" i="28"/>
  <c r="H253" i="28"/>
  <c r="C253" i="28"/>
  <c r="L252" i="28"/>
  <c r="L251" i="28" s="1"/>
  <c r="K252" i="28"/>
  <c r="K251" i="28" s="1"/>
  <c r="J252" i="28"/>
  <c r="J251" i="28" s="1"/>
  <c r="I252" i="28"/>
  <c r="G252" i="28"/>
  <c r="G251" i="28" s="1"/>
  <c r="F252" i="28"/>
  <c r="F251" i="28" s="1"/>
  <c r="E252" i="28"/>
  <c r="E251" i="28" s="1"/>
  <c r="D252" i="28"/>
  <c r="H250" i="28"/>
  <c r="C250" i="28"/>
  <c r="H249" i="28"/>
  <c r="C249" i="28"/>
  <c r="H248" i="28"/>
  <c r="C248" i="28"/>
  <c r="H247" i="28"/>
  <c r="C247" i="28"/>
  <c r="L246" i="28"/>
  <c r="K246" i="28"/>
  <c r="J246" i="28"/>
  <c r="I246" i="28"/>
  <c r="G246" i="28"/>
  <c r="F246" i="28"/>
  <c r="E246" i="28"/>
  <c r="D246" i="28"/>
  <c r="H245" i="28"/>
  <c r="C245" i="28"/>
  <c r="H244" i="28"/>
  <c r="C244" i="28"/>
  <c r="H243" i="28"/>
  <c r="C243" i="28"/>
  <c r="H242" i="28"/>
  <c r="C242" i="28"/>
  <c r="H241" i="28"/>
  <c r="C241" i="28"/>
  <c r="H240" i="28"/>
  <c r="C240" i="28"/>
  <c r="H239" i="28"/>
  <c r="C239" i="28"/>
  <c r="L238" i="28"/>
  <c r="K238" i="28"/>
  <c r="J238" i="28"/>
  <c r="I238" i="28"/>
  <c r="G238" i="28"/>
  <c r="F238" i="28"/>
  <c r="E238" i="28"/>
  <c r="D238" i="28"/>
  <c r="H237" i="28"/>
  <c r="C237" i="28"/>
  <c r="H236" i="28"/>
  <c r="C236" i="28"/>
  <c r="L235" i="28"/>
  <c r="K235" i="28"/>
  <c r="J235" i="28"/>
  <c r="I235" i="28"/>
  <c r="G235" i="28"/>
  <c r="F235" i="28"/>
  <c r="E235" i="28"/>
  <c r="D235" i="28"/>
  <c r="H232" i="28"/>
  <c r="C232" i="28"/>
  <c r="H229" i="28"/>
  <c r="C229" i="28"/>
  <c r="H228" i="28"/>
  <c r="C228" i="28"/>
  <c r="L227" i="28"/>
  <c r="K227" i="28"/>
  <c r="J227" i="28"/>
  <c r="I227" i="28"/>
  <c r="G227" i="28"/>
  <c r="F227" i="28"/>
  <c r="E227" i="28"/>
  <c r="D227" i="28"/>
  <c r="H226" i="28"/>
  <c r="C226" i="28"/>
  <c r="I225" i="28"/>
  <c r="H225" i="28" s="1"/>
  <c r="C225" i="28"/>
  <c r="H224" i="28"/>
  <c r="C224" i="28"/>
  <c r="H223" i="28"/>
  <c r="C223" i="28"/>
  <c r="H222" i="28"/>
  <c r="C222" i="28"/>
  <c r="H221" i="28"/>
  <c r="C221" i="28"/>
  <c r="H220" i="28"/>
  <c r="C220" i="28"/>
  <c r="H219" i="28"/>
  <c r="C219" i="28"/>
  <c r="H218" i="28"/>
  <c r="C218" i="28"/>
  <c r="H217" i="28"/>
  <c r="C217" i="28"/>
  <c r="L216" i="28"/>
  <c r="K216" i="28"/>
  <c r="J216" i="28"/>
  <c r="I216" i="28"/>
  <c r="G216" i="28"/>
  <c r="F216" i="28"/>
  <c r="E216" i="28"/>
  <c r="D216" i="28"/>
  <c r="H215" i="28"/>
  <c r="C215" i="28"/>
  <c r="H214" i="28"/>
  <c r="C214" i="28"/>
  <c r="H213" i="28"/>
  <c r="C213" i="28"/>
  <c r="H212" i="28"/>
  <c r="C212" i="28"/>
  <c r="H211" i="28"/>
  <c r="C211" i="28"/>
  <c r="H210" i="28"/>
  <c r="C210" i="28"/>
  <c r="H209" i="28"/>
  <c r="C209" i="28"/>
  <c r="H208" i="28"/>
  <c r="C208" i="28"/>
  <c r="H207" i="28"/>
  <c r="C207" i="28"/>
  <c r="H206" i="28"/>
  <c r="C206" i="28"/>
  <c r="L205" i="28"/>
  <c r="K205" i="28"/>
  <c r="K204" i="28" s="1"/>
  <c r="J205" i="28"/>
  <c r="I205" i="28"/>
  <c r="G205" i="28"/>
  <c r="G204" i="28" s="1"/>
  <c r="F205" i="28"/>
  <c r="F204" i="28" s="1"/>
  <c r="E205" i="28"/>
  <c r="D205" i="28"/>
  <c r="D204" i="28" s="1"/>
  <c r="L204" i="28"/>
  <c r="H203" i="28"/>
  <c r="C203" i="28"/>
  <c r="H202" i="28"/>
  <c r="C202" i="28"/>
  <c r="H201" i="28"/>
  <c r="C201" i="28"/>
  <c r="H200" i="28"/>
  <c r="C200" i="28"/>
  <c r="H199" i="28"/>
  <c r="C199" i="28"/>
  <c r="L198" i="28"/>
  <c r="L196" i="28" s="1"/>
  <c r="K198" i="28"/>
  <c r="K196" i="28" s="1"/>
  <c r="K195" i="28" s="1"/>
  <c r="J198" i="28"/>
  <c r="J196" i="28" s="1"/>
  <c r="I198" i="28"/>
  <c r="G198" i="28"/>
  <c r="G196" i="28" s="1"/>
  <c r="F198" i="28"/>
  <c r="F196" i="28" s="1"/>
  <c r="E198" i="28"/>
  <c r="E196" i="28" s="1"/>
  <c r="D198" i="28"/>
  <c r="D196" i="28" s="1"/>
  <c r="H197" i="28"/>
  <c r="C197" i="28"/>
  <c r="H193" i="28"/>
  <c r="C193" i="28"/>
  <c r="L192" i="28"/>
  <c r="L191" i="28" s="1"/>
  <c r="K192" i="28"/>
  <c r="K191" i="28" s="1"/>
  <c r="J192" i="28"/>
  <c r="J191" i="28" s="1"/>
  <c r="I192" i="28"/>
  <c r="I191" i="28" s="1"/>
  <c r="G192" i="28"/>
  <c r="G191" i="28" s="1"/>
  <c r="F192" i="28"/>
  <c r="F191" i="28" s="1"/>
  <c r="E192" i="28"/>
  <c r="E191" i="28" s="1"/>
  <c r="D192" i="28"/>
  <c r="H190" i="28"/>
  <c r="C190" i="28"/>
  <c r="H189" i="28"/>
  <c r="C189" i="28"/>
  <c r="L188" i="28"/>
  <c r="K188" i="28"/>
  <c r="J188" i="28"/>
  <c r="I188" i="28"/>
  <c r="G188" i="28"/>
  <c r="F188" i="28"/>
  <c r="E188" i="28"/>
  <c r="D188" i="28"/>
  <c r="H186" i="28"/>
  <c r="C186" i="28"/>
  <c r="H185" i="28"/>
  <c r="C185" i="28"/>
  <c r="L184" i="28"/>
  <c r="K184" i="28"/>
  <c r="J184" i="28"/>
  <c r="I184" i="28"/>
  <c r="G184" i="28"/>
  <c r="F184" i="28"/>
  <c r="E184" i="28"/>
  <c r="D184" i="28"/>
  <c r="H183" i="28"/>
  <c r="C183" i="28"/>
  <c r="H182" i="28"/>
  <c r="C182" i="28"/>
  <c r="H181" i="28"/>
  <c r="C181" i="28"/>
  <c r="H180" i="28"/>
  <c r="C180" i="28"/>
  <c r="L179" i="28"/>
  <c r="K179" i="28"/>
  <c r="J179" i="28"/>
  <c r="I179" i="28"/>
  <c r="G179" i="28"/>
  <c r="F179" i="28"/>
  <c r="E179" i="28"/>
  <c r="D179" i="28"/>
  <c r="H178" i="28"/>
  <c r="C178" i="28"/>
  <c r="H177" i="28"/>
  <c r="C177" i="28"/>
  <c r="H176" i="28"/>
  <c r="C176" i="28"/>
  <c r="L175" i="28"/>
  <c r="K175" i="28"/>
  <c r="J175" i="28"/>
  <c r="I175" i="28"/>
  <c r="I174" i="28" s="1"/>
  <c r="I173" i="28" s="1"/>
  <c r="G175" i="28"/>
  <c r="F175" i="28"/>
  <c r="E175" i="28"/>
  <c r="D175" i="28"/>
  <c r="D174" i="28" s="1"/>
  <c r="H172" i="28"/>
  <c r="C172" i="28"/>
  <c r="H171" i="28"/>
  <c r="C171" i="28"/>
  <c r="H170" i="28"/>
  <c r="C170" i="28"/>
  <c r="H169" i="28"/>
  <c r="C169" i="28"/>
  <c r="H168" i="28"/>
  <c r="C168" i="28"/>
  <c r="H167" i="28"/>
  <c r="C167" i="28"/>
  <c r="L166" i="28"/>
  <c r="L165" i="28" s="1"/>
  <c r="K166" i="28"/>
  <c r="K165" i="28" s="1"/>
  <c r="J166" i="28"/>
  <c r="J165" i="28" s="1"/>
  <c r="I166" i="28"/>
  <c r="I165" i="28" s="1"/>
  <c r="G166" i="28"/>
  <c r="G165" i="28" s="1"/>
  <c r="F166" i="28"/>
  <c r="F165" i="28" s="1"/>
  <c r="E166" i="28"/>
  <c r="E165" i="28" s="1"/>
  <c r="D166" i="28"/>
  <c r="H164" i="28"/>
  <c r="C164" i="28"/>
  <c r="H163" i="28"/>
  <c r="C163" i="28"/>
  <c r="H162" i="28"/>
  <c r="C162" i="28"/>
  <c r="H161" i="28"/>
  <c r="C161" i="28"/>
  <c r="L160" i="28"/>
  <c r="K160" i="28"/>
  <c r="J160" i="28"/>
  <c r="I160" i="28"/>
  <c r="G160" i="28"/>
  <c r="F160" i="28"/>
  <c r="E160" i="28"/>
  <c r="D160" i="28"/>
  <c r="H159" i="28"/>
  <c r="C159" i="28"/>
  <c r="H158" i="28"/>
  <c r="C158" i="28"/>
  <c r="H157" i="28"/>
  <c r="C157" i="28"/>
  <c r="H156" i="28"/>
  <c r="C156" i="28"/>
  <c r="H155" i="28"/>
  <c r="C155" i="28"/>
  <c r="H154" i="28"/>
  <c r="C154" i="28"/>
  <c r="H153" i="28"/>
  <c r="C153" i="28"/>
  <c r="H152" i="28"/>
  <c r="C152" i="28"/>
  <c r="L151" i="28"/>
  <c r="K151" i="28"/>
  <c r="J151" i="28"/>
  <c r="I151" i="28"/>
  <c r="G151" i="28"/>
  <c r="F151" i="28"/>
  <c r="E151" i="28"/>
  <c r="D151" i="28"/>
  <c r="H150" i="28"/>
  <c r="C150" i="28"/>
  <c r="H149" i="28"/>
  <c r="C149" i="28"/>
  <c r="H148" i="28"/>
  <c r="C148" i="28"/>
  <c r="H147" i="28"/>
  <c r="C147" i="28"/>
  <c r="H146" i="28"/>
  <c r="C146" i="28"/>
  <c r="H145" i="28"/>
  <c r="C145" i="28"/>
  <c r="L144" i="28"/>
  <c r="K144" i="28"/>
  <c r="J144" i="28"/>
  <c r="I144" i="28"/>
  <c r="G144" i="28"/>
  <c r="F144" i="28"/>
  <c r="E144" i="28"/>
  <c r="D144" i="28"/>
  <c r="H143" i="28"/>
  <c r="C143" i="28"/>
  <c r="H142" i="28"/>
  <c r="C142" i="28"/>
  <c r="L141" i="28"/>
  <c r="K141" i="28"/>
  <c r="J141" i="28"/>
  <c r="I141" i="28"/>
  <c r="G141" i="28"/>
  <c r="F141" i="28"/>
  <c r="E141" i="28"/>
  <c r="D141" i="28"/>
  <c r="H140" i="28"/>
  <c r="C140" i="28"/>
  <c r="H139" i="28"/>
  <c r="C139" i="28"/>
  <c r="H138" i="28"/>
  <c r="C138" i="28"/>
  <c r="H137" i="28"/>
  <c r="C137" i="28"/>
  <c r="L136" i="28"/>
  <c r="K136" i="28"/>
  <c r="J136" i="28"/>
  <c r="I136" i="28"/>
  <c r="G136" i="28"/>
  <c r="G130" i="28" s="1"/>
  <c r="F136" i="28"/>
  <c r="E136" i="28"/>
  <c r="D136" i="28"/>
  <c r="H134" i="28"/>
  <c r="C134" i="28"/>
  <c r="H133" i="28"/>
  <c r="C133" i="28"/>
  <c r="H132" i="28"/>
  <c r="C132" i="28"/>
  <c r="H131" i="28"/>
  <c r="H129" i="28"/>
  <c r="H128" i="28" s="1"/>
  <c r="C129" i="28"/>
  <c r="C128" i="28" s="1"/>
  <c r="L128" i="28"/>
  <c r="K128" i="28"/>
  <c r="J128" i="28"/>
  <c r="I128" i="28"/>
  <c r="G128" i="28"/>
  <c r="F128" i="28"/>
  <c r="E128" i="28"/>
  <c r="D128" i="28"/>
  <c r="H127" i="28"/>
  <c r="C127" i="28"/>
  <c r="H126" i="28"/>
  <c r="C126" i="28"/>
  <c r="H125" i="28"/>
  <c r="C125" i="28"/>
  <c r="H124" i="28"/>
  <c r="C124" i="28"/>
  <c r="H123" i="28"/>
  <c r="C123" i="28"/>
  <c r="L122" i="28"/>
  <c r="K122" i="28"/>
  <c r="J122" i="28"/>
  <c r="I122" i="28"/>
  <c r="G122" i="28"/>
  <c r="F122" i="28"/>
  <c r="E122" i="28"/>
  <c r="D122" i="28"/>
  <c r="H121" i="28"/>
  <c r="C121" i="28"/>
  <c r="H120" i="28"/>
  <c r="C120" i="28"/>
  <c r="H119" i="28"/>
  <c r="C119" i="28"/>
  <c r="H118" i="28"/>
  <c r="C118" i="28"/>
  <c r="H117" i="28"/>
  <c r="C117" i="28"/>
  <c r="L116" i="28"/>
  <c r="K116" i="28"/>
  <c r="J116" i="28"/>
  <c r="I116" i="28"/>
  <c r="G116" i="28"/>
  <c r="F116" i="28"/>
  <c r="E116" i="28"/>
  <c r="D116" i="28"/>
  <c r="H115" i="28"/>
  <c r="C115" i="28"/>
  <c r="H114" i="28"/>
  <c r="C114" i="28"/>
  <c r="H113" i="28"/>
  <c r="C113" i="28"/>
  <c r="L112" i="28"/>
  <c r="K112" i="28"/>
  <c r="J112" i="28"/>
  <c r="I112" i="28"/>
  <c r="G112" i="28"/>
  <c r="F112" i="28"/>
  <c r="E112" i="28"/>
  <c r="D112" i="28"/>
  <c r="H111" i="28"/>
  <c r="C111" i="28"/>
  <c r="H110" i="28"/>
  <c r="C110" i="28"/>
  <c r="H109" i="28"/>
  <c r="C109" i="28"/>
  <c r="H108" i="28"/>
  <c r="C108" i="28"/>
  <c r="H107" i="28"/>
  <c r="C107" i="28"/>
  <c r="H106" i="28"/>
  <c r="C106" i="28"/>
  <c r="H105" i="28"/>
  <c r="C105" i="28"/>
  <c r="H104" i="28"/>
  <c r="C104" i="28"/>
  <c r="L103" i="28"/>
  <c r="K103" i="28"/>
  <c r="J103" i="28"/>
  <c r="I103" i="28"/>
  <c r="G103" i="28"/>
  <c r="F103" i="28"/>
  <c r="E103" i="28"/>
  <c r="D103" i="28"/>
  <c r="H102" i="28"/>
  <c r="C102" i="28"/>
  <c r="H101" i="28"/>
  <c r="C101" i="28"/>
  <c r="H100" i="28"/>
  <c r="C100" i="28"/>
  <c r="H99" i="28"/>
  <c r="C99" i="28"/>
  <c r="H98" i="28"/>
  <c r="C98" i="28"/>
  <c r="H97" i="28"/>
  <c r="C97" i="28"/>
  <c r="H96" i="28"/>
  <c r="C96" i="28"/>
  <c r="L95" i="28"/>
  <c r="K95" i="28"/>
  <c r="J95" i="28"/>
  <c r="I95" i="28"/>
  <c r="G95" i="28"/>
  <c r="F95" i="28"/>
  <c r="E95" i="28"/>
  <c r="D95" i="28"/>
  <c r="H94" i="28"/>
  <c r="C94" i="28"/>
  <c r="H93" i="28"/>
  <c r="C93" i="28"/>
  <c r="H92" i="28"/>
  <c r="C92" i="28"/>
  <c r="H91" i="28"/>
  <c r="C91" i="28"/>
  <c r="H90" i="28"/>
  <c r="C90" i="28"/>
  <c r="L89" i="28"/>
  <c r="K89" i="28"/>
  <c r="J89" i="28"/>
  <c r="I89" i="28"/>
  <c r="G89" i="28"/>
  <c r="F89" i="28"/>
  <c r="E89" i="28"/>
  <c r="D89" i="28"/>
  <c r="H88" i="28"/>
  <c r="C88" i="28"/>
  <c r="H87" i="28"/>
  <c r="C87" i="28"/>
  <c r="H86" i="28"/>
  <c r="C86" i="28"/>
  <c r="H85" i="28"/>
  <c r="C85" i="28"/>
  <c r="L84" i="28"/>
  <c r="K84" i="28"/>
  <c r="J84" i="28"/>
  <c r="I84" i="28"/>
  <c r="G84" i="28"/>
  <c r="F84" i="28"/>
  <c r="E84" i="28"/>
  <c r="D84" i="28"/>
  <c r="H82" i="28"/>
  <c r="C82" i="28"/>
  <c r="H81" i="28"/>
  <c r="C81" i="28"/>
  <c r="L80" i="28"/>
  <c r="K80" i="28"/>
  <c r="J80" i="28"/>
  <c r="I80" i="28"/>
  <c r="G80" i="28"/>
  <c r="F80" i="28"/>
  <c r="E80" i="28"/>
  <c r="D80" i="28"/>
  <c r="H79" i="28"/>
  <c r="C79" i="28"/>
  <c r="H78" i="28"/>
  <c r="C78" i="28"/>
  <c r="L77" i="28"/>
  <c r="K77" i="28"/>
  <c r="K76" i="28" s="1"/>
  <c r="J77" i="28"/>
  <c r="I77" i="28"/>
  <c r="I76" i="28" s="1"/>
  <c r="G77" i="28"/>
  <c r="F77" i="28"/>
  <c r="F76" i="28" s="1"/>
  <c r="E77" i="28"/>
  <c r="D77" i="28"/>
  <c r="H74" i="28"/>
  <c r="C74" i="28"/>
  <c r="H73" i="28"/>
  <c r="C73" i="28"/>
  <c r="H71" i="28"/>
  <c r="C71" i="28"/>
  <c r="H70" i="28"/>
  <c r="C70" i="28"/>
  <c r="L69" i="28"/>
  <c r="L67" i="28" s="1"/>
  <c r="K69" i="28"/>
  <c r="K67" i="28" s="1"/>
  <c r="J69" i="28"/>
  <c r="I69" i="28"/>
  <c r="I67" i="28" s="1"/>
  <c r="G69" i="28"/>
  <c r="G67" i="28" s="1"/>
  <c r="F69" i="28"/>
  <c r="E69" i="28"/>
  <c r="E67" i="28" s="1"/>
  <c r="D69" i="28"/>
  <c r="H68" i="28"/>
  <c r="C68" i="28"/>
  <c r="D67" i="28"/>
  <c r="H66" i="28"/>
  <c r="C66" i="28"/>
  <c r="H65" i="28"/>
  <c r="C65" i="28"/>
  <c r="H64" i="28"/>
  <c r="C64" i="28"/>
  <c r="H63" i="28"/>
  <c r="C63" i="28"/>
  <c r="H62" i="28"/>
  <c r="C62" i="28"/>
  <c r="H61" i="28"/>
  <c r="C61" i="28"/>
  <c r="H60" i="28"/>
  <c r="C60" i="28"/>
  <c r="H59" i="28"/>
  <c r="C59" i="28"/>
  <c r="L58" i="28"/>
  <c r="K58" i="28"/>
  <c r="J58" i="28"/>
  <c r="I58" i="28"/>
  <c r="G58" i="28"/>
  <c r="F58" i="28"/>
  <c r="E58" i="28"/>
  <c r="D58" i="28"/>
  <c r="H57" i="28"/>
  <c r="C57" i="28"/>
  <c r="H56" i="28"/>
  <c r="C56" i="28"/>
  <c r="L55" i="28"/>
  <c r="K55" i="28"/>
  <c r="K54" i="28" s="1"/>
  <c r="J55" i="28"/>
  <c r="J54" i="28" s="1"/>
  <c r="I55" i="28"/>
  <c r="I54" i="28" s="1"/>
  <c r="G55" i="28"/>
  <c r="G54" i="28" s="1"/>
  <c r="F55" i="28"/>
  <c r="F54" i="28" s="1"/>
  <c r="E55" i="28"/>
  <c r="D55" i="28"/>
  <c r="D54" i="28" s="1"/>
  <c r="L54" i="28"/>
  <c r="H47" i="28"/>
  <c r="C47" i="28"/>
  <c r="H46" i="28"/>
  <c r="C46" i="28"/>
  <c r="L45" i="28"/>
  <c r="G45" i="28"/>
  <c r="C45" i="28" s="1"/>
  <c r="H44" i="28"/>
  <c r="C44" i="28"/>
  <c r="K43" i="28"/>
  <c r="J43" i="28"/>
  <c r="I43" i="28"/>
  <c r="F43" i="28"/>
  <c r="E43" i="28"/>
  <c r="D43" i="28"/>
  <c r="H42" i="28"/>
  <c r="C42" i="28"/>
  <c r="H41" i="28"/>
  <c r="C41" i="28"/>
  <c r="H40" i="28"/>
  <c r="C40" i="28"/>
  <c r="H39" i="28"/>
  <c r="C39" i="28"/>
  <c r="H38" i="28"/>
  <c r="C38" i="28"/>
  <c r="K37" i="28"/>
  <c r="H37" i="28" s="1"/>
  <c r="F37" i="28"/>
  <c r="C37" i="28" s="1"/>
  <c r="H36" i="28"/>
  <c r="C36" i="28"/>
  <c r="H35" i="28"/>
  <c r="C35" i="28"/>
  <c r="K34" i="28"/>
  <c r="H34" i="28" s="1"/>
  <c r="F34" i="28"/>
  <c r="C34" i="28" s="1"/>
  <c r="H33" i="28"/>
  <c r="C33" i="28"/>
  <c r="K32" i="28"/>
  <c r="H32" i="28" s="1"/>
  <c r="F32" i="28"/>
  <c r="H31" i="28"/>
  <c r="C31" i="28"/>
  <c r="H30" i="28"/>
  <c r="C30" i="28"/>
  <c r="H29" i="28"/>
  <c r="C29" i="28"/>
  <c r="K28" i="28"/>
  <c r="F28" i="28"/>
  <c r="C28" i="28" s="1"/>
  <c r="H26" i="28"/>
  <c r="C26" i="28"/>
  <c r="C25" i="28"/>
  <c r="H24" i="28"/>
  <c r="C24" i="28"/>
  <c r="H23" i="28"/>
  <c r="C23" i="28"/>
  <c r="L22" i="28"/>
  <c r="K22" i="28"/>
  <c r="J22" i="28"/>
  <c r="I22" i="28"/>
  <c r="G22" i="28"/>
  <c r="F22" i="28"/>
  <c r="E22" i="28"/>
  <c r="D22" i="28"/>
  <c r="H300" i="27"/>
  <c r="C300" i="27"/>
  <c r="H298" i="27"/>
  <c r="C298" i="27"/>
  <c r="H296" i="27"/>
  <c r="C296" i="27"/>
  <c r="H295" i="27"/>
  <c r="C295" i="27"/>
  <c r="H294" i="27"/>
  <c r="C294" i="27"/>
  <c r="H293" i="27"/>
  <c r="C293" i="27"/>
  <c r="H292" i="27"/>
  <c r="C292" i="27"/>
  <c r="H291" i="27"/>
  <c r="C291" i="27"/>
  <c r="C290" i="27" s="1"/>
  <c r="L290" i="27"/>
  <c r="K290" i="27"/>
  <c r="J290" i="27"/>
  <c r="I290" i="27"/>
  <c r="G290" i="27"/>
  <c r="F290" i="27"/>
  <c r="E290" i="27"/>
  <c r="D290" i="27"/>
  <c r="H282" i="27"/>
  <c r="C282" i="27"/>
  <c r="H281" i="27"/>
  <c r="C281" i="27"/>
  <c r="L280" i="27"/>
  <c r="K280" i="27"/>
  <c r="J280" i="27"/>
  <c r="I280" i="27"/>
  <c r="G280" i="27"/>
  <c r="F280" i="27"/>
  <c r="E280" i="27"/>
  <c r="D280" i="27"/>
  <c r="H279" i="27"/>
  <c r="C279" i="27"/>
  <c r="H278" i="27"/>
  <c r="C278" i="27"/>
  <c r="H277" i="27"/>
  <c r="C277" i="27"/>
  <c r="L276" i="27"/>
  <c r="K276" i="27"/>
  <c r="J276" i="27"/>
  <c r="I276" i="27"/>
  <c r="G276" i="27"/>
  <c r="F276" i="27"/>
  <c r="E276" i="27"/>
  <c r="D276" i="27"/>
  <c r="H275" i="27"/>
  <c r="C275" i="27"/>
  <c r="H274" i="27"/>
  <c r="C274" i="27"/>
  <c r="H273" i="27"/>
  <c r="C273" i="27"/>
  <c r="H272" i="27"/>
  <c r="C272" i="27"/>
  <c r="L271" i="27"/>
  <c r="L269" i="27" s="1"/>
  <c r="K271" i="27"/>
  <c r="K269" i="27" s="1"/>
  <c r="J271" i="27"/>
  <c r="I271" i="27"/>
  <c r="G271" i="27"/>
  <c r="F271" i="27"/>
  <c r="E271" i="27"/>
  <c r="D271" i="27"/>
  <c r="D269" i="27" s="1"/>
  <c r="H270" i="27"/>
  <c r="C270" i="27"/>
  <c r="H267" i="27"/>
  <c r="C267" i="27"/>
  <c r="H266" i="27"/>
  <c r="C266" i="27"/>
  <c r="H265" i="27"/>
  <c r="C265" i="27"/>
  <c r="H264" i="27"/>
  <c r="C264" i="27"/>
  <c r="L263" i="27"/>
  <c r="K263" i="27"/>
  <c r="J263" i="27"/>
  <c r="I263" i="27"/>
  <c r="G263" i="27"/>
  <c r="F263" i="27"/>
  <c r="E263" i="27"/>
  <c r="D263" i="27"/>
  <c r="H262" i="27"/>
  <c r="C262" i="27"/>
  <c r="H261" i="27"/>
  <c r="C261" i="27"/>
  <c r="H260" i="27"/>
  <c r="C260" i="27"/>
  <c r="L259" i="27"/>
  <c r="K259" i="27"/>
  <c r="K258" i="27" s="1"/>
  <c r="J259" i="27"/>
  <c r="I259" i="27"/>
  <c r="G259" i="27"/>
  <c r="G258" i="27" s="1"/>
  <c r="F259" i="27"/>
  <c r="E259" i="27"/>
  <c r="D259" i="27"/>
  <c r="H257" i="27"/>
  <c r="C257" i="27"/>
  <c r="H256" i="27"/>
  <c r="C256" i="27"/>
  <c r="H255" i="27"/>
  <c r="C255" i="27"/>
  <c r="H254" i="27"/>
  <c r="C254" i="27"/>
  <c r="H253" i="27"/>
  <c r="C253" i="27"/>
  <c r="L252" i="27"/>
  <c r="L251" i="27" s="1"/>
  <c r="K252" i="27"/>
  <c r="K251" i="27" s="1"/>
  <c r="J252" i="27"/>
  <c r="J251" i="27" s="1"/>
  <c r="I252" i="27"/>
  <c r="I251" i="27" s="1"/>
  <c r="G252" i="27"/>
  <c r="G251" i="27" s="1"/>
  <c r="F252" i="27"/>
  <c r="F251" i="27" s="1"/>
  <c r="E252" i="27"/>
  <c r="E251" i="27" s="1"/>
  <c r="D252" i="27"/>
  <c r="H250" i="27"/>
  <c r="C250" i="27"/>
  <c r="H249" i="27"/>
  <c r="C249" i="27"/>
  <c r="H248" i="27"/>
  <c r="C248" i="27"/>
  <c r="H247" i="27"/>
  <c r="C247" i="27"/>
  <c r="L246" i="27"/>
  <c r="K246" i="27"/>
  <c r="J246" i="27"/>
  <c r="I246" i="27"/>
  <c r="G246" i="27"/>
  <c r="F246" i="27"/>
  <c r="E246" i="27"/>
  <c r="D246" i="27"/>
  <c r="H245" i="27"/>
  <c r="C245" i="27"/>
  <c r="H244" i="27"/>
  <c r="C244" i="27"/>
  <c r="H243" i="27"/>
  <c r="C243" i="27"/>
  <c r="H242" i="27"/>
  <c r="C242" i="27"/>
  <c r="H241" i="27"/>
  <c r="C241" i="27"/>
  <c r="H240" i="27"/>
  <c r="C240" i="27"/>
  <c r="H239" i="27"/>
  <c r="C239" i="27"/>
  <c r="L238" i="27"/>
  <c r="K238" i="27"/>
  <c r="J238" i="27"/>
  <c r="I238" i="27"/>
  <c r="G238" i="27"/>
  <c r="F238" i="27"/>
  <c r="E238" i="27"/>
  <c r="D238" i="27"/>
  <c r="H237" i="27"/>
  <c r="C237" i="27"/>
  <c r="H236" i="27"/>
  <c r="C236" i="27"/>
  <c r="L235" i="27"/>
  <c r="K235" i="27"/>
  <c r="J235" i="27"/>
  <c r="I235" i="27"/>
  <c r="G235" i="27"/>
  <c r="F235" i="27"/>
  <c r="E235" i="27"/>
  <c r="D235" i="27"/>
  <c r="H232" i="27"/>
  <c r="C232" i="27"/>
  <c r="H229" i="27"/>
  <c r="C229" i="27"/>
  <c r="H228" i="27"/>
  <c r="C228" i="27"/>
  <c r="L227" i="27"/>
  <c r="K227" i="27"/>
  <c r="J227" i="27"/>
  <c r="I227" i="27"/>
  <c r="G227" i="27"/>
  <c r="F227" i="27"/>
  <c r="E227" i="27"/>
  <c r="D227" i="27"/>
  <c r="H226" i="27"/>
  <c r="C226" i="27"/>
  <c r="H225" i="27"/>
  <c r="C225" i="27"/>
  <c r="H224" i="27"/>
  <c r="C224" i="27"/>
  <c r="H223" i="27"/>
  <c r="C223" i="27"/>
  <c r="H222" i="27"/>
  <c r="C222" i="27"/>
  <c r="H221" i="27"/>
  <c r="C221" i="27"/>
  <c r="H220" i="27"/>
  <c r="C220" i="27"/>
  <c r="H219" i="27"/>
  <c r="C219" i="27"/>
  <c r="H218" i="27"/>
  <c r="C218" i="27"/>
  <c r="H217" i="27"/>
  <c r="C217" i="27"/>
  <c r="L216" i="27"/>
  <c r="K216" i="27"/>
  <c r="J216" i="27"/>
  <c r="I216" i="27"/>
  <c r="G216" i="27"/>
  <c r="F216" i="27"/>
  <c r="E216" i="27"/>
  <c r="D216" i="27"/>
  <c r="H215" i="27"/>
  <c r="C215" i="27"/>
  <c r="H214" i="27"/>
  <c r="C214" i="27"/>
  <c r="H213" i="27"/>
  <c r="C213" i="27"/>
  <c r="H212" i="27"/>
  <c r="C212" i="27"/>
  <c r="H211" i="27"/>
  <c r="C211" i="27"/>
  <c r="H210" i="27"/>
  <c r="C210" i="27"/>
  <c r="H209" i="27"/>
  <c r="C209" i="27"/>
  <c r="H208" i="27"/>
  <c r="C208" i="27"/>
  <c r="H207" i="27"/>
  <c r="C207" i="27"/>
  <c r="H206" i="27"/>
  <c r="C206" i="27"/>
  <c r="L205" i="27"/>
  <c r="K205" i="27"/>
  <c r="J205" i="27"/>
  <c r="J204" i="27" s="1"/>
  <c r="I205" i="27"/>
  <c r="G205" i="27"/>
  <c r="G204" i="27" s="1"/>
  <c r="F205" i="27"/>
  <c r="E205" i="27"/>
  <c r="E204" i="27" s="1"/>
  <c r="D205" i="27"/>
  <c r="H203" i="27"/>
  <c r="C203" i="27"/>
  <c r="H202" i="27"/>
  <c r="C202" i="27"/>
  <c r="H201" i="27"/>
  <c r="C201" i="27"/>
  <c r="H200" i="27"/>
  <c r="C200" i="27"/>
  <c r="H199" i="27"/>
  <c r="C199" i="27"/>
  <c r="L198" i="27"/>
  <c r="L196" i="27" s="1"/>
  <c r="K198" i="27"/>
  <c r="K196" i="27" s="1"/>
  <c r="J198" i="27"/>
  <c r="J196" i="27" s="1"/>
  <c r="I198" i="27"/>
  <c r="G198" i="27"/>
  <c r="F198" i="27"/>
  <c r="F196" i="27" s="1"/>
  <c r="E198" i="27"/>
  <c r="E196" i="27" s="1"/>
  <c r="D198" i="27"/>
  <c r="H197" i="27"/>
  <c r="C197" i="27"/>
  <c r="I196" i="27"/>
  <c r="G196" i="27"/>
  <c r="H193" i="27"/>
  <c r="C193" i="27"/>
  <c r="L192" i="27"/>
  <c r="L191" i="27" s="1"/>
  <c r="K192" i="27"/>
  <c r="K191" i="27" s="1"/>
  <c r="J192" i="27"/>
  <c r="J191" i="27" s="1"/>
  <c r="I192" i="27"/>
  <c r="G192" i="27"/>
  <c r="G191" i="27" s="1"/>
  <c r="F192" i="27"/>
  <c r="F191" i="27" s="1"/>
  <c r="E192" i="27"/>
  <c r="E191" i="27" s="1"/>
  <c r="D192" i="27"/>
  <c r="H190" i="27"/>
  <c r="C190" i="27"/>
  <c r="H189" i="27"/>
  <c r="C189" i="27"/>
  <c r="L188" i="27"/>
  <c r="K188" i="27"/>
  <c r="J188" i="27"/>
  <c r="I188" i="27"/>
  <c r="G188" i="27"/>
  <c r="F188" i="27"/>
  <c r="E188" i="27"/>
  <c r="D188" i="27"/>
  <c r="H186" i="27"/>
  <c r="C186" i="27"/>
  <c r="H185" i="27"/>
  <c r="C185" i="27"/>
  <c r="L184" i="27"/>
  <c r="K184" i="27"/>
  <c r="J184" i="27"/>
  <c r="I184" i="27"/>
  <c r="G184" i="27"/>
  <c r="F184" i="27"/>
  <c r="E184" i="27"/>
  <c r="D184" i="27"/>
  <c r="H183" i="27"/>
  <c r="C183" i="27"/>
  <c r="H182" i="27"/>
  <c r="C182" i="27"/>
  <c r="H181" i="27"/>
  <c r="C181" i="27"/>
  <c r="H180" i="27"/>
  <c r="C180" i="27"/>
  <c r="L179" i="27"/>
  <c r="K179" i="27"/>
  <c r="J179" i="27"/>
  <c r="I179" i="27"/>
  <c r="G179" i="27"/>
  <c r="F179" i="27"/>
  <c r="E179" i="27"/>
  <c r="D179" i="27"/>
  <c r="H178" i="27"/>
  <c r="C178" i="27"/>
  <c r="H177" i="27"/>
  <c r="C177" i="27"/>
  <c r="H176" i="27"/>
  <c r="C176" i="27"/>
  <c r="L175" i="27"/>
  <c r="K175" i="27"/>
  <c r="J175" i="27"/>
  <c r="I175" i="27"/>
  <c r="G175" i="27"/>
  <c r="F175" i="27"/>
  <c r="E175" i="27"/>
  <c r="E174" i="27" s="1"/>
  <c r="E173" i="27" s="1"/>
  <c r="D175" i="27"/>
  <c r="D174" i="27" s="1"/>
  <c r="H172" i="27"/>
  <c r="C172" i="27"/>
  <c r="H171" i="27"/>
  <c r="C171" i="27"/>
  <c r="H170" i="27"/>
  <c r="C170" i="27"/>
  <c r="H169" i="27"/>
  <c r="C169" i="27"/>
  <c r="H168" i="27"/>
  <c r="C168" i="27"/>
  <c r="H167" i="27"/>
  <c r="C167" i="27"/>
  <c r="L166" i="27"/>
  <c r="L165" i="27" s="1"/>
  <c r="K166" i="27"/>
  <c r="K165" i="27" s="1"/>
  <c r="J166" i="27"/>
  <c r="J165" i="27" s="1"/>
  <c r="I166" i="27"/>
  <c r="G166" i="27"/>
  <c r="G165" i="27" s="1"/>
  <c r="F166" i="27"/>
  <c r="F165" i="27" s="1"/>
  <c r="E166" i="27"/>
  <c r="E165" i="27" s="1"/>
  <c r="D166" i="27"/>
  <c r="I165" i="27"/>
  <c r="H164" i="27"/>
  <c r="C164" i="27"/>
  <c r="H163" i="27"/>
  <c r="C163" i="27"/>
  <c r="H162" i="27"/>
  <c r="C162" i="27"/>
  <c r="H161" i="27"/>
  <c r="C161" i="27"/>
  <c r="L160" i="27"/>
  <c r="K160" i="27"/>
  <c r="J160" i="27"/>
  <c r="I160" i="27"/>
  <c r="G160" i="27"/>
  <c r="F160" i="27"/>
  <c r="E160" i="27"/>
  <c r="D160" i="27"/>
  <c r="H159" i="27"/>
  <c r="C159" i="27"/>
  <c r="H158" i="27"/>
  <c r="C158" i="27"/>
  <c r="H157" i="27"/>
  <c r="C157" i="27"/>
  <c r="H156" i="27"/>
  <c r="C156" i="27"/>
  <c r="H155" i="27"/>
  <c r="C155" i="27"/>
  <c r="H154" i="27"/>
  <c r="C154" i="27"/>
  <c r="H153" i="27"/>
  <c r="C153" i="27"/>
  <c r="H152" i="27"/>
  <c r="C152" i="27"/>
  <c r="L151" i="27"/>
  <c r="K151" i="27"/>
  <c r="J151" i="27"/>
  <c r="I151" i="27"/>
  <c r="G151" i="27"/>
  <c r="F151" i="27"/>
  <c r="E151" i="27"/>
  <c r="D151" i="27"/>
  <c r="H150" i="27"/>
  <c r="C150" i="27"/>
  <c r="H149" i="27"/>
  <c r="C149" i="27"/>
  <c r="H148" i="27"/>
  <c r="C148" i="27"/>
  <c r="H147" i="27"/>
  <c r="C147" i="27"/>
  <c r="H146" i="27"/>
  <c r="C146" i="27"/>
  <c r="H145" i="27"/>
  <c r="C145" i="27"/>
  <c r="L144" i="27"/>
  <c r="K144" i="27"/>
  <c r="J144" i="27"/>
  <c r="I144" i="27"/>
  <c r="G144" i="27"/>
  <c r="F144" i="27"/>
  <c r="E144" i="27"/>
  <c r="D144" i="27"/>
  <c r="H143" i="27"/>
  <c r="C143" i="27"/>
  <c r="H142" i="27"/>
  <c r="C142" i="27"/>
  <c r="L141" i="27"/>
  <c r="K141" i="27"/>
  <c r="J141" i="27"/>
  <c r="I141" i="27"/>
  <c r="G141" i="27"/>
  <c r="F141" i="27"/>
  <c r="E141" i="27"/>
  <c r="D141" i="27"/>
  <c r="H140" i="27"/>
  <c r="C140" i="27"/>
  <c r="H139" i="27"/>
  <c r="C139" i="27"/>
  <c r="H138" i="27"/>
  <c r="C138" i="27"/>
  <c r="H137" i="27"/>
  <c r="C137" i="27"/>
  <c r="L136" i="27"/>
  <c r="K136" i="27"/>
  <c r="K130" i="27" s="1"/>
  <c r="J136" i="27"/>
  <c r="I136" i="27"/>
  <c r="G136" i="27"/>
  <c r="F136" i="27"/>
  <c r="E136" i="27"/>
  <c r="E130" i="27" s="1"/>
  <c r="D136" i="27"/>
  <c r="H134" i="27"/>
  <c r="C134" i="27"/>
  <c r="H133" i="27"/>
  <c r="C133" i="27"/>
  <c r="H132" i="27"/>
  <c r="C132" i="27"/>
  <c r="H131" i="27"/>
  <c r="G130" i="27"/>
  <c r="H129" i="27"/>
  <c r="H128" i="27" s="1"/>
  <c r="C129" i="27"/>
  <c r="C128" i="27" s="1"/>
  <c r="L128" i="27"/>
  <c r="K128" i="27"/>
  <c r="J128" i="27"/>
  <c r="I128" i="27"/>
  <c r="G128" i="27"/>
  <c r="F128" i="27"/>
  <c r="E128" i="27"/>
  <c r="D128" i="27"/>
  <c r="H127" i="27"/>
  <c r="C127" i="27"/>
  <c r="H126" i="27"/>
  <c r="C126" i="27"/>
  <c r="H125" i="27"/>
  <c r="C125" i="27"/>
  <c r="H124" i="27"/>
  <c r="C124" i="27"/>
  <c r="H123" i="27"/>
  <c r="C123" i="27"/>
  <c r="L122" i="27"/>
  <c r="K122" i="27"/>
  <c r="J122" i="27"/>
  <c r="I122" i="27"/>
  <c r="G122" i="27"/>
  <c r="F122" i="27"/>
  <c r="E122" i="27"/>
  <c r="D122" i="27"/>
  <c r="H121" i="27"/>
  <c r="C121" i="27"/>
  <c r="H120" i="27"/>
  <c r="C120" i="27"/>
  <c r="H119" i="27"/>
  <c r="C119" i="27"/>
  <c r="H118" i="27"/>
  <c r="C118" i="27"/>
  <c r="H117" i="27"/>
  <c r="C117" i="27"/>
  <c r="L116" i="27"/>
  <c r="K116" i="27"/>
  <c r="J116" i="27"/>
  <c r="I116" i="27"/>
  <c r="G116" i="27"/>
  <c r="F116" i="27"/>
  <c r="E116" i="27"/>
  <c r="D116" i="27"/>
  <c r="H115" i="27"/>
  <c r="C115" i="27"/>
  <c r="H114" i="27"/>
  <c r="C114" i="27"/>
  <c r="H113" i="27"/>
  <c r="C113" i="27"/>
  <c r="L112" i="27"/>
  <c r="K112" i="27"/>
  <c r="J112" i="27"/>
  <c r="I112" i="27"/>
  <c r="G112" i="27"/>
  <c r="F112" i="27"/>
  <c r="E112" i="27"/>
  <c r="D112" i="27"/>
  <c r="H111" i="27"/>
  <c r="C111" i="27"/>
  <c r="H110" i="27"/>
  <c r="C110" i="27"/>
  <c r="H109" i="27"/>
  <c r="C109" i="27"/>
  <c r="H108" i="27"/>
  <c r="C108" i="27"/>
  <c r="H107" i="27"/>
  <c r="C107" i="27"/>
  <c r="H106" i="27"/>
  <c r="C106" i="27"/>
  <c r="H105" i="27"/>
  <c r="C105" i="27"/>
  <c r="H104" i="27"/>
  <c r="C104" i="27"/>
  <c r="L103" i="27"/>
  <c r="K103" i="27"/>
  <c r="J103" i="27"/>
  <c r="I103" i="27"/>
  <c r="G103" i="27"/>
  <c r="F103" i="27"/>
  <c r="E103" i="27"/>
  <c r="D103" i="27"/>
  <c r="H102" i="27"/>
  <c r="C102" i="27"/>
  <c r="H101" i="27"/>
  <c r="C101" i="27"/>
  <c r="H100" i="27"/>
  <c r="C100" i="27"/>
  <c r="H99" i="27"/>
  <c r="C99" i="27"/>
  <c r="H98" i="27"/>
  <c r="C98" i="27"/>
  <c r="H97" i="27"/>
  <c r="C97" i="27"/>
  <c r="H96" i="27"/>
  <c r="C96" i="27"/>
  <c r="L95" i="27"/>
  <c r="K95" i="27"/>
  <c r="J95" i="27"/>
  <c r="I95" i="27"/>
  <c r="G95" i="27"/>
  <c r="F95" i="27"/>
  <c r="E95" i="27"/>
  <c r="D95" i="27"/>
  <c r="H94" i="27"/>
  <c r="C94" i="27"/>
  <c r="H93" i="27"/>
  <c r="C93" i="27"/>
  <c r="H92" i="27"/>
  <c r="C92" i="27"/>
  <c r="H91" i="27"/>
  <c r="C91" i="27"/>
  <c r="H90" i="27"/>
  <c r="C90" i="27"/>
  <c r="L89" i="27"/>
  <c r="K89" i="27"/>
  <c r="J89" i="27"/>
  <c r="I89" i="27"/>
  <c r="G89" i="27"/>
  <c r="F89" i="27"/>
  <c r="E89" i="27"/>
  <c r="D89" i="27"/>
  <c r="H88" i="27"/>
  <c r="C88" i="27"/>
  <c r="H87" i="27"/>
  <c r="C87" i="27"/>
  <c r="H86" i="27"/>
  <c r="C86" i="27"/>
  <c r="H85" i="27"/>
  <c r="C85" i="27"/>
  <c r="L84" i="27"/>
  <c r="K84" i="27"/>
  <c r="J84" i="27"/>
  <c r="I84" i="27"/>
  <c r="G84" i="27"/>
  <c r="F84" i="27"/>
  <c r="E84" i="27"/>
  <c r="D84" i="27"/>
  <c r="H82" i="27"/>
  <c r="C82" i="27"/>
  <c r="H81" i="27"/>
  <c r="C81" i="27"/>
  <c r="L80" i="27"/>
  <c r="K80" i="27"/>
  <c r="J80" i="27"/>
  <c r="I80" i="27"/>
  <c r="G80" i="27"/>
  <c r="F80" i="27"/>
  <c r="E80" i="27"/>
  <c r="D80" i="27"/>
  <c r="H79" i="27"/>
  <c r="C79" i="27"/>
  <c r="H78" i="27"/>
  <c r="C78" i="27"/>
  <c r="L77" i="27"/>
  <c r="L76" i="27" s="1"/>
  <c r="K77" i="27"/>
  <c r="K76" i="27" s="1"/>
  <c r="J77" i="27"/>
  <c r="J76" i="27" s="1"/>
  <c r="I77" i="27"/>
  <c r="I76" i="27" s="1"/>
  <c r="G77" i="27"/>
  <c r="F77" i="27"/>
  <c r="E77" i="27"/>
  <c r="D77" i="27"/>
  <c r="H74" i="27"/>
  <c r="C74" i="27"/>
  <c r="I73" i="27"/>
  <c r="H73" i="27" s="1"/>
  <c r="C73" i="27"/>
  <c r="H71" i="27"/>
  <c r="C71" i="27"/>
  <c r="I70" i="27"/>
  <c r="H70" i="27" s="1"/>
  <c r="C70" i="27"/>
  <c r="L69" i="27"/>
  <c r="L67" i="27" s="1"/>
  <c r="K69" i="27"/>
  <c r="J69" i="27"/>
  <c r="J67" i="27" s="1"/>
  <c r="G69" i="27"/>
  <c r="F69" i="27"/>
  <c r="F67" i="27" s="1"/>
  <c r="E69" i="27"/>
  <c r="E67" i="27" s="1"/>
  <c r="D69" i="27"/>
  <c r="I68" i="27"/>
  <c r="H68" i="27" s="1"/>
  <c r="C68" i="27"/>
  <c r="K67" i="27"/>
  <c r="G67" i="27"/>
  <c r="H66" i="27"/>
  <c r="C66" i="27"/>
  <c r="H65" i="27"/>
  <c r="C65" i="27"/>
  <c r="I64" i="27"/>
  <c r="H64" i="27" s="1"/>
  <c r="C64" i="27"/>
  <c r="I63" i="27"/>
  <c r="H63" i="27" s="1"/>
  <c r="C63" i="27"/>
  <c r="H62" i="27"/>
  <c r="C62" i="27"/>
  <c r="H61" i="27"/>
  <c r="C61" i="27"/>
  <c r="I60" i="27"/>
  <c r="H60" i="27" s="1"/>
  <c r="C60" i="27"/>
  <c r="H59" i="27"/>
  <c r="C59" i="27"/>
  <c r="L58" i="27"/>
  <c r="K58" i="27"/>
  <c r="J58" i="27"/>
  <c r="G58" i="27"/>
  <c r="F58" i="27"/>
  <c r="E58" i="27"/>
  <c r="D58" i="27"/>
  <c r="I57" i="27"/>
  <c r="D57" i="27"/>
  <c r="H56" i="27"/>
  <c r="C56" i="27"/>
  <c r="L55" i="27"/>
  <c r="K55" i="27"/>
  <c r="J55" i="27"/>
  <c r="G55" i="27"/>
  <c r="F55" i="27"/>
  <c r="E55" i="27"/>
  <c r="H47" i="27"/>
  <c r="C47" i="27"/>
  <c r="H46" i="27"/>
  <c r="C46" i="27"/>
  <c r="L45" i="27"/>
  <c r="G45" i="27"/>
  <c r="C45" i="27" s="1"/>
  <c r="H44" i="27"/>
  <c r="C44" i="27"/>
  <c r="K43" i="27"/>
  <c r="J43" i="27"/>
  <c r="I43" i="27"/>
  <c r="F43" i="27"/>
  <c r="E43" i="27"/>
  <c r="D43" i="27"/>
  <c r="H42" i="27"/>
  <c r="C42" i="27"/>
  <c r="H41" i="27"/>
  <c r="C41" i="27"/>
  <c r="H40" i="27"/>
  <c r="C40" i="27"/>
  <c r="H39" i="27"/>
  <c r="C39" i="27"/>
  <c r="H38" i="27"/>
  <c r="C38" i="27"/>
  <c r="K37" i="27"/>
  <c r="H37" i="27" s="1"/>
  <c r="F37" i="27"/>
  <c r="C37" i="27" s="1"/>
  <c r="H36" i="27"/>
  <c r="C36" i="27"/>
  <c r="H35" i="27"/>
  <c r="C35" i="27"/>
  <c r="K34" i="27"/>
  <c r="H34" i="27" s="1"/>
  <c r="F34" i="27"/>
  <c r="C34" i="27" s="1"/>
  <c r="H33" i="27"/>
  <c r="C33" i="27"/>
  <c r="K32" i="27"/>
  <c r="H32" i="27" s="1"/>
  <c r="F32" i="27"/>
  <c r="C32" i="27" s="1"/>
  <c r="H31" i="27"/>
  <c r="C31" i="27"/>
  <c r="H30" i="27"/>
  <c r="C30" i="27"/>
  <c r="H29" i="27"/>
  <c r="C29" i="27"/>
  <c r="K28" i="27"/>
  <c r="H28" i="27" s="1"/>
  <c r="F28" i="27"/>
  <c r="C28" i="27" s="1"/>
  <c r="H26" i="27"/>
  <c r="C26" i="27"/>
  <c r="D25" i="27"/>
  <c r="C25" i="27" s="1"/>
  <c r="H24" i="27"/>
  <c r="C24" i="27"/>
  <c r="H23" i="27"/>
  <c r="C23" i="27"/>
  <c r="L22" i="27"/>
  <c r="K22" i="27"/>
  <c r="K288" i="27" s="1"/>
  <c r="K287" i="27" s="1"/>
  <c r="J22" i="27"/>
  <c r="I22" i="27"/>
  <c r="G22" i="27"/>
  <c r="G288" i="27" s="1"/>
  <c r="G287" i="27" s="1"/>
  <c r="F22" i="27"/>
  <c r="E22" i="27"/>
  <c r="D22" i="27"/>
  <c r="D21" i="27" s="1"/>
  <c r="H300" i="26"/>
  <c r="C300" i="26"/>
  <c r="H298" i="26"/>
  <c r="C298" i="26"/>
  <c r="H296" i="26"/>
  <c r="C296" i="26"/>
  <c r="H295" i="26"/>
  <c r="C295" i="26"/>
  <c r="H294" i="26"/>
  <c r="C294" i="26"/>
  <c r="H293" i="26"/>
  <c r="C293" i="26"/>
  <c r="H292" i="26"/>
  <c r="C292" i="26"/>
  <c r="H291" i="26"/>
  <c r="C291" i="26"/>
  <c r="C290" i="26" s="1"/>
  <c r="L290" i="26"/>
  <c r="K290" i="26"/>
  <c r="J290" i="26"/>
  <c r="I290" i="26"/>
  <c r="G290" i="26"/>
  <c r="F290" i="26"/>
  <c r="E290" i="26"/>
  <c r="D290" i="26"/>
  <c r="H282" i="26"/>
  <c r="C282" i="26"/>
  <c r="H281" i="26"/>
  <c r="C281" i="26"/>
  <c r="L280" i="26"/>
  <c r="K280" i="26"/>
  <c r="J280" i="26"/>
  <c r="I280" i="26"/>
  <c r="G280" i="26"/>
  <c r="F280" i="26"/>
  <c r="E280" i="26"/>
  <c r="D280" i="26"/>
  <c r="H279" i="26"/>
  <c r="C279" i="26"/>
  <c r="H278" i="26"/>
  <c r="C278" i="26"/>
  <c r="H277" i="26"/>
  <c r="C277" i="26"/>
  <c r="L276" i="26"/>
  <c r="K276" i="26"/>
  <c r="J276" i="26"/>
  <c r="I276" i="26"/>
  <c r="G276" i="26"/>
  <c r="F276" i="26"/>
  <c r="E276" i="26"/>
  <c r="D276" i="26"/>
  <c r="H275" i="26"/>
  <c r="C275" i="26"/>
  <c r="H274" i="26"/>
  <c r="C274" i="26"/>
  <c r="H273" i="26"/>
  <c r="C273" i="26"/>
  <c r="H272" i="26"/>
  <c r="C272" i="26"/>
  <c r="L271" i="26"/>
  <c r="K271" i="26"/>
  <c r="J271" i="26"/>
  <c r="I271" i="26"/>
  <c r="G271" i="26"/>
  <c r="F271" i="26"/>
  <c r="E271" i="26"/>
  <c r="E269" i="26" s="1"/>
  <c r="E268" i="26" s="1"/>
  <c r="D271" i="26"/>
  <c r="H270" i="26"/>
  <c r="C270" i="26"/>
  <c r="L269" i="26"/>
  <c r="H267" i="26"/>
  <c r="C267" i="26"/>
  <c r="H266" i="26"/>
  <c r="C266" i="26"/>
  <c r="H265" i="26"/>
  <c r="C265" i="26"/>
  <c r="H264" i="26"/>
  <c r="C264" i="26"/>
  <c r="L263" i="26"/>
  <c r="K263" i="26"/>
  <c r="J263" i="26"/>
  <c r="I263" i="26"/>
  <c r="G263" i="26"/>
  <c r="F263" i="26"/>
  <c r="E263" i="26"/>
  <c r="D263" i="26"/>
  <c r="H262" i="26"/>
  <c r="C262" i="26"/>
  <c r="H261" i="26"/>
  <c r="C261" i="26"/>
  <c r="H260" i="26"/>
  <c r="C260" i="26"/>
  <c r="L259" i="26"/>
  <c r="K259" i="26"/>
  <c r="K258" i="26" s="1"/>
  <c r="J259" i="26"/>
  <c r="J258" i="26" s="1"/>
  <c r="I259" i="26"/>
  <c r="G259" i="26"/>
  <c r="F259" i="26"/>
  <c r="F258" i="26" s="1"/>
  <c r="E259" i="26"/>
  <c r="E258" i="26" s="1"/>
  <c r="D259" i="26"/>
  <c r="H257" i="26"/>
  <c r="C257" i="26"/>
  <c r="H256" i="26"/>
  <c r="C256" i="26"/>
  <c r="H255" i="26"/>
  <c r="C255" i="26"/>
  <c r="H254" i="26"/>
  <c r="C254" i="26"/>
  <c r="H253" i="26"/>
  <c r="C253" i="26"/>
  <c r="L252" i="26"/>
  <c r="L251" i="26" s="1"/>
  <c r="K252" i="26"/>
  <c r="K251" i="26" s="1"/>
  <c r="J252" i="26"/>
  <c r="I252" i="26"/>
  <c r="G252" i="26"/>
  <c r="G251" i="26" s="1"/>
  <c r="F252" i="26"/>
  <c r="F251" i="26" s="1"/>
  <c r="E252" i="26"/>
  <c r="E251" i="26" s="1"/>
  <c r="D252" i="26"/>
  <c r="I251" i="26"/>
  <c r="D251" i="26"/>
  <c r="H250" i="26"/>
  <c r="C250" i="26"/>
  <c r="H249" i="26"/>
  <c r="C249" i="26"/>
  <c r="H248" i="26"/>
  <c r="C248" i="26"/>
  <c r="H247" i="26"/>
  <c r="C247" i="26"/>
  <c r="L246" i="26"/>
  <c r="K246" i="26"/>
  <c r="J246" i="26"/>
  <c r="I246" i="26"/>
  <c r="G246" i="26"/>
  <c r="F246" i="26"/>
  <c r="E246" i="26"/>
  <c r="D246" i="26"/>
  <c r="H245" i="26"/>
  <c r="C245" i="26"/>
  <c r="H244" i="26"/>
  <c r="C244" i="26"/>
  <c r="H243" i="26"/>
  <c r="C243" i="26"/>
  <c r="H242" i="26"/>
  <c r="C242" i="26"/>
  <c r="H241" i="26"/>
  <c r="C241" i="26"/>
  <c r="H240" i="26"/>
  <c r="C240" i="26"/>
  <c r="H239" i="26"/>
  <c r="C239" i="26"/>
  <c r="L238" i="26"/>
  <c r="K238" i="26"/>
  <c r="J238" i="26"/>
  <c r="I238" i="26"/>
  <c r="G238" i="26"/>
  <c r="F238" i="26"/>
  <c r="E238" i="26"/>
  <c r="D238" i="26"/>
  <c r="H237" i="26"/>
  <c r="C237" i="26"/>
  <c r="H236" i="26"/>
  <c r="C236" i="26"/>
  <c r="L235" i="26"/>
  <c r="K235" i="26"/>
  <c r="J235" i="26"/>
  <c r="I235" i="26"/>
  <c r="G235" i="26"/>
  <c r="F235" i="26"/>
  <c r="E235" i="26"/>
  <c r="D235" i="26"/>
  <c r="H232" i="26"/>
  <c r="C232" i="26"/>
  <c r="H229" i="26"/>
  <c r="C229" i="26"/>
  <c r="H228" i="26"/>
  <c r="C228" i="26"/>
  <c r="L227" i="26"/>
  <c r="K227" i="26"/>
  <c r="J227" i="26"/>
  <c r="I227" i="26"/>
  <c r="G227" i="26"/>
  <c r="F227" i="26"/>
  <c r="E227" i="26"/>
  <c r="D227" i="26"/>
  <c r="I226" i="26"/>
  <c r="H226" i="26" s="1"/>
  <c r="D226" i="26"/>
  <c r="C226" i="26" s="1"/>
  <c r="H225" i="26"/>
  <c r="C225" i="26"/>
  <c r="H224" i="26"/>
  <c r="C224" i="26"/>
  <c r="H223" i="26"/>
  <c r="C223" i="26"/>
  <c r="H222" i="26"/>
  <c r="C222" i="26"/>
  <c r="H221" i="26"/>
  <c r="C221" i="26"/>
  <c r="H220" i="26"/>
  <c r="C220" i="26"/>
  <c r="H219" i="26"/>
  <c r="C219" i="26"/>
  <c r="H218" i="26"/>
  <c r="C218" i="26"/>
  <c r="H217" i="26"/>
  <c r="C217" i="26"/>
  <c r="L216" i="26"/>
  <c r="K216" i="26"/>
  <c r="J216" i="26"/>
  <c r="I216" i="26"/>
  <c r="G216" i="26"/>
  <c r="F216" i="26"/>
  <c r="E216" i="26"/>
  <c r="D216" i="26"/>
  <c r="H215" i="26"/>
  <c r="C215" i="26"/>
  <c r="H214" i="26"/>
  <c r="C214" i="26"/>
  <c r="H213" i="26"/>
  <c r="C213" i="26"/>
  <c r="H212" i="26"/>
  <c r="C212" i="26"/>
  <c r="H211" i="26"/>
  <c r="C211" i="26"/>
  <c r="H210" i="26"/>
  <c r="C210" i="26"/>
  <c r="H209" i="26"/>
  <c r="C209" i="26"/>
  <c r="H208" i="26"/>
  <c r="C208" i="26"/>
  <c r="H207" i="26"/>
  <c r="C207" i="26"/>
  <c r="H206" i="26"/>
  <c r="C206" i="26"/>
  <c r="L205" i="26"/>
  <c r="L204" i="26" s="1"/>
  <c r="K205" i="26"/>
  <c r="K204" i="26" s="1"/>
  <c r="J205" i="26"/>
  <c r="J204" i="26" s="1"/>
  <c r="I205" i="26"/>
  <c r="G205" i="26"/>
  <c r="G204" i="26" s="1"/>
  <c r="F205" i="26"/>
  <c r="E205" i="26"/>
  <c r="E204" i="26" s="1"/>
  <c r="D205" i="26"/>
  <c r="D204" i="26" s="1"/>
  <c r="F204" i="26"/>
  <c r="H203" i="26"/>
  <c r="C203" i="26"/>
  <c r="H202" i="26"/>
  <c r="C202" i="26"/>
  <c r="H201" i="26"/>
  <c r="C201" i="26"/>
  <c r="H200" i="26"/>
  <c r="C200" i="26"/>
  <c r="H199" i="26"/>
  <c r="C199" i="26"/>
  <c r="L198" i="26"/>
  <c r="L196" i="26" s="1"/>
  <c r="K198" i="26"/>
  <c r="K196" i="26" s="1"/>
  <c r="K195" i="26" s="1"/>
  <c r="J198" i="26"/>
  <c r="I198" i="26"/>
  <c r="G198" i="26"/>
  <c r="G196" i="26" s="1"/>
  <c r="F198" i="26"/>
  <c r="F196" i="26" s="1"/>
  <c r="E198" i="26"/>
  <c r="E196" i="26" s="1"/>
  <c r="D198" i="26"/>
  <c r="D196" i="26" s="1"/>
  <c r="H197" i="26"/>
  <c r="C197" i="26"/>
  <c r="J196" i="26"/>
  <c r="I196" i="26"/>
  <c r="H193" i="26"/>
  <c r="C193" i="26"/>
  <c r="L192" i="26"/>
  <c r="K192" i="26"/>
  <c r="J192" i="26"/>
  <c r="J191" i="26" s="1"/>
  <c r="I192" i="26"/>
  <c r="I191" i="26" s="1"/>
  <c r="G192" i="26"/>
  <c r="G191" i="26" s="1"/>
  <c r="F192" i="26"/>
  <c r="F191" i="26" s="1"/>
  <c r="E192" i="26"/>
  <c r="E191" i="26" s="1"/>
  <c r="D192" i="26"/>
  <c r="D191" i="26" s="1"/>
  <c r="L191" i="26"/>
  <c r="K191" i="26"/>
  <c r="K187" i="26" s="1"/>
  <c r="H190" i="26"/>
  <c r="C190" i="26"/>
  <c r="H189" i="26"/>
  <c r="C189" i="26"/>
  <c r="L188" i="26"/>
  <c r="K188" i="26"/>
  <c r="J188" i="26"/>
  <c r="I188" i="26"/>
  <c r="G188" i="26"/>
  <c r="G187" i="26" s="1"/>
  <c r="F188" i="26"/>
  <c r="E188" i="26"/>
  <c r="D188" i="26"/>
  <c r="L187" i="26"/>
  <c r="H186" i="26"/>
  <c r="C186" i="26"/>
  <c r="H185" i="26"/>
  <c r="C185" i="26"/>
  <c r="L184" i="26"/>
  <c r="K184" i="26"/>
  <c r="J184" i="26"/>
  <c r="I184" i="26"/>
  <c r="G184" i="26"/>
  <c r="F184" i="26"/>
  <c r="E184" i="26"/>
  <c r="D184" i="26"/>
  <c r="H183" i="26"/>
  <c r="C183" i="26"/>
  <c r="H182" i="26"/>
  <c r="C182" i="26"/>
  <c r="H181" i="26"/>
  <c r="C181" i="26"/>
  <c r="H180" i="26"/>
  <c r="C180" i="26"/>
  <c r="L179" i="26"/>
  <c r="K179" i="26"/>
  <c r="J179" i="26"/>
  <c r="I179" i="26"/>
  <c r="G179" i="26"/>
  <c r="F179" i="26"/>
  <c r="E179" i="26"/>
  <c r="D179" i="26"/>
  <c r="H178" i="26"/>
  <c r="C178" i="26"/>
  <c r="H177" i="26"/>
  <c r="C177" i="26"/>
  <c r="H176" i="26"/>
  <c r="C176" i="26"/>
  <c r="L175" i="26"/>
  <c r="K175" i="26"/>
  <c r="J175" i="26"/>
  <c r="I175" i="26"/>
  <c r="I174" i="26" s="1"/>
  <c r="I173" i="26" s="1"/>
  <c r="G175" i="26"/>
  <c r="F175" i="26"/>
  <c r="E175" i="26"/>
  <c r="D175" i="26"/>
  <c r="E174" i="26"/>
  <c r="E173" i="26" s="1"/>
  <c r="H172" i="26"/>
  <c r="C172" i="26"/>
  <c r="H171" i="26"/>
  <c r="C171" i="26"/>
  <c r="H170" i="26"/>
  <c r="C170" i="26"/>
  <c r="H169" i="26"/>
  <c r="C169" i="26"/>
  <c r="H168" i="26"/>
  <c r="C168" i="26"/>
  <c r="H167" i="26"/>
  <c r="C167" i="26"/>
  <c r="L166" i="26"/>
  <c r="K166" i="26"/>
  <c r="J166" i="26"/>
  <c r="I166" i="26"/>
  <c r="I165" i="26" s="1"/>
  <c r="G166" i="26"/>
  <c r="G165" i="26" s="1"/>
  <c r="F166" i="26"/>
  <c r="E166" i="26"/>
  <c r="E165" i="26" s="1"/>
  <c r="D166" i="26"/>
  <c r="D165" i="26" s="1"/>
  <c r="L165" i="26"/>
  <c r="K165" i="26"/>
  <c r="J165" i="26"/>
  <c r="F165" i="26"/>
  <c r="H164" i="26"/>
  <c r="C164" i="26"/>
  <c r="H163" i="26"/>
  <c r="C163" i="26"/>
  <c r="H162" i="26"/>
  <c r="C162" i="26"/>
  <c r="H161" i="26"/>
  <c r="C161" i="26"/>
  <c r="L160" i="26"/>
  <c r="K160" i="26"/>
  <c r="J160" i="26"/>
  <c r="I160" i="26"/>
  <c r="G160" i="26"/>
  <c r="F160" i="26"/>
  <c r="E160" i="26"/>
  <c r="D160" i="26"/>
  <c r="H159" i="26"/>
  <c r="C159" i="26"/>
  <c r="H158" i="26"/>
  <c r="C158" i="26"/>
  <c r="H157" i="26"/>
  <c r="C157" i="26"/>
  <c r="H156" i="26"/>
  <c r="C156" i="26"/>
  <c r="H155" i="26"/>
  <c r="C155" i="26"/>
  <c r="H154" i="26"/>
  <c r="C154" i="26"/>
  <c r="H153" i="26"/>
  <c r="C153" i="26"/>
  <c r="H152" i="26"/>
  <c r="C152" i="26"/>
  <c r="L151" i="26"/>
  <c r="K151" i="26"/>
  <c r="J151" i="26"/>
  <c r="I151" i="26"/>
  <c r="G151" i="26"/>
  <c r="F151" i="26"/>
  <c r="E151" i="26"/>
  <c r="D151" i="26"/>
  <c r="H150" i="26"/>
  <c r="C150" i="26"/>
  <c r="H149" i="26"/>
  <c r="C149" i="26"/>
  <c r="H148" i="26"/>
  <c r="C148" i="26"/>
  <c r="H147" i="26"/>
  <c r="C147" i="26"/>
  <c r="H146" i="26"/>
  <c r="C146" i="26"/>
  <c r="H145" i="26"/>
  <c r="C145" i="26"/>
  <c r="L144" i="26"/>
  <c r="K144" i="26"/>
  <c r="J144" i="26"/>
  <c r="I144" i="26"/>
  <c r="G144" i="26"/>
  <c r="F144" i="26"/>
  <c r="E144" i="26"/>
  <c r="D144" i="26"/>
  <c r="H143" i="26"/>
  <c r="C143" i="26"/>
  <c r="H142" i="26"/>
  <c r="C142" i="26"/>
  <c r="L141" i="26"/>
  <c r="K141" i="26"/>
  <c r="J141" i="26"/>
  <c r="I141" i="26"/>
  <c r="G141" i="26"/>
  <c r="F141" i="26"/>
  <c r="E141" i="26"/>
  <c r="D141" i="26"/>
  <c r="H140" i="26"/>
  <c r="C140" i="26"/>
  <c r="H139" i="26"/>
  <c r="C139" i="26"/>
  <c r="H138" i="26"/>
  <c r="C138" i="26"/>
  <c r="H137" i="26"/>
  <c r="C137" i="26"/>
  <c r="L136" i="26"/>
  <c r="K136" i="26"/>
  <c r="J136" i="26"/>
  <c r="I136" i="26"/>
  <c r="G136" i="26"/>
  <c r="F136" i="26"/>
  <c r="E136" i="26"/>
  <c r="D136" i="26"/>
  <c r="H134" i="26"/>
  <c r="C134" i="26"/>
  <c r="H133" i="26"/>
  <c r="C133" i="26"/>
  <c r="H132" i="26"/>
  <c r="C132" i="26"/>
  <c r="C131" i="26"/>
  <c r="G130" i="26"/>
  <c r="H129" i="26"/>
  <c r="C129" i="26"/>
  <c r="L128" i="26"/>
  <c r="K128" i="26"/>
  <c r="J128" i="26"/>
  <c r="I128" i="26"/>
  <c r="H128" i="26"/>
  <c r="G128" i="26"/>
  <c r="F128" i="26"/>
  <c r="E128" i="26"/>
  <c r="D128" i="26"/>
  <c r="C128" i="26"/>
  <c r="H127" i="26"/>
  <c r="C127" i="26"/>
  <c r="H126" i="26"/>
  <c r="C126" i="26"/>
  <c r="H125" i="26"/>
  <c r="C125" i="26"/>
  <c r="H124" i="26"/>
  <c r="C124" i="26"/>
  <c r="H123" i="26"/>
  <c r="C123" i="26"/>
  <c r="L122" i="26"/>
  <c r="K122" i="26"/>
  <c r="J122" i="26"/>
  <c r="I122" i="26"/>
  <c r="G122" i="26"/>
  <c r="F122" i="26"/>
  <c r="E122" i="26"/>
  <c r="D122" i="26"/>
  <c r="H121" i="26"/>
  <c r="C121" i="26"/>
  <c r="H120" i="26"/>
  <c r="C120" i="26"/>
  <c r="H119" i="26"/>
  <c r="C119" i="26"/>
  <c r="H118" i="26"/>
  <c r="C118" i="26"/>
  <c r="H117" i="26"/>
  <c r="C117" i="26"/>
  <c r="L116" i="26"/>
  <c r="K116" i="26"/>
  <c r="J116" i="26"/>
  <c r="I116" i="26"/>
  <c r="G116" i="26"/>
  <c r="F116" i="26"/>
  <c r="E116" i="26"/>
  <c r="D116" i="26"/>
  <c r="H115" i="26"/>
  <c r="C115" i="26"/>
  <c r="H114" i="26"/>
  <c r="C114" i="26"/>
  <c r="H113" i="26"/>
  <c r="C113" i="26"/>
  <c r="L112" i="26"/>
  <c r="K112" i="26"/>
  <c r="J112" i="26"/>
  <c r="I112" i="26"/>
  <c r="G112" i="26"/>
  <c r="F112" i="26"/>
  <c r="E112" i="26"/>
  <c r="D112" i="26"/>
  <c r="H111" i="26"/>
  <c r="C111" i="26"/>
  <c r="H110" i="26"/>
  <c r="C110" i="26"/>
  <c r="H109" i="26"/>
  <c r="C109" i="26"/>
  <c r="H108" i="26"/>
  <c r="C108" i="26"/>
  <c r="H107" i="26"/>
  <c r="C107" i="26"/>
  <c r="H106" i="26"/>
  <c r="C106" i="26"/>
  <c r="H105" i="26"/>
  <c r="C105" i="26"/>
  <c r="I104" i="26"/>
  <c r="I103" i="26" s="1"/>
  <c r="D104" i="26"/>
  <c r="L103" i="26"/>
  <c r="K103" i="26"/>
  <c r="J103" i="26"/>
  <c r="G103" i="26"/>
  <c r="F103" i="26"/>
  <c r="E103" i="26"/>
  <c r="H102" i="26"/>
  <c r="C102" i="26"/>
  <c r="H101" i="26"/>
  <c r="C101" i="26"/>
  <c r="H100" i="26"/>
  <c r="C100" i="26"/>
  <c r="H99" i="26"/>
  <c r="C99" i="26"/>
  <c r="H98" i="26"/>
  <c r="C98" i="26"/>
  <c r="H97" i="26"/>
  <c r="C97" i="26"/>
  <c r="H96" i="26"/>
  <c r="C96" i="26"/>
  <c r="L95" i="26"/>
  <c r="K95" i="26"/>
  <c r="J95" i="26"/>
  <c r="I95" i="26"/>
  <c r="G95" i="26"/>
  <c r="F95" i="26"/>
  <c r="E95" i="26"/>
  <c r="D95" i="26"/>
  <c r="H94" i="26"/>
  <c r="C94" i="26"/>
  <c r="H93" i="26"/>
  <c r="C93" i="26"/>
  <c r="H92" i="26"/>
  <c r="C92" i="26"/>
  <c r="H91" i="26"/>
  <c r="C91" i="26"/>
  <c r="H90" i="26"/>
  <c r="C90" i="26"/>
  <c r="L89" i="26"/>
  <c r="K89" i="26"/>
  <c r="J89" i="26"/>
  <c r="I89" i="26"/>
  <c r="G89" i="26"/>
  <c r="F89" i="26"/>
  <c r="E89" i="26"/>
  <c r="D89" i="26"/>
  <c r="H88" i="26"/>
  <c r="C88" i="26"/>
  <c r="H87" i="26"/>
  <c r="C87" i="26"/>
  <c r="H86" i="26"/>
  <c r="C86" i="26"/>
  <c r="H85" i="26"/>
  <c r="C85" i="26"/>
  <c r="L84" i="26"/>
  <c r="K84" i="26"/>
  <c r="J84" i="26"/>
  <c r="I84" i="26"/>
  <c r="G84" i="26"/>
  <c r="F84" i="26"/>
  <c r="E84" i="26"/>
  <c r="D84" i="26"/>
  <c r="H82" i="26"/>
  <c r="C82" i="26"/>
  <c r="H81" i="26"/>
  <c r="C81" i="26"/>
  <c r="L80" i="26"/>
  <c r="K80" i="26"/>
  <c r="J80" i="26"/>
  <c r="I80" i="26"/>
  <c r="G80" i="26"/>
  <c r="F80" i="26"/>
  <c r="E80" i="26"/>
  <c r="D80" i="26"/>
  <c r="H79" i="26"/>
  <c r="C79" i="26"/>
  <c r="H78" i="26"/>
  <c r="C78" i="26"/>
  <c r="L77" i="26"/>
  <c r="K77" i="26"/>
  <c r="K76" i="26" s="1"/>
  <c r="J77" i="26"/>
  <c r="I77" i="26"/>
  <c r="I76" i="26" s="1"/>
  <c r="G77" i="26"/>
  <c r="G76" i="26" s="1"/>
  <c r="F77" i="26"/>
  <c r="E77" i="26"/>
  <c r="E76" i="26" s="1"/>
  <c r="D77" i="26"/>
  <c r="D76" i="26" s="1"/>
  <c r="H74" i="26"/>
  <c r="C74" i="26"/>
  <c r="H73" i="26"/>
  <c r="C73" i="26"/>
  <c r="H71" i="26"/>
  <c r="C71" i="26"/>
  <c r="H70" i="26"/>
  <c r="C70" i="26"/>
  <c r="L69" i="26"/>
  <c r="L67" i="26" s="1"/>
  <c r="K69" i="26"/>
  <c r="K67" i="26" s="1"/>
  <c r="J69" i="26"/>
  <c r="J67" i="26" s="1"/>
  <c r="I69" i="26"/>
  <c r="I67" i="26" s="1"/>
  <c r="G69" i="26"/>
  <c r="G67" i="26" s="1"/>
  <c r="F69" i="26"/>
  <c r="E69" i="26"/>
  <c r="E67" i="26" s="1"/>
  <c r="D69" i="26"/>
  <c r="H68" i="26"/>
  <c r="C68" i="26"/>
  <c r="F67" i="26"/>
  <c r="H66" i="26"/>
  <c r="C66" i="26"/>
  <c r="H65" i="26"/>
  <c r="C65" i="26"/>
  <c r="H64" i="26"/>
  <c r="C64" i="26"/>
  <c r="H63" i="26"/>
  <c r="C63" i="26"/>
  <c r="H62" i="26"/>
  <c r="C62" i="26"/>
  <c r="H61" i="26"/>
  <c r="C61" i="26"/>
  <c r="H60" i="26"/>
  <c r="C60" i="26"/>
  <c r="H59" i="26"/>
  <c r="C59" i="26"/>
  <c r="L58" i="26"/>
  <c r="K58" i="26"/>
  <c r="J58" i="26"/>
  <c r="I58" i="26"/>
  <c r="G58" i="26"/>
  <c r="F58" i="26"/>
  <c r="E58" i="26"/>
  <c r="D58" i="26"/>
  <c r="H57" i="26"/>
  <c r="C57" i="26"/>
  <c r="H56" i="26"/>
  <c r="C56" i="26"/>
  <c r="L55" i="26"/>
  <c r="L54" i="26" s="1"/>
  <c r="K55" i="26"/>
  <c r="K54" i="26" s="1"/>
  <c r="J55" i="26"/>
  <c r="I55" i="26"/>
  <c r="I54" i="26" s="1"/>
  <c r="G55" i="26"/>
  <c r="F55" i="26"/>
  <c r="E55" i="26"/>
  <c r="D55" i="26"/>
  <c r="J54" i="26"/>
  <c r="H47" i="26"/>
  <c r="C47" i="26"/>
  <c r="H46" i="26"/>
  <c r="C46" i="26"/>
  <c r="L45" i="26"/>
  <c r="G45" i="26"/>
  <c r="C45" i="26" s="1"/>
  <c r="H44" i="26"/>
  <c r="C44" i="26"/>
  <c r="K43" i="26"/>
  <c r="J43" i="26"/>
  <c r="I43" i="26"/>
  <c r="F43" i="26"/>
  <c r="E43" i="26"/>
  <c r="D43" i="26"/>
  <c r="H42" i="26"/>
  <c r="C42" i="26"/>
  <c r="H41" i="26"/>
  <c r="C41" i="26"/>
  <c r="H40" i="26"/>
  <c r="C40" i="26"/>
  <c r="H39" i="26"/>
  <c r="C39" i="26"/>
  <c r="H38" i="26"/>
  <c r="C38" i="26"/>
  <c r="K37" i="26"/>
  <c r="H37" i="26" s="1"/>
  <c r="F37" i="26"/>
  <c r="C37" i="26" s="1"/>
  <c r="H36" i="26"/>
  <c r="C36" i="26"/>
  <c r="H35" i="26"/>
  <c r="C35" i="26"/>
  <c r="K34" i="26"/>
  <c r="H34" i="26" s="1"/>
  <c r="F34" i="26"/>
  <c r="C34" i="26" s="1"/>
  <c r="H33" i="26"/>
  <c r="C33" i="26"/>
  <c r="K32" i="26"/>
  <c r="H32" i="26" s="1"/>
  <c r="F32" i="26"/>
  <c r="H31" i="26"/>
  <c r="C31" i="26"/>
  <c r="H30" i="26"/>
  <c r="C30" i="26"/>
  <c r="H29" i="26"/>
  <c r="C29" i="26"/>
  <c r="K28" i="26"/>
  <c r="H28" i="26" s="1"/>
  <c r="F28" i="26"/>
  <c r="C28" i="26" s="1"/>
  <c r="H26" i="26"/>
  <c r="C26" i="26"/>
  <c r="H24" i="26"/>
  <c r="C24" i="26"/>
  <c r="H23" i="26"/>
  <c r="C23" i="26"/>
  <c r="L22" i="26"/>
  <c r="K22" i="26"/>
  <c r="K288" i="26" s="1"/>
  <c r="K287" i="26" s="1"/>
  <c r="J22" i="26"/>
  <c r="I22" i="26"/>
  <c r="I288" i="26" s="1"/>
  <c r="I287" i="26" s="1"/>
  <c r="G22" i="26"/>
  <c r="F22" i="26"/>
  <c r="E22" i="26"/>
  <c r="D22" i="26"/>
  <c r="D288" i="26" s="1"/>
  <c r="D287" i="26" s="1"/>
  <c r="E21" i="26"/>
  <c r="H300" i="25"/>
  <c r="C300" i="25"/>
  <c r="H298" i="25"/>
  <c r="C298" i="25"/>
  <c r="H296" i="25"/>
  <c r="C296" i="25"/>
  <c r="H295" i="25"/>
  <c r="C295" i="25"/>
  <c r="H294" i="25"/>
  <c r="C294" i="25"/>
  <c r="H293" i="25"/>
  <c r="C293" i="25"/>
  <c r="H292" i="25"/>
  <c r="C292" i="25"/>
  <c r="H291" i="25"/>
  <c r="H290" i="25" s="1"/>
  <c r="C291" i="25"/>
  <c r="C290" i="25" s="1"/>
  <c r="L290" i="25"/>
  <c r="K290" i="25"/>
  <c r="J290" i="25"/>
  <c r="I290" i="25"/>
  <c r="G290" i="25"/>
  <c r="F290" i="25"/>
  <c r="E290" i="25"/>
  <c r="D290" i="25"/>
  <c r="H282" i="25"/>
  <c r="C282" i="25"/>
  <c r="H281" i="25"/>
  <c r="C281" i="25"/>
  <c r="L280" i="25"/>
  <c r="K280" i="25"/>
  <c r="J280" i="25"/>
  <c r="I280" i="25"/>
  <c r="G280" i="25"/>
  <c r="F280" i="25"/>
  <c r="E280" i="25"/>
  <c r="D280" i="25"/>
  <c r="H279" i="25"/>
  <c r="C279" i="25"/>
  <c r="H278" i="25"/>
  <c r="C278" i="25"/>
  <c r="H277" i="25"/>
  <c r="C277" i="25"/>
  <c r="L276" i="25"/>
  <c r="K276" i="25"/>
  <c r="J276" i="25"/>
  <c r="I276" i="25"/>
  <c r="G276" i="25"/>
  <c r="F276" i="25"/>
  <c r="E276" i="25"/>
  <c r="D276" i="25"/>
  <c r="H275" i="25"/>
  <c r="C275" i="25"/>
  <c r="H274" i="25"/>
  <c r="C274" i="25"/>
  <c r="H273" i="25"/>
  <c r="C273" i="25"/>
  <c r="H272" i="25"/>
  <c r="C272" i="25"/>
  <c r="L271" i="25"/>
  <c r="K271" i="25"/>
  <c r="K269" i="25" s="1"/>
  <c r="J271" i="25"/>
  <c r="I271" i="25"/>
  <c r="G271" i="25"/>
  <c r="G269" i="25" s="1"/>
  <c r="G268" i="25" s="1"/>
  <c r="F271" i="25"/>
  <c r="F269" i="25" s="1"/>
  <c r="F268" i="25" s="1"/>
  <c r="E271" i="25"/>
  <c r="D271" i="25"/>
  <c r="H270" i="25"/>
  <c r="C270" i="25"/>
  <c r="H267" i="25"/>
  <c r="C267" i="25"/>
  <c r="H266" i="25"/>
  <c r="C266" i="25"/>
  <c r="I265" i="25"/>
  <c r="H265" i="25" s="1"/>
  <c r="D265" i="25"/>
  <c r="H264" i="25"/>
  <c r="C264" i="25"/>
  <c r="L263" i="25"/>
  <c r="K263" i="25"/>
  <c r="J263" i="25"/>
  <c r="G263" i="25"/>
  <c r="F263" i="25"/>
  <c r="E263" i="25"/>
  <c r="H262" i="25"/>
  <c r="C262" i="25"/>
  <c r="H261" i="25"/>
  <c r="C261" i="25"/>
  <c r="H260" i="25"/>
  <c r="C260" i="25"/>
  <c r="L259" i="25"/>
  <c r="L258" i="25" s="1"/>
  <c r="K259" i="25"/>
  <c r="K258" i="25" s="1"/>
  <c r="J259" i="25"/>
  <c r="J258" i="25" s="1"/>
  <c r="I259" i="25"/>
  <c r="G259" i="25"/>
  <c r="G258" i="25" s="1"/>
  <c r="F259" i="25"/>
  <c r="E259" i="25"/>
  <c r="D259" i="25"/>
  <c r="H257" i="25"/>
  <c r="C257" i="25"/>
  <c r="H256" i="25"/>
  <c r="C256" i="25"/>
  <c r="H255" i="25"/>
  <c r="C255" i="25"/>
  <c r="H254" i="25"/>
  <c r="C254" i="25"/>
  <c r="H253" i="25"/>
  <c r="C253" i="25"/>
  <c r="L252" i="25"/>
  <c r="L251" i="25" s="1"/>
  <c r="K252" i="25"/>
  <c r="K251" i="25" s="1"/>
  <c r="J252" i="25"/>
  <c r="I252" i="25"/>
  <c r="I251" i="25" s="1"/>
  <c r="G252" i="25"/>
  <c r="G251" i="25" s="1"/>
  <c r="F252" i="25"/>
  <c r="F251" i="25" s="1"/>
  <c r="E252" i="25"/>
  <c r="E251" i="25" s="1"/>
  <c r="D252" i="25"/>
  <c r="D251" i="25" s="1"/>
  <c r="H250" i="25"/>
  <c r="C250" i="25"/>
  <c r="H249" i="25"/>
  <c r="C249" i="25"/>
  <c r="H248" i="25"/>
  <c r="C248" i="25"/>
  <c r="H247" i="25"/>
  <c r="C247" i="25"/>
  <c r="L246" i="25"/>
  <c r="K246" i="25"/>
  <c r="J246" i="25"/>
  <c r="I246" i="25"/>
  <c r="G246" i="25"/>
  <c r="F246" i="25"/>
  <c r="E246" i="25"/>
  <c r="D246" i="25"/>
  <c r="H245" i="25"/>
  <c r="C245" i="25"/>
  <c r="H244" i="25"/>
  <c r="C244" i="25"/>
  <c r="H243" i="25"/>
  <c r="C243" i="25"/>
  <c r="H242" i="25"/>
  <c r="C242" i="25"/>
  <c r="H241" i="25"/>
  <c r="C241" i="25"/>
  <c r="H240" i="25"/>
  <c r="C240" i="25"/>
  <c r="H239" i="25"/>
  <c r="C239" i="25"/>
  <c r="L238" i="25"/>
  <c r="K238" i="25"/>
  <c r="J238" i="25"/>
  <c r="I238" i="25"/>
  <c r="G238" i="25"/>
  <c r="F238" i="25"/>
  <c r="E238" i="25"/>
  <c r="D238" i="25"/>
  <c r="H237" i="25"/>
  <c r="C237" i="25"/>
  <c r="H236" i="25"/>
  <c r="C236" i="25"/>
  <c r="L235" i="25"/>
  <c r="K235" i="25"/>
  <c r="J235" i="25"/>
  <c r="I235" i="25"/>
  <c r="G235" i="25"/>
  <c r="F235" i="25"/>
  <c r="E235" i="25"/>
  <c r="D235" i="25"/>
  <c r="H232" i="25"/>
  <c r="C232" i="25"/>
  <c r="H229" i="25"/>
  <c r="C229" i="25"/>
  <c r="H228" i="25"/>
  <c r="C228" i="25"/>
  <c r="L227" i="25"/>
  <c r="K227" i="25"/>
  <c r="J227" i="25"/>
  <c r="I227" i="25"/>
  <c r="G227" i="25"/>
  <c r="F227" i="25"/>
  <c r="E227" i="25"/>
  <c r="D227" i="25"/>
  <c r="H226" i="25"/>
  <c r="D226" i="25"/>
  <c r="C226" i="25" s="1"/>
  <c r="H225" i="25"/>
  <c r="C225" i="25"/>
  <c r="H224" i="25"/>
  <c r="C224" i="25"/>
  <c r="H223" i="25"/>
  <c r="C223" i="25"/>
  <c r="H222" i="25"/>
  <c r="C222" i="25"/>
  <c r="H221" i="25"/>
  <c r="C221" i="25"/>
  <c r="H220" i="25"/>
  <c r="C220" i="25"/>
  <c r="H219" i="25"/>
  <c r="C219" i="25"/>
  <c r="H218" i="25"/>
  <c r="C218" i="25"/>
  <c r="H217" i="25"/>
  <c r="C217" i="25"/>
  <c r="L216" i="25"/>
  <c r="K216" i="25"/>
  <c r="J216" i="25"/>
  <c r="I216" i="25"/>
  <c r="G216" i="25"/>
  <c r="F216" i="25"/>
  <c r="E216" i="25"/>
  <c r="D216" i="25"/>
  <c r="H215" i="25"/>
  <c r="C215" i="25"/>
  <c r="H214" i="25"/>
  <c r="C214" i="25"/>
  <c r="H213" i="25"/>
  <c r="C213" i="25"/>
  <c r="H212" i="25"/>
  <c r="C212" i="25"/>
  <c r="H211" i="25"/>
  <c r="C211" i="25"/>
  <c r="H210" i="25"/>
  <c r="C210" i="25"/>
  <c r="H209" i="25"/>
  <c r="C209" i="25"/>
  <c r="H208" i="25"/>
  <c r="C208" i="25"/>
  <c r="H207" i="25"/>
  <c r="C207" i="25"/>
  <c r="H206" i="25"/>
  <c r="C206" i="25"/>
  <c r="L205" i="25"/>
  <c r="K205" i="25"/>
  <c r="K204" i="25" s="1"/>
  <c r="J205" i="25"/>
  <c r="I205" i="25"/>
  <c r="G205" i="25"/>
  <c r="F205" i="25"/>
  <c r="F204" i="25" s="1"/>
  <c r="E205" i="25"/>
  <c r="D205" i="25"/>
  <c r="H203" i="25"/>
  <c r="C203" i="25"/>
  <c r="H202" i="25"/>
  <c r="C202" i="25"/>
  <c r="H201" i="25"/>
  <c r="C201" i="25"/>
  <c r="H200" i="25"/>
  <c r="C200" i="25"/>
  <c r="H199" i="25"/>
  <c r="C199" i="25"/>
  <c r="L198" i="25"/>
  <c r="L196" i="25" s="1"/>
  <c r="K198" i="25"/>
  <c r="K196" i="25" s="1"/>
  <c r="J198" i="25"/>
  <c r="I198" i="25"/>
  <c r="G198" i="25"/>
  <c r="G196" i="25" s="1"/>
  <c r="F198" i="25"/>
  <c r="F196" i="25" s="1"/>
  <c r="E198" i="25"/>
  <c r="E196" i="25" s="1"/>
  <c r="D198" i="25"/>
  <c r="H197" i="25"/>
  <c r="C197" i="25"/>
  <c r="J196" i="25"/>
  <c r="H193" i="25"/>
  <c r="C193" i="25"/>
  <c r="L192" i="25"/>
  <c r="L191" i="25" s="1"/>
  <c r="K192" i="25"/>
  <c r="K191" i="25" s="1"/>
  <c r="J192" i="25"/>
  <c r="J191" i="25" s="1"/>
  <c r="I192" i="25"/>
  <c r="G192" i="25"/>
  <c r="G191" i="25" s="1"/>
  <c r="F192" i="25"/>
  <c r="F191" i="25" s="1"/>
  <c r="E192" i="25"/>
  <c r="E191" i="25" s="1"/>
  <c r="D192" i="25"/>
  <c r="H190" i="25"/>
  <c r="C190" i="25"/>
  <c r="H189" i="25"/>
  <c r="C189" i="25"/>
  <c r="L188" i="25"/>
  <c r="L187" i="25" s="1"/>
  <c r="K188" i="25"/>
  <c r="J188" i="25"/>
  <c r="I188" i="25"/>
  <c r="G188" i="25"/>
  <c r="F188" i="25"/>
  <c r="E188" i="25"/>
  <c r="D188" i="25"/>
  <c r="H186" i="25"/>
  <c r="C186" i="25"/>
  <c r="H185" i="25"/>
  <c r="C185" i="25"/>
  <c r="L184" i="25"/>
  <c r="K184" i="25"/>
  <c r="J184" i="25"/>
  <c r="I184" i="25"/>
  <c r="G184" i="25"/>
  <c r="F184" i="25"/>
  <c r="E184" i="25"/>
  <c r="D184" i="25"/>
  <c r="H183" i="25"/>
  <c r="C183" i="25"/>
  <c r="H182" i="25"/>
  <c r="C182" i="25"/>
  <c r="H181" i="25"/>
  <c r="C181" i="25"/>
  <c r="H180" i="25"/>
  <c r="C180" i="25"/>
  <c r="L179" i="25"/>
  <c r="K179" i="25"/>
  <c r="J179" i="25"/>
  <c r="I179" i="25"/>
  <c r="G179" i="25"/>
  <c r="F179" i="25"/>
  <c r="E179" i="25"/>
  <c r="D179" i="25"/>
  <c r="H178" i="25"/>
  <c r="C178" i="25"/>
  <c r="H177" i="25"/>
  <c r="C177" i="25"/>
  <c r="H176" i="25"/>
  <c r="C176" i="25"/>
  <c r="L175" i="25"/>
  <c r="K175" i="25"/>
  <c r="J175" i="25"/>
  <c r="I175" i="25"/>
  <c r="G175" i="25"/>
  <c r="G174" i="25" s="1"/>
  <c r="G173" i="25" s="1"/>
  <c r="F175" i="25"/>
  <c r="F174" i="25" s="1"/>
  <c r="E175" i="25"/>
  <c r="D175" i="25"/>
  <c r="K174" i="25"/>
  <c r="D174" i="25"/>
  <c r="F173" i="25"/>
  <c r="H172" i="25"/>
  <c r="C172" i="25"/>
  <c r="H171" i="25"/>
  <c r="C171" i="25"/>
  <c r="H170" i="25"/>
  <c r="C170" i="25"/>
  <c r="H169" i="25"/>
  <c r="C169" i="25"/>
  <c r="H168" i="25"/>
  <c r="C168" i="25"/>
  <c r="H167" i="25"/>
  <c r="C167" i="25"/>
  <c r="L166" i="25"/>
  <c r="L165" i="25" s="1"/>
  <c r="K166" i="25"/>
  <c r="K165" i="25" s="1"/>
  <c r="J166" i="25"/>
  <c r="I166" i="25"/>
  <c r="G166" i="25"/>
  <c r="G165" i="25" s="1"/>
  <c r="F166" i="25"/>
  <c r="E166" i="25"/>
  <c r="E165" i="25" s="1"/>
  <c r="D166" i="25"/>
  <c r="J165" i="25"/>
  <c r="F165" i="25"/>
  <c r="H164" i="25"/>
  <c r="C164" i="25"/>
  <c r="H163" i="25"/>
  <c r="D163" i="25"/>
  <c r="C163" i="25" s="1"/>
  <c r="H162" i="25"/>
  <c r="C162" i="25"/>
  <c r="H161" i="25"/>
  <c r="C161" i="25"/>
  <c r="L160" i="25"/>
  <c r="K160" i="25"/>
  <c r="J160" i="25"/>
  <c r="I160" i="25"/>
  <c r="G160" i="25"/>
  <c r="F160" i="25"/>
  <c r="E160" i="25"/>
  <c r="D160" i="25"/>
  <c r="I159" i="25"/>
  <c r="H159" i="25" s="1"/>
  <c r="D159" i="25"/>
  <c r="C159" i="25" s="1"/>
  <c r="H158" i="25"/>
  <c r="C158" i="25"/>
  <c r="H157" i="25"/>
  <c r="C157" i="25"/>
  <c r="H156" i="25"/>
  <c r="C156" i="25"/>
  <c r="H155" i="25"/>
  <c r="C155" i="25"/>
  <c r="I154" i="25"/>
  <c r="D154" i="25"/>
  <c r="C154" i="25" s="1"/>
  <c r="H153" i="25"/>
  <c r="C153" i="25"/>
  <c r="I152" i="25"/>
  <c r="H152" i="25" s="1"/>
  <c r="D152" i="25"/>
  <c r="L151" i="25"/>
  <c r="K151" i="25"/>
  <c r="J151" i="25"/>
  <c r="G151" i="25"/>
  <c r="F151" i="25"/>
  <c r="E151" i="25"/>
  <c r="H150" i="25"/>
  <c r="C150" i="25"/>
  <c r="H149" i="25"/>
  <c r="C149" i="25"/>
  <c r="H148" i="25"/>
  <c r="C148" i="25"/>
  <c r="H147" i="25"/>
  <c r="C147" i="25"/>
  <c r="I146" i="25"/>
  <c r="D146" i="25"/>
  <c r="H145" i="25"/>
  <c r="C145" i="25"/>
  <c r="L144" i="25"/>
  <c r="K144" i="25"/>
  <c r="J144" i="25"/>
  <c r="G144" i="25"/>
  <c r="F144" i="25"/>
  <c r="E144" i="25"/>
  <c r="H143" i="25"/>
  <c r="C143" i="25"/>
  <c r="I142" i="25"/>
  <c r="H142" i="25" s="1"/>
  <c r="D142" i="25"/>
  <c r="L141" i="25"/>
  <c r="K141" i="25"/>
  <c r="J141" i="25"/>
  <c r="G141" i="25"/>
  <c r="F141" i="25"/>
  <c r="E141" i="25"/>
  <c r="H140" i="25"/>
  <c r="C140" i="25"/>
  <c r="H139" i="25"/>
  <c r="C139" i="25"/>
  <c r="I138" i="25"/>
  <c r="D138" i="25"/>
  <c r="C138" i="25" s="1"/>
  <c r="H137" i="25"/>
  <c r="C137" i="25"/>
  <c r="L136" i="25"/>
  <c r="K136" i="25"/>
  <c r="J136" i="25"/>
  <c r="G136" i="25"/>
  <c r="F136" i="25"/>
  <c r="F130" i="25" s="1"/>
  <c r="E136" i="25"/>
  <c r="H134" i="25"/>
  <c r="C134" i="25"/>
  <c r="H133" i="25"/>
  <c r="C133" i="25"/>
  <c r="I132" i="25"/>
  <c r="I131" i="25" s="1"/>
  <c r="D132" i="25"/>
  <c r="K130" i="25"/>
  <c r="H129" i="25"/>
  <c r="H128" i="25" s="1"/>
  <c r="C129" i="25"/>
  <c r="C128" i="25" s="1"/>
  <c r="L128" i="25"/>
  <c r="K128" i="25"/>
  <c r="J128" i="25"/>
  <c r="I128" i="25"/>
  <c r="G128" i="25"/>
  <c r="F128" i="25"/>
  <c r="E128" i="25"/>
  <c r="D128" i="25"/>
  <c r="H127" i="25"/>
  <c r="D127" i="25"/>
  <c r="C127" i="25" s="1"/>
  <c r="H126" i="25"/>
  <c r="C126" i="25"/>
  <c r="H125" i="25"/>
  <c r="C125" i="25"/>
  <c r="I124" i="25"/>
  <c r="H124" i="25" s="1"/>
  <c r="C124" i="25"/>
  <c r="H123" i="25"/>
  <c r="C123" i="25"/>
  <c r="L122" i="25"/>
  <c r="K122" i="25"/>
  <c r="J122" i="25"/>
  <c r="G122" i="25"/>
  <c r="F122" i="25"/>
  <c r="E122" i="25"/>
  <c r="H121" i="25"/>
  <c r="C121" i="25"/>
  <c r="I120" i="25"/>
  <c r="H120" i="25" s="1"/>
  <c r="D120" i="25"/>
  <c r="C120" i="25" s="1"/>
  <c r="H119" i="25"/>
  <c r="C119" i="25"/>
  <c r="I118" i="25"/>
  <c r="H118" i="25" s="1"/>
  <c r="D118" i="25"/>
  <c r="C118" i="25" s="1"/>
  <c r="I117" i="25"/>
  <c r="D117" i="25"/>
  <c r="C117" i="25" s="1"/>
  <c r="L116" i="25"/>
  <c r="K116" i="25"/>
  <c r="J116" i="25"/>
  <c r="G116" i="25"/>
  <c r="F116" i="25"/>
  <c r="E116" i="25"/>
  <c r="H115" i="25"/>
  <c r="C115" i="25"/>
  <c r="I114" i="25"/>
  <c r="H114" i="25" s="1"/>
  <c r="D114" i="25"/>
  <c r="H113" i="25"/>
  <c r="C113" i="25"/>
  <c r="L112" i="25"/>
  <c r="K112" i="25"/>
  <c r="J112" i="25"/>
  <c r="G112" i="25"/>
  <c r="F112" i="25"/>
  <c r="E112" i="25"/>
  <c r="H111" i="25"/>
  <c r="C111" i="25"/>
  <c r="H110" i="25"/>
  <c r="C110" i="25"/>
  <c r="H109" i="25"/>
  <c r="C109" i="25"/>
  <c r="H108" i="25"/>
  <c r="C108" i="25"/>
  <c r="H107" i="25"/>
  <c r="C107" i="25"/>
  <c r="I106" i="25"/>
  <c r="H106" i="25" s="1"/>
  <c r="D106" i="25"/>
  <c r="C106" i="25" s="1"/>
  <c r="H105" i="25"/>
  <c r="C105" i="25"/>
  <c r="H104" i="25"/>
  <c r="D104" i="25"/>
  <c r="L103" i="25"/>
  <c r="K103" i="25"/>
  <c r="J103" i="25"/>
  <c r="G103" i="25"/>
  <c r="F103" i="25"/>
  <c r="E103" i="25"/>
  <c r="H102" i="25"/>
  <c r="C102" i="25"/>
  <c r="H101" i="25"/>
  <c r="C101" i="25"/>
  <c r="I100" i="25"/>
  <c r="D100" i="25"/>
  <c r="C100" i="25" s="1"/>
  <c r="H99" i="25"/>
  <c r="C99" i="25"/>
  <c r="H98" i="25"/>
  <c r="C98" i="25"/>
  <c r="H97" i="25"/>
  <c r="C97" i="25"/>
  <c r="H96" i="25"/>
  <c r="D96" i="25"/>
  <c r="L95" i="25"/>
  <c r="K95" i="25"/>
  <c r="J95" i="25"/>
  <c r="G95" i="25"/>
  <c r="F95" i="25"/>
  <c r="E95" i="25"/>
  <c r="H94" i="25"/>
  <c r="C94" i="25"/>
  <c r="H93" i="25"/>
  <c r="C93" i="25"/>
  <c r="H92" i="25"/>
  <c r="C92" i="25"/>
  <c r="H91" i="25"/>
  <c r="C91" i="25"/>
  <c r="H90" i="25"/>
  <c r="C90" i="25"/>
  <c r="L89" i="25"/>
  <c r="K89" i="25"/>
  <c r="J89" i="25"/>
  <c r="I89" i="25"/>
  <c r="G89" i="25"/>
  <c r="F89" i="25"/>
  <c r="E89" i="25"/>
  <c r="D89" i="25"/>
  <c r="I88" i="25"/>
  <c r="D88" i="25"/>
  <c r="C88" i="25" s="1"/>
  <c r="H87" i="25"/>
  <c r="C87" i="25"/>
  <c r="H86" i="25"/>
  <c r="C86" i="25"/>
  <c r="H85" i="25"/>
  <c r="C85" i="25"/>
  <c r="L84" i="25"/>
  <c r="K84" i="25"/>
  <c r="K83" i="25" s="1"/>
  <c r="J84" i="25"/>
  <c r="G84" i="25"/>
  <c r="F84" i="25"/>
  <c r="E84" i="25"/>
  <c r="L83" i="25"/>
  <c r="H82" i="25"/>
  <c r="C82" i="25"/>
  <c r="H81" i="25"/>
  <c r="C81" i="25"/>
  <c r="L80" i="25"/>
  <c r="K80" i="25"/>
  <c r="J80" i="25"/>
  <c r="I80" i="25"/>
  <c r="G80" i="25"/>
  <c r="F80" i="25"/>
  <c r="E80" i="25"/>
  <c r="D80" i="25"/>
  <c r="H79" i="25"/>
  <c r="C79" i="25"/>
  <c r="H78" i="25"/>
  <c r="C78" i="25"/>
  <c r="L77" i="25"/>
  <c r="L76" i="25" s="1"/>
  <c r="K77" i="25"/>
  <c r="J77" i="25"/>
  <c r="I77" i="25"/>
  <c r="G77" i="25"/>
  <c r="G76" i="25" s="1"/>
  <c r="F77" i="25"/>
  <c r="E77" i="25"/>
  <c r="E76" i="25" s="1"/>
  <c r="D77" i="25"/>
  <c r="J76" i="25"/>
  <c r="F76" i="25"/>
  <c r="H74" i="25"/>
  <c r="C74" i="25"/>
  <c r="H73" i="25"/>
  <c r="C73" i="25"/>
  <c r="H71" i="25"/>
  <c r="C71" i="25"/>
  <c r="H70" i="25"/>
  <c r="C70" i="25"/>
  <c r="L69" i="25"/>
  <c r="L67" i="25" s="1"/>
  <c r="K69" i="25"/>
  <c r="K67" i="25" s="1"/>
  <c r="J69" i="25"/>
  <c r="J67" i="25" s="1"/>
  <c r="I69" i="25"/>
  <c r="G69" i="25"/>
  <c r="G67" i="25" s="1"/>
  <c r="F69" i="25"/>
  <c r="F67" i="25" s="1"/>
  <c r="E69" i="25"/>
  <c r="E67" i="25" s="1"/>
  <c r="D69" i="25"/>
  <c r="I68" i="25"/>
  <c r="H68" i="25" s="1"/>
  <c r="D68" i="25"/>
  <c r="C68" i="25" s="1"/>
  <c r="I66" i="25"/>
  <c r="H66" i="25" s="1"/>
  <c r="D66" i="25"/>
  <c r="C66" i="25" s="1"/>
  <c r="H65" i="25"/>
  <c r="C65" i="25"/>
  <c r="H64" i="25"/>
  <c r="C64" i="25"/>
  <c r="H63" i="25"/>
  <c r="C63" i="25"/>
  <c r="H62" i="25"/>
  <c r="C62" i="25"/>
  <c r="H61" i="25"/>
  <c r="C61" i="25"/>
  <c r="H60" i="25"/>
  <c r="C60" i="25"/>
  <c r="H59" i="25"/>
  <c r="C59" i="25"/>
  <c r="L58" i="25"/>
  <c r="K58" i="25"/>
  <c r="J58" i="25"/>
  <c r="I58" i="25"/>
  <c r="G58" i="25"/>
  <c r="F58" i="25"/>
  <c r="E58" i="25"/>
  <c r="D58" i="25"/>
  <c r="H57" i="25"/>
  <c r="C57" i="25"/>
  <c r="H56" i="25"/>
  <c r="C56" i="25"/>
  <c r="L55" i="25"/>
  <c r="K55" i="25"/>
  <c r="K54" i="25" s="1"/>
  <c r="K53" i="25" s="1"/>
  <c r="J55" i="25"/>
  <c r="J54" i="25" s="1"/>
  <c r="J53" i="25" s="1"/>
  <c r="I55" i="25"/>
  <c r="G55" i="25"/>
  <c r="F55" i="25"/>
  <c r="F54" i="25" s="1"/>
  <c r="F53" i="25" s="1"/>
  <c r="E55" i="25"/>
  <c r="D55" i="25"/>
  <c r="L54" i="25"/>
  <c r="L53" i="25" s="1"/>
  <c r="D54" i="25"/>
  <c r="H47" i="25"/>
  <c r="C47" i="25"/>
  <c r="H46" i="25"/>
  <c r="C46" i="25"/>
  <c r="L45" i="25"/>
  <c r="H45" i="25" s="1"/>
  <c r="G45" i="25"/>
  <c r="H44" i="25"/>
  <c r="C44" i="25"/>
  <c r="K43" i="25"/>
  <c r="J43" i="25"/>
  <c r="I43" i="25"/>
  <c r="F43" i="25"/>
  <c r="E43" i="25"/>
  <c r="D43" i="25"/>
  <c r="H42" i="25"/>
  <c r="C42" i="25"/>
  <c r="H41" i="25"/>
  <c r="C41" i="25"/>
  <c r="H40" i="25"/>
  <c r="C40" i="25"/>
  <c r="H39" i="25"/>
  <c r="C39" i="25"/>
  <c r="H38" i="25"/>
  <c r="C38" i="25"/>
  <c r="K37" i="25"/>
  <c r="H37" i="25" s="1"/>
  <c r="F37" i="25"/>
  <c r="C37" i="25" s="1"/>
  <c r="H36" i="25"/>
  <c r="C36" i="25"/>
  <c r="H35" i="25"/>
  <c r="C35" i="25"/>
  <c r="K34" i="25"/>
  <c r="H34" i="25" s="1"/>
  <c r="F34" i="25"/>
  <c r="C34" i="25" s="1"/>
  <c r="H33" i="25"/>
  <c r="C33" i="25"/>
  <c r="K32" i="25"/>
  <c r="H32" i="25" s="1"/>
  <c r="F32" i="25"/>
  <c r="C32" i="25" s="1"/>
  <c r="H31" i="25"/>
  <c r="C31" i="25"/>
  <c r="H30" i="25"/>
  <c r="C30" i="25"/>
  <c r="H29" i="25"/>
  <c r="C29" i="25"/>
  <c r="K28" i="25"/>
  <c r="H28" i="25" s="1"/>
  <c r="F28" i="25"/>
  <c r="C28" i="25" s="1"/>
  <c r="H26" i="25"/>
  <c r="C26" i="25"/>
  <c r="D25" i="25"/>
  <c r="C25" i="25" s="1"/>
  <c r="H24" i="25"/>
  <c r="C24" i="25"/>
  <c r="H23" i="25"/>
  <c r="C23" i="25"/>
  <c r="L22" i="25"/>
  <c r="K22" i="25"/>
  <c r="K288" i="25" s="1"/>
  <c r="J22" i="25"/>
  <c r="I22" i="25"/>
  <c r="I288" i="25" s="1"/>
  <c r="G22" i="25"/>
  <c r="G288" i="25" s="1"/>
  <c r="G287" i="25" s="1"/>
  <c r="F22" i="25"/>
  <c r="F288" i="25" s="1"/>
  <c r="F287" i="25" s="1"/>
  <c r="E22" i="25"/>
  <c r="D22" i="25"/>
  <c r="D288" i="25" s="1"/>
  <c r="D287" i="25" s="1"/>
  <c r="H300" i="24"/>
  <c r="C300" i="24"/>
  <c r="H298" i="24"/>
  <c r="C298" i="24"/>
  <c r="H296" i="24"/>
  <c r="C296" i="24"/>
  <c r="H295" i="24"/>
  <c r="C295" i="24"/>
  <c r="H294" i="24"/>
  <c r="C294" i="24"/>
  <c r="H293" i="24"/>
  <c r="C293" i="24"/>
  <c r="H292" i="24"/>
  <c r="C292" i="24"/>
  <c r="H291" i="24"/>
  <c r="C291" i="24"/>
  <c r="C290" i="24" s="1"/>
  <c r="L290" i="24"/>
  <c r="K290" i="24"/>
  <c r="J290" i="24"/>
  <c r="I290" i="24"/>
  <c r="H290" i="24"/>
  <c r="G290" i="24"/>
  <c r="F290" i="24"/>
  <c r="E290" i="24"/>
  <c r="D290" i="24"/>
  <c r="H282" i="24"/>
  <c r="C282" i="24"/>
  <c r="H281" i="24"/>
  <c r="C281" i="24"/>
  <c r="L280" i="24"/>
  <c r="K280" i="24"/>
  <c r="J280" i="24"/>
  <c r="I280" i="24"/>
  <c r="G280" i="24"/>
  <c r="F280" i="24"/>
  <c r="E280" i="24"/>
  <c r="D280" i="24"/>
  <c r="H279" i="24"/>
  <c r="C279" i="24"/>
  <c r="H278" i="24"/>
  <c r="C278" i="24"/>
  <c r="H277" i="24"/>
  <c r="C277" i="24"/>
  <c r="L276" i="24"/>
  <c r="K276" i="24"/>
  <c r="J276" i="24"/>
  <c r="I276" i="24"/>
  <c r="H276" i="24" s="1"/>
  <c r="G276" i="24"/>
  <c r="F276" i="24"/>
  <c r="E276" i="24"/>
  <c r="D276" i="24"/>
  <c r="H275" i="24"/>
  <c r="C275" i="24"/>
  <c r="H274" i="24"/>
  <c r="C274" i="24"/>
  <c r="H273" i="24"/>
  <c r="C273" i="24"/>
  <c r="H272" i="24"/>
  <c r="C272" i="24"/>
  <c r="L271" i="24"/>
  <c r="K271" i="24"/>
  <c r="J271" i="24"/>
  <c r="I271" i="24"/>
  <c r="I269" i="24" s="1"/>
  <c r="G271" i="24"/>
  <c r="F271" i="24"/>
  <c r="F269" i="24" s="1"/>
  <c r="F268" i="24" s="1"/>
  <c r="E271" i="24"/>
  <c r="D271" i="24"/>
  <c r="H270" i="24"/>
  <c r="C270" i="24"/>
  <c r="E269" i="24"/>
  <c r="E268" i="24" s="1"/>
  <c r="H267" i="24"/>
  <c r="C267" i="24"/>
  <c r="H266" i="24"/>
  <c r="C266" i="24"/>
  <c r="H265" i="24"/>
  <c r="C265" i="24"/>
  <c r="H264" i="24"/>
  <c r="C264" i="24"/>
  <c r="L263" i="24"/>
  <c r="K263" i="24"/>
  <c r="J263" i="24"/>
  <c r="I263" i="24"/>
  <c r="G263" i="24"/>
  <c r="F263" i="24"/>
  <c r="E263" i="24"/>
  <c r="D263" i="24"/>
  <c r="H262" i="24"/>
  <c r="C262" i="24"/>
  <c r="H261" i="24"/>
  <c r="C261" i="24"/>
  <c r="H260" i="24"/>
  <c r="C260" i="24"/>
  <c r="L259" i="24"/>
  <c r="K259" i="24"/>
  <c r="J259" i="24"/>
  <c r="I259" i="24"/>
  <c r="I258" i="24" s="1"/>
  <c r="G259" i="24"/>
  <c r="F259" i="24"/>
  <c r="E259" i="24"/>
  <c r="E258" i="24" s="1"/>
  <c r="D259" i="24"/>
  <c r="G258" i="24"/>
  <c r="D258" i="24"/>
  <c r="H257" i="24"/>
  <c r="C257" i="24"/>
  <c r="H256" i="24"/>
  <c r="C256" i="24"/>
  <c r="H255" i="24"/>
  <c r="C255" i="24"/>
  <c r="H254" i="24"/>
  <c r="C254" i="24"/>
  <c r="H253" i="24"/>
  <c r="C253" i="24"/>
  <c r="L252" i="24"/>
  <c r="L251" i="24" s="1"/>
  <c r="K252" i="24"/>
  <c r="K251" i="24" s="1"/>
  <c r="J252" i="24"/>
  <c r="I252" i="24"/>
  <c r="G252" i="24"/>
  <c r="G251" i="24" s="1"/>
  <c r="F252" i="24"/>
  <c r="E252" i="24"/>
  <c r="E251" i="24" s="1"/>
  <c r="D252" i="24"/>
  <c r="J251" i="24"/>
  <c r="F251" i="24"/>
  <c r="H250" i="24"/>
  <c r="C250" i="24"/>
  <c r="H249" i="24"/>
  <c r="C249" i="24"/>
  <c r="H248" i="24"/>
  <c r="C248" i="24"/>
  <c r="H247" i="24"/>
  <c r="C247" i="24"/>
  <c r="L246" i="24"/>
  <c r="K246" i="24"/>
  <c r="J246" i="24"/>
  <c r="I246" i="24"/>
  <c r="G246" i="24"/>
  <c r="F246" i="24"/>
  <c r="E246" i="24"/>
  <c r="D246" i="24"/>
  <c r="H245" i="24"/>
  <c r="C245" i="24"/>
  <c r="H244" i="24"/>
  <c r="C244" i="24"/>
  <c r="H243" i="24"/>
  <c r="C243" i="24"/>
  <c r="H242" i="24"/>
  <c r="C242" i="24"/>
  <c r="H241" i="24"/>
  <c r="C241" i="24"/>
  <c r="H240" i="24"/>
  <c r="C240" i="24"/>
  <c r="H239" i="24"/>
  <c r="C239" i="24"/>
  <c r="L238" i="24"/>
  <c r="K238" i="24"/>
  <c r="J238" i="24"/>
  <c r="I238" i="24"/>
  <c r="G238" i="24"/>
  <c r="F238" i="24"/>
  <c r="E238" i="24"/>
  <c r="D238" i="24"/>
  <c r="H237" i="24"/>
  <c r="C237" i="24"/>
  <c r="H236" i="24"/>
  <c r="C236" i="24"/>
  <c r="L235" i="24"/>
  <c r="K235" i="24"/>
  <c r="J235" i="24"/>
  <c r="I235" i="24"/>
  <c r="G235" i="24"/>
  <c r="G231" i="24" s="1"/>
  <c r="F235" i="24"/>
  <c r="E235" i="24"/>
  <c r="D235" i="24"/>
  <c r="H232" i="24"/>
  <c r="C232" i="24"/>
  <c r="H229" i="24"/>
  <c r="C229" i="24"/>
  <c r="H228" i="24"/>
  <c r="C228" i="24"/>
  <c r="L227" i="24"/>
  <c r="K227" i="24"/>
  <c r="J227" i="24"/>
  <c r="I227" i="24"/>
  <c r="G227" i="24"/>
  <c r="F227" i="24"/>
  <c r="E227" i="24"/>
  <c r="D227" i="24"/>
  <c r="H226" i="24"/>
  <c r="C226" i="24"/>
  <c r="I225" i="24"/>
  <c r="E225" i="24"/>
  <c r="H224" i="24"/>
  <c r="C224" i="24"/>
  <c r="H223" i="24"/>
  <c r="C223" i="24"/>
  <c r="H222" i="24"/>
  <c r="C222" i="24"/>
  <c r="H221" i="24"/>
  <c r="C221" i="24"/>
  <c r="H220" i="24"/>
  <c r="C220" i="24"/>
  <c r="H219" i="24"/>
  <c r="C219" i="24"/>
  <c r="H218" i="24"/>
  <c r="C218" i="24"/>
  <c r="H217" i="24"/>
  <c r="C217" i="24"/>
  <c r="L216" i="24"/>
  <c r="K216" i="24"/>
  <c r="J216" i="24"/>
  <c r="I216" i="24"/>
  <c r="G216" i="24"/>
  <c r="F216" i="24"/>
  <c r="E216" i="24"/>
  <c r="D216" i="24"/>
  <c r="H215" i="24"/>
  <c r="C215" i="24"/>
  <c r="H214" i="24"/>
  <c r="C214" i="24"/>
  <c r="H213" i="24"/>
  <c r="C213" i="24"/>
  <c r="H212" i="24"/>
  <c r="C212" i="24"/>
  <c r="H211" i="24"/>
  <c r="C211" i="24"/>
  <c r="H210" i="24"/>
  <c r="C210" i="24"/>
  <c r="H209" i="24"/>
  <c r="C209" i="24"/>
  <c r="H208" i="24"/>
  <c r="C208" i="24"/>
  <c r="H207" i="24"/>
  <c r="C207" i="24"/>
  <c r="H206" i="24"/>
  <c r="C206" i="24"/>
  <c r="L205" i="24"/>
  <c r="L204" i="24" s="1"/>
  <c r="K205" i="24"/>
  <c r="K204" i="24" s="1"/>
  <c r="J205" i="24"/>
  <c r="J204" i="24" s="1"/>
  <c r="I205" i="24"/>
  <c r="G205" i="24"/>
  <c r="G204" i="24" s="1"/>
  <c r="F205" i="24"/>
  <c r="E205" i="24"/>
  <c r="D205" i="24"/>
  <c r="H203" i="24"/>
  <c r="C203" i="24"/>
  <c r="H202" i="24"/>
  <c r="C202" i="24"/>
  <c r="H201" i="24"/>
  <c r="C201" i="24"/>
  <c r="H200" i="24"/>
  <c r="C200" i="24"/>
  <c r="H199" i="24"/>
  <c r="C199" i="24"/>
  <c r="L198" i="24"/>
  <c r="K198" i="24"/>
  <c r="K196" i="24" s="1"/>
  <c r="K195" i="24" s="1"/>
  <c r="J198" i="24"/>
  <c r="I198" i="24"/>
  <c r="G198" i="24"/>
  <c r="G196" i="24" s="1"/>
  <c r="F198" i="24"/>
  <c r="F196" i="24" s="1"/>
  <c r="E198" i="24"/>
  <c r="E196" i="24" s="1"/>
  <c r="D198" i="24"/>
  <c r="D196" i="24" s="1"/>
  <c r="H197" i="24"/>
  <c r="C197" i="24"/>
  <c r="L196" i="24"/>
  <c r="L195" i="24" s="1"/>
  <c r="I196" i="24"/>
  <c r="H193" i="24"/>
  <c r="C193" i="24"/>
  <c r="L192" i="24"/>
  <c r="K192" i="24"/>
  <c r="J192" i="24"/>
  <c r="I192" i="24"/>
  <c r="G192" i="24"/>
  <c r="G191" i="24" s="1"/>
  <c r="F192" i="24"/>
  <c r="F191" i="24" s="1"/>
  <c r="E192" i="24"/>
  <c r="E191" i="24" s="1"/>
  <c r="D192" i="24"/>
  <c r="L191" i="24"/>
  <c r="K191" i="24"/>
  <c r="I191" i="24"/>
  <c r="D191" i="24"/>
  <c r="H190" i="24"/>
  <c r="C190" i="24"/>
  <c r="H189" i="24"/>
  <c r="C189" i="24"/>
  <c r="L188" i="24"/>
  <c r="K188" i="24"/>
  <c r="K187" i="24" s="1"/>
  <c r="J188" i="24"/>
  <c r="I188" i="24"/>
  <c r="G188" i="24"/>
  <c r="F188" i="24"/>
  <c r="E188" i="24"/>
  <c r="D188" i="24"/>
  <c r="H186" i="24"/>
  <c r="C186" i="24"/>
  <c r="H185" i="24"/>
  <c r="C185" i="24"/>
  <c r="L184" i="24"/>
  <c r="K184" i="24"/>
  <c r="J184" i="24"/>
  <c r="I184" i="24"/>
  <c r="G184" i="24"/>
  <c r="F184" i="24"/>
  <c r="E184" i="24"/>
  <c r="D184" i="24"/>
  <c r="H183" i="24"/>
  <c r="C183" i="24"/>
  <c r="H182" i="24"/>
  <c r="C182" i="24"/>
  <c r="H181" i="24"/>
  <c r="C181" i="24"/>
  <c r="H180" i="24"/>
  <c r="C180" i="24"/>
  <c r="L179" i="24"/>
  <c r="K179" i="24"/>
  <c r="J179" i="24"/>
  <c r="I179" i="24"/>
  <c r="G179" i="24"/>
  <c r="F179" i="24"/>
  <c r="E179" i="24"/>
  <c r="D179" i="24"/>
  <c r="H178" i="24"/>
  <c r="C178" i="24"/>
  <c r="H177" i="24"/>
  <c r="C177" i="24"/>
  <c r="H176" i="24"/>
  <c r="C176" i="24"/>
  <c r="L175" i="24"/>
  <c r="K175" i="24"/>
  <c r="J175" i="24"/>
  <c r="I175" i="24"/>
  <c r="G175" i="24"/>
  <c r="G174" i="24" s="1"/>
  <c r="G173" i="24" s="1"/>
  <c r="F175" i="24"/>
  <c r="E175" i="24"/>
  <c r="E174" i="24" s="1"/>
  <c r="E173" i="24" s="1"/>
  <c r="D175" i="24"/>
  <c r="J174" i="24"/>
  <c r="H172" i="24"/>
  <c r="C172" i="24"/>
  <c r="H171" i="24"/>
  <c r="C171" i="24"/>
  <c r="H170" i="24"/>
  <c r="C170" i="24"/>
  <c r="H169" i="24"/>
  <c r="C169" i="24"/>
  <c r="H168" i="24"/>
  <c r="C168" i="24"/>
  <c r="H167" i="24"/>
  <c r="C167" i="24"/>
  <c r="L166" i="24"/>
  <c r="K166" i="24"/>
  <c r="J166" i="24"/>
  <c r="I166" i="24"/>
  <c r="I165" i="24" s="1"/>
  <c r="G166" i="24"/>
  <c r="G165" i="24" s="1"/>
  <c r="F166" i="24"/>
  <c r="F165" i="24" s="1"/>
  <c r="E166" i="24"/>
  <c r="E165" i="24" s="1"/>
  <c r="D166" i="24"/>
  <c r="L165" i="24"/>
  <c r="K165" i="24"/>
  <c r="H164" i="24"/>
  <c r="C164" i="24"/>
  <c r="H163" i="24"/>
  <c r="C163" i="24"/>
  <c r="H162" i="24"/>
  <c r="C162" i="24"/>
  <c r="H161" i="24"/>
  <c r="C161" i="24"/>
  <c r="L160" i="24"/>
  <c r="K160" i="24"/>
  <c r="J160" i="24"/>
  <c r="I160" i="24"/>
  <c r="G160" i="24"/>
  <c r="F160" i="24"/>
  <c r="E160" i="24"/>
  <c r="D160" i="24"/>
  <c r="H159" i="24"/>
  <c r="C159" i="24"/>
  <c r="H158" i="24"/>
  <c r="C158" i="24"/>
  <c r="H157" i="24"/>
  <c r="C157" i="24"/>
  <c r="H156" i="24"/>
  <c r="C156" i="24"/>
  <c r="H155" i="24"/>
  <c r="C155" i="24"/>
  <c r="H154" i="24"/>
  <c r="C154" i="24"/>
  <c r="H153" i="24"/>
  <c r="C153" i="24"/>
  <c r="H152" i="24"/>
  <c r="C152" i="24"/>
  <c r="L151" i="24"/>
  <c r="K151" i="24"/>
  <c r="J151" i="24"/>
  <c r="I151" i="24"/>
  <c r="G151" i="24"/>
  <c r="F151" i="24"/>
  <c r="E151" i="24"/>
  <c r="D151" i="24"/>
  <c r="H150" i="24"/>
  <c r="C150" i="24"/>
  <c r="H149" i="24"/>
  <c r="C149" i="24"/>
  <c r="H148" i="24"/>
  <c r="C148" i="24"/>
  <c r="H147" i="24"/>
  <c r="C147" i="24"/>
  <c r="H146" i="24"/>
  <c r="C146" i="24"/>
  <c r="H145" i="24"/>
  <c r="C145" i="24"/>
  <c r="L144" i="24"/>
  <c r="K144" i="24"/>
  <c r="J144" i="24"/>
  <c r="I144" i="24"/>
  <c r="G144" i="24"/>
  <c r="F144" i="24"/>
  <c r="E144" i="24"/>
  <c r="D144" i="24"/>
  <c r="H143" i="24"/>
  <c r="C143" i="24"/>
  <c r="H142" i="24"/>
  <c r="C142" i="24"/>
  <c r="L141" i="24"/>
  <c r="K141" i="24"/>
  <c r="J141" i="24"/>
  <c r="I141" i="24"/>
  <c r="G141" i="24"/>
  <c r="F141" i="24"/>
  <c r="E141" i="24"/>
  <c r="D141" i="24"/>
  <c r="H140" i="24"/>
  <c r="C140" i="24"/>
  <c r="H139" i="24"/>
  <c r="C139" i="24"/>
  <c r="H138" i="24"/>
  <c r="C138" i="24"/>
  <c r="H137" i="24"/>
  <c r="C137" i="24"/>
  <c r="L136" i="24"/>
  <c r="K136" i="24"/>
  <c r="K130" i="24" s="1"/>
  <c r="J136" i="24"/>
  <c r="I136" i="24"/>
  <c r="I130" i="24" s="1"/>
  <c r="G136" i="24"/>
  <c r="F136" i="24"/>
  <c r="F130" i="24" s="1"/>
  <c r="E136" i="24"/>
  <c r="D136" i="24"/>
  <c r="H134" i="24"/>
  <c r="C134" i="24"/>
  <c r="H133" i="24"/>
  <c r="C133" i="24"/>
  <c r="H132" i="24"/>
  <c r="C132" i="24"/>
  <c r="H129" i="24"/>
  <c r="H128" i="24" s="1"/>
  <c r="C129" i="24"/>
  <c r="C128" i="24" s="1"/>
  <c r="L128" i="24"/>
  <c r="K128" i="24"/>
  <c r="J128" i="24"/>
  <c r="I128" i="24"/>
  <c r="G128" i="24"/>
  <c r="F128" i="24"/>
  <c r="E128" i="24"/>
  <c r="D128" i="24"/>
  <c r="H127" i="24"/>
  <c r="C127" i="24"/>
  <c r="H126" i="24"/>
  <c r="C126" i="24"/>
  <c r="H125" i="24"/>
  <c r="C125" i="24"/>
  <c r="H124" i="24"/>
  <c r="C124" i="24"/>
  <c r="H123" i="24"/>
  <c r="C123" i="24"/>
  <c r="L122" i="24"/>
  <c r="K122" i="24"/>
  <c r="J122" i="24"/>
  <c r="I122" i="24"/>
  <c r="G122" i="24"/>
  <c r="F122" i="24"/>
  <c r="E122" i="24"/>
  <c r="D122" i="24"/>
  <c r="H121" i="24"/>
  <c r="C121" i="24"/>
  <c r="H120" i="24"/>
  <c r="C120" i="24"/>
  <c r="H119" i="24"/>
  <c r="C119" i="24"/>
  <c r="H118" i="24"/>
  <c r="C118" i="24"/>
  <c r="H117" i="24"/>
  <c r="C117" i="24"/>
  <c r="L116" i="24"/>
  <c r="K116" i="24"/>
  <c r="J116" i="24"/>
  <c r="I116" i="24"/>
  <c r="G116" i="24"/>
  <c r="F116" i="24"/>
  <c r="E116" i="24"/>
  <c r="D116" i="24"/>
  <c r="H115" i="24"/>
  <c r="C115" i="24"/>
  <c r="H114" i="24"/>
  <c r="C114" i="24"/>
  <c r="H113" i="24"/>
  <c r="C113" i="24"/>
  <c r="L112" i="24"/>
  <c r="K112" i="24"/>
  <c r="J112" i="24"/>
  <c r="I112" i="24"/>
  <c r="G112" i="24"/>
  <c r="F112" i="24"/>
  <c r="E112" i="24"/>
  <c r="D112" i="24"/>
  <c r="H111" i="24"/>
  <c r="C111" i="24"/>
  <c r="H110" i="24"/>
  <c r="C110" i="24"/>
  <c r="H109" i="24"/>
  <c r="C109" i="24"/>
  <c r="H108" i="24"/>
  <c r="C108" i="24"/>
  <c r="H107" i="24"/>
  <c r="C107" i="24"/>
  <c r="H106" i="24"/>
  <c r="C106" i="24"/>
  <c r="H105" i="24"/>
  <c r="C105" i="24"/>
  <c r="H104" i="24"/>
  <c r="C104" i="24"/>
  <c r="L103" i="24"/>
  <c r="K103" i="24"/>
  <c r="J103" i="24"/>
  <c r="I103" i="24"/>
  <c r="G103" i="24"/>
  <c r="F103" i="24"/>
  <c r="E103" i="24"/>
  <c r="D103" i="24"/>
  <c r="H102" i="24"/>
  <c r="C102" i="24"/>
  <c r="H101" i="24"/>
  <c r="C101" i="24"/>
  <c r="H100" i="24"/>
  <c r="C100" i="24"/>
  <c r="H99" i="24"/>
  <c r="C99" i="24"/>
  <c r="H98" i="24"/>
  <c r="C98" i="24"/>
  <c r="H97" i="24"/>
  <c r="C97" i="24"/>
  <c r="H96" i="24"/>
  <c r="C96" i="24"/>
  <c r="L95" i="24"/>
  <c r="K95" i="24"/>
  <c r="J95" i="24"/>
  <c r="I95" i="24"/>
  <c r="G95" i="24"/>
  <c r="F95" i="24"/>
  <c r="E95" i="24"/>
  <c r="D95" i="24"/>
  <c r="H94" i="24"/>
  <c r="C94" i="24"/>
  <c r="H93" i="24"/>
  <c r="C93" i="24"/>
  <c r="H92" i="24"/>
  <c r="C92" i="24"/>
  <c r="H91" i="24"/>
  <c r="C91" i="24"/>
  <c r="H90" i="24"/>
  <c r="C90" i="24"/>
  <c r="L89" i="24"/>
  <c r="K89" i="24"/>
  <c r="J89" i="24"/>
  <c r="I89" i="24"/>
  <c r="G89" i="24"/>
  <c r="F89" i="24"/>
  <c r="E89" i="24"/>
  <c r="D89" i="24"/>
  <c r="H88" i="24"/>
  <c r="C88" i="24"/>
  <c r="H87" i="24"/>
  <c r="C87" i="24"/>
  <c r="H86" i="24"/>
  <c r="C86" i="24"/>
  <c r="H85" i="24"/>
  <c r="C85" i="24"/>
  <c r="L84" i="24"/>
  <c r="K84" i="24"/>
  <c r="J84" i="24"/>
  <c r="I84" i="24"/>
  <c r="G84" i="24"/>
  <c r="F84" i="24"/>
  <c r="E84" i="24"/>
  <c r="D84" i="24"/>
  <c r="H82" i="24"/>
  <c r="C82" i="24"/>
  <c r="H81" i="24"/>
  <c r="C81" i="24"/>
  <c r="L80" i="24"/>
  <c r="K80" i="24"/>
  <c r="J80" i="24"/>
  <c r="I80" i="24"/>
  <c r="G80" i="24"/>
  <c r="F80" i="24"/>
  <c r="E80" i="24"/>
  <c r="D80" i="24"/>
  <c r="H79" i="24"/>
  <c r="C79" i="24"/>
  <c r="H78" i="24"/>
  <c r="C78" i="24"/>
  <c r="L77" i="24"/>
  <c r="K77" i="24"/>
  <c r="J77" i="24"/>
  <c r="I77" i="24"/>
  <c r="G77" i="24"/>
  <c r="F77" i="24"/>
  <c r="F76" i="24" s="1"/>
  <c r="E77" i="24"/>
  <c r="E76" i="24" s="1"/>
  <c r="D77" i="24"/>
  <c r="G76" i="24"/>
  <c r="H74" i="24"/>
  <c r="C74" i="24"/>
  <c r="H73" i="24"/>
  <c r="C73" i="24"/>
  <c r="H71" i="24"/>
  <c r="C71" i="24"/>
  <c r="H70" i="24"/>
  <c r="C70" i="24"/>
  <c r="L69" i="24"/>
  <c r="L67" i="24" s="1"/>
  <c r="K69" i="24"/>
  <c r="K67" i="24" s="1"/>
  <c r="J69" i="24"/>
  <c r="J67" i="24" s="1"/>
  <c r="I69" i="24"/>
  <c r="I67" i="24" s="1"/>
  <c r="G69" i="24"/>
  <c r="G67" i="24" s="1"/>
  <c r="F69" i="24"/>
  <c r="F67" i="24" s="1"/>
  <c r="E69" i="24"/>
  <c r="E67" i="24" s="1"/>
  <c r="D69" i="24"/>
  <c r="H68" i="24"/>
  <c r="C68" i="24"/>
  <c r="H66" i="24"/>
  <c r="C66" i="24"/>
  <c r="H65" i="24"/>
  <c r="C65" i="24"/>
  <c r="H64" i="24"/>
  <c r="C64" i="24"/>
  <c r="H63" i="24"/>
  <c r="C63" i="24"/>
  <c r="H62" i="24"/>
  <c r="C62" i="24"/>
  <c r="H61" i="24"/>
  <c r="C61" i="24"/>
  <c r="H60" i="24"/>
  <c r="C60" i="24"/>
  <c r="H59" i="24"/>
  <c r="C59" i="24"/>
  <c r="L58" i="24"/>
  <c r="K58" i="24"/>
  <c r="J58" i="24"/>
  <c r="I58" i="24"/>
  <c r="G58" i="24"/>
  <c r="F58" i="24"/>
  <c r="E58" i="24"/>
  <c r="D58" i="24"/>
  <c r="H57" i="24"/>
  <c r="C57" i="24"/>
  <c r="H56" i="24"/>
  <c r="C56" i="24"/>
  <c r="L55" i="24"/>
  <c r="L54" i="24" s="1"/>
  <c r="K55" i="24"/>
  <c r="K54" i="24" s="1"/>
  <c r="J55" i="24"/>
  <c r="I55" i="24"/>
  <c r="G55" i="24"/>
  <c r="G54" i="24" s="1"/>
  <c r="F55" i="24"/>
  <c r="E55" i="24"/>
  <c r="E54" i="24" s="1"/>
  <c r="D55" i="24"/>
  <c r="J54" i="24"/>
  <c r="H47" i="24"/>
  <c r="C47" i="24"/>
  <c r="H46" i="24"/>
  <c r="C46" i="24"/>
  <c r="L45" i="24"/>
  <c r="G45" i="24"/>
  <c r="H44" i="24"/>
  <c r="C44" i="24"/>
  <c r="K43" i="24"/>
  <c r="J43" i="24"/>
  <c r="I43" i="24"/>
  <c r="F43" i="24"/>
  <c r="E43" i="24"/>
  <c r="D43" i="24"/>
  <c r="H42" i="24"/>
  <c r="C42" i="24"/>
  <c r="H41" i="24"/>
  <c r="C41" i="24"/>
  <c r="H40" i="24"/>
  <c r="C40" i="24"/>
  <c r="H39" i="24"/>
  <c r="C39" i="24"/>
  <c r="H38" i="24"/>
  <c r="C38" i="24"/>
  <c r="K37" i="24"/>
  <c r="H37" i="24" s="1"/>
  <c r="F37" i="24"/>
  <c r="C37" i="24" s="1"/>
  <c r="H36" i="24"/>
  <c r="C36" i="24"/>
  <c r="H35" i="24"/>
  <c r="C35" i="24"/>
  <c r="K34" i="24"/>
  <c r="H34" i="24" s="1"/>
  <c r="F34" i="24"/>
  <c r="C34" i="24" s="1"/>
  <c r="H33" i="24"/>
  <c r="C33" i="24"/>
  <c r="K32" i="24"/>
  <c r="H32" i="24" s="1"/>
  <c r="F32" i="24"/>
  <c r="H31" i="24"/>
  <c r="C31" i="24"/>
  <c r="H30" i="24"/>
  <c r="C30" i="24"/>
  <c r="H29" i="24"/>
  <c r="C29" i="24"/>
  <c r="K28" i="24"/>
  <c r="H28" i="24" s="1"/>
  <c r="F28" i="24"/>
  <c r="C28" i="24" s="1"/>
  <c r="H26" i="24"/>
  <c r="C26" i="24"/>
  <c r="E25" i="24"/>
  <c r="H24" i="24"/>
  <c r="C24" i="24"/>
  <c r="H23" i="24"/>
  <c r="C23" i="24"/>
  <c r="L22" i="24"/>
  <c r="K22" i="24"/>
  <c r="J22" i="24"/>
  <c r="I22" i="24"/>
  <c r="I288" i="24" s="1"/>
  <c r="I287" i="24" s="1"/>
  <c r="G22" i="24"/>
  <c r="F22" i="24"/>
  <c r="E22" i="24"/>
  <c r="D22" i="24"/>
  <c r="G21" i="24"/>
  <c r="H300" i="23"/>
  <c r="C300" i="23"/>
  <c r="H298" i="23"/>
  <c r="C298" i="23"/>
  <c r="H296" i="23"/>
  <c r="C296" i="23"/>
  <c r="H295" i="23"/>
  <c r="C295" i="23"/>
  <c r="H294" i="23"/>
  <c r="C294" i="23"/>
  <c r="H293" i="23"/>
  <c r="C293" i="23"/>
  <c r="H292" i="23"/>
  <c r="C292" i="23"/>
  <c r="H291" i="23"/>
  <c r="H290" i="23" s="1"/>
  <c r="C291" i="23"/>
  <c r="L290" i="23"/>
  <c r="K290" i="23"/>
  <c r="J290" i="23"/>
  <c r="I290" i="23"/>
  <c r="G290" i="23"/>
  <c r="F290" i="23"/>
  <c r="E290" i="23"/>
  <c r="D290" i="23"/>
  <c r="C290" i="23"/>
  <c r="H282" i="23"/>
  <c r="C282" i="23"/>
  <c r="H281" i="23"/>
  <c r="C281" i="23"/>
  <c r="L280" i="23"/>
  <c r="K280" i="23"/>
  <c r="J280" i="23"/>
  <c r="I280" i="23"/>
  <c r="G280" i="23"/>
  <c r="F280" i="23"/>
  <c r="E280" i="23"/>
  <c r="D280" i="23"/>
  <c r="H279" i="23"/>
  <c r="C279" i="23"/>
  <c r="H278" i="23"/>
  <c r="C278" i="23"/>
  <c r="H277" i="23"/>
  <c r="C277" i="23"/>
  <c r="L276" i="23"/>
  <c r="K276" i="23"/>
  <c r="J276" i="23"/>
  <c r="I276" i="23"/>
  <c r="G276" i="23"/>
  <c r="F276" i="23"/>
  <c r="E276" i="23"/>
  <c r="D276" i="23"/>
  <c r="H275" i="23"/>
  <c r="C275" i="23"/>
  <c r="H274" i="23"/>
  <c r="C274" i="23"/>
  <c r="H273" i="23"/>
  <c r="C273" i="23"/>
  <c r="H272" i="23"/>
  <c r="C272" i="23"/>
  <c r="L271" i="23"/>
  <c r="K271" i="23"/>
  <c r="K269" i="23" s="1"/>
  <c r="J271" i="23"/>
  <c r="I271" i="23"/>
  <c r="G271" i="23"/>
  <c r="G269" i="23" s="1"/>
  <c r="F271" i="23"/>
  <c r="E271" i="23"/>
  <c r="D271" i="23"/>
  <c r="H270" i="23"/>
  <c r="C270" i="23"/>
  <c r="L269" i="23"/>
  <c r="I269" i="23"/>
  <c r="E269" i="23"/>
  <c r="G268" i="23"/>
  <c r="H267" i="23"/>
  <c r="C267" i="23"/>
  <c r="H266" i="23"/>
  <c r="C266" i="23"/>
  <c r="H265" i="23"/>
  <c r="C265" i="23"/>
  <c r="H264" i="23"/>
  <c r="C264" i="23"/>
  <c r="L263" i="23"/>
  <c r="K263" i="23"/>
  <c r="J263" i="23"/>
  <c r="I263" i="23"/>
  <c r="G263" i="23"/>
  <c r="F263" i="23"/>
  <c r="E263" i="23"/>
  <c r="D263" i="23"/>
  <c r="H262" i="23"/>
  <c r="C262" i="23"/>
  <c r="H261" i="23"/>
  <c r="C261" i="23"/>
  <c r="H260" i="23"/>
  <c r="C260" i="23"/>
  <c r="L259" i="23"/>
  <c r="K259" i="23"/>
  <c r="J259" i="23"/>
  <c r="I259" i="23"/>
  <c r="G259" i="23"/>
  <c r="F259" i="23"/>
  <c r="E259" i="23"/>
  <c r="D259" i="23"/>
  <c r="J258" i="23"/>
  <c r="H257" i="23"/>
  <c r="C257" i="23"/>
  <c r="H256" i="23"/>
  <c r="C256" i="23"/>
  <c r="H255" i="23"/>
  <c r="C255" i="23"/>
  <c r="H254" i="23"/>
  <c r="C254" i="23"/>
  <c r="H253" i="23"/>
  <c r="C253" i="23"/>
  <c r="L252" i="23"/>
  <c r="K252" i="23"/>
  <c r="K251" i="23" s="1"/>
  <c r="J252" i="23"/>
  <c r="I252" i="23"/>
  <c r="I251" i="23" s="1"/>
  <c r="G252" i="23"/>
  <c r="G251" i="23" s="1"/>
  <c r="F252" i="23"/>
  <c r="E252" i="23"/>
  <c r="E251" i="23" s="1"/>
  <c r="D252" i="23"/>
  <c r="L251" i="23"/>
  <c r="D251" i="23"/>
  <c r="H250" i="23"/>
  <c r="C250" i="23"/>
  <c r="H249" i="23"/>
  <c r="C249" i="23"/>
  <c r="H248" i="23"/>
  <c r="C248" i="23"/>
  <c r="H247" i="23"/>
  <c r="C247" i="23"/>
  <c r="L246" i="23"/>
  <c r="K246" i="23"/>
  <c r="J246" i="23"/>
  <c r="I246" i="23"/>
  <c r="G246" i="23"/>
  <c r="F246" i="23"/>
  <c r="E246" i="23"/>
  <c r="D246" i="23"/>
  <c r="H245" i="23"/>
  <c r="C245" i="23"/>
  <c r="H244" i="23"/>
  <c r="C244" i="23"/>
  <c r="H243" i="23"/>
  <c r="C243" i="23"/>
  <c r="H242" i="23"/>
  <c r="C242" i="23"/>
  <c r="H241" i="23"/>
  <c r="C241" i="23"/>
  <c r="H240" i="23"/>
  <c r="C240" i="23"/>
  <c r="H239" i="23"/>
  <c r="C239" i="23"/>
  <c r="L238" i="23"/>
  <c r="K238" i="23"/>
  <c r="J238" i="23"/>
  <c r="I238" i="23"/>
  <c r="G238" i="23"/>
  <c r="F238" i="23"/>
  <c r="E238" i="23"/>
  <c r="D238" i="23"/>
  <c r="H237" i="23"/>
  <c r="C237" i="23"/>
  <c r="H236" i="23"/>
  <c r="C236" i="23"/>
  <c r="L235" i="23"/>
  <c r="L231" i="23" s="1"/>
  <c r="K235" i="23"/>
  <c r="K231" i="23" s="1"/>
  <c r="J235" i="23"/>
  <c r="J231" i="23" s="1"/>
  <c r="I235" i="23"/>
  <c r="G235" i="23"/>
  <c r="G231" i="23" s="1"/>
  <c r="F235" i="23"/>
  <c r="E235" i="23"/>
  <c r="E231" i="23" s="1"/>
  <c r="D235" i="23"/>
  <c r="H232" i="23"/>
  <c r="C232" i="23"/>
  <c r="H229" i="23"/>
  <c r="C229" i="23"/>
  <c r="H228" i="23"/>
  <c r="C228" i="23"/>
  <c r="L227" i="23"/>
  <c r="K227" i="23"/>
  <c r="J227" i="23"/>
  <c r="I227" i="23"/>
  <c r="G227" i="23"/>
  <c r="F227" i="23"/>
  <c r="E227" i="23"/>
  <c r="D227" i="23"/>
  <c r="H226" i="23"/>
  <c r="C226" i="23"/>
  <c r="H225" i="23"/>
  <c r="C225" i="23"/>
  <c r="H224" i="23"/>
  <c r="C224" i="23"/>
  <c r="H223" i="23"/>
  <c r="C223" i="23"/>
  <c r="H222" i="23"/>
  <c r="C222" i="23"/>
  <c r="H221" i="23"/>
  <c r="C221" i="23"/>
  <c r="H220" i="23"/>
  <c r="C220" i="23"/>
  <c r="H219" i="23"/>
  <c r="C219" i="23"/>
  <c r="H218" i="23"/>
  <c r="C218" i="23"/>
  <c r="H217" i="23"/>
  <c r="C217" i="23"/>
  <c r="L216" i="23"/>
  <c r="K216" i="23"/>
  <c r="J216" i="23"/>
  <c r="I216" i="23"/>
  <c r="H216" i="23" s="1"/>
  <c r="G216" i="23"/>
  <c r="F216" i="23"/>
  <c r="E216" i="23"/>
  <c r="D216" i="23"/>
  <c r="C216" i="23" s="1"/>
  <c r="H215" i="23"/>
  <c r="C215" i="23"/>
  <c r="H214" i="23"/>
  <c r="C214" i="23"/>
  <c r="H213" i="23"/>
  <c r="C213" i="23"/>
  <c r="H212" i="23"/>
  <c r="C212" i="23"/>
  <c r="H211" i="23"/>
  <c r="C211" i="23"/>
  <c r="H210" i="23"/>
  <c r="C210" i="23"/>
  <c r="H209" i="23"/>
  <c r="C209" i="23"/>
  <c r="H208" i="23"/>
  <c r="C208" i="23"/>
  <c r="H207" i="23"/>
  <c r="C207" i="23"/>
  <c r="H206" i="23"/>
  <c r="C206" i="23"/>
  <c r="L205" i="23"/>
  <c r="K205" i="23"/>
  <c r="J205" i="23"/>
  <c r="I205" i="23"/>
  <c r="G205" i="23"/>
  <c r="F205" i="23"/>
  <c r="F204" i="23" s="1"/>
  <c r="E205" i="23"/>
  <c r="D205" i="23"/>
  <c r="D204" i="23" s="1"/>
  <c r="L204" i="23"/>
  <c r="H203" i="23"/>
  <c r="C203" i="23"/>
  <c r="H202" i="23"/>
  <c r="C202" i="23"/>
  <c r="H201" i="23"/>
  <c r="C201" i="23"/>
  <c r="H200" i="23"/>
  <c r="C200" i="23"/>
  <c r="H199" i="23"/>
  <c r="C199" i="23"/>
  <c r="L198" i="23"/>
  <c r="L196" i="23" s="1"/>
  <c r="L195" i="23" s="1"/>
  <c r="K198" i="23"/>
  <c r="J198" i="23"/>
  <c r="J196" i="23" s="1"/>
  <c r="I198" i="23"/>
  <c r="I196" i="23" s="1"/>
  <c r="G198" i="23"/>
  <c r="G196" i="23" s="1"/>
  <c r="F198" i="23"/>
  <c r="E198" i="23"/>
  <c r="E196" i="23" s="1"/>
  <c r="D198" i="23"/>
  <c r="D196" i="23" s="1"/>
  <c r="H197" i="23"/>
  <c r="C197" i="23"/>
  <c r="K196" i="23"/>
  <c r="F196" i="23"/>
  <c r="H193" i="23"/>
  <c r="C193" i="23"/>
  <c r="L192" i="23"/>
  <c r="L191" i="23" s="1"/>
  <c r="K192" i="23"/>
  <c r="K191" i="23" s="1"/>
  <c r="J192" i="23"/>
  <c r="J191" i="23" s="1"/>
  <c r="I192" i="23"/>
  <c r="G192" i="23"/>
  <c r="G191" i="23" s="1"/>
  <c r="F192" i="23"/>
  <c r="E192" i="23"/>
  <c r="E191" i="23" s="1"/>
  <c r="D192" i="23"/>
  <c r="F191" i="23"/>
  <c r="H190" i="23"/>
  <c r="C190" i="23"/>
  <c r="H189" i="23"/>
  <c r="C189" i="23"/>
  <c r="L188" i="23"/>
  <c r="K188" i="23"/>
  <c r="J188" i="23"/>
  <c r="I188" i="23"/>
  <c r="G188" i="23"/>
  <c r="F188" i="23"/>
  <c r="E188" i="23"/>
  <c r="D188" i="23"/>
  <c r="H186" i="23"/>
  <c r="C186" i="23"/>
  <c r="H185" i="23"/>
  <c r="C185" i="23"/>
  <c r="L184" i="23"/>
  <c r="K184" i="23"/>
  <c r="J184" i="23"/>
  <c r="I184" i="23"/>
  <c r="G184" i="23"/>
  <c r="F184" i="23"/>
  <c r="E184" i="23"/>
  <c r="D184" i="23"/>
  <c r="H183" i="23"/>
  <c r="C183" i="23"/>
  <c r="H182" i="23"/>
  <c r="C182" i="23"/>
  <c r="H181" i="23"/>
  <c r="C181" i="23"/>
  <c r="H180" i="23"/>
  <c r="C180" i="23"/>
  <c r="L179" i="23"/>
  <c r="K179" i="23"/>
  <c r="J179" i="23"/>
  <c r="I179" i="23"/>
  <c r="G179" i="23"/>
  <c r="F179" i="23"/>
  <c r="E179" i="23"/>
  <c r="D179" i="23"/>
  <c r="H178" i="23"/>
  <c r="C178" i="23"/>
  <c r="H177" i="23"/>
  <c r="C177" i="23"/>
  <c r="H176" i="23"/>
  <c r="C176" i="23"/>
  <c r="L175" i="23"/>
  <c r="L174" i="23" s="1"/>
  <c r="L173" i="23" s="1"/>
  <c r="K175" i="23"/>
  <c r="J175" i="23"/>
  <c r="I175" i="23"/>
  <c r="I174" i="23" s="1"/>
  <c r="G175" i="23"/>
  <c r="G174" i="23" s="1"/>
  <c r="G173" i="23" s="1"/>
  <c r="F175" i="23"/>
  <c r="E175" i="23"/>
  <c r="D175" i="23"/>
  <c r="C175" i="23" s="1"/>
  <c r="H172" i="23"/>
  <c r="C172" i="23"/>
  <c r="H171" i="23"/>
  <c r="C171" i="23"/>
  <c r="H170" i="23"/>
  <c r="C170" i="23"/>
  <c r="H169" i="23"/>
  <c r="C169" i="23"/>
  <c r="H168" i="23"/>
  <c r="C168" i="23"/>
  <c r="H167" i="23"/>
  <c r="C167" i="23"/>
  <c r="L166" i="23"/>
  <c r="L165" i="23" s="1"/>
  <c r="K166" i="23"/>
  <c r="K165" i="23" s="1"/>
  <c r="J166" i="23"/>
  <c r="I166" i="23"/>
  <c r="G166" i="23"/>
  <c r="G165" i="23" s="1"/>
  <c r="F166" i="23"/>
  <c r="E166" i="23"/>
  <c r="E165" i="23" s="1"/>
  <c r="D166" i="23"/>
  <c r="J165" i="23"/>
  <c r="F165" i="23"/>
  <c r="H164" i="23"/>
  <c r="C164" i="23"/>
  <c r="H163" i="23"/>
  <c r="C163" i="23"/>
  <c r="H162" i="23"/>
  <c r="C162" i="23"/>
  <c r="H161" i="23"/>
  <c r="C161" i="23"/>
  <c r="L160" i="23"/>
  <c r="K160" i="23"/>
  <c r="J160" i="23"/>
  <c r="I160" i="23"/>
  <c r="G160" i="23"/>
  <c r="F160" i="23"/>
  <c r="E160" i="23"/>
  <c r="D160" i="23"/>
  <c r="I159" i="23"/>
  <c r="H159" i="23" s="1"/>
  <c r="C159" i="23"/>
  <c r="H158" i="23"/>
  <c r="C158" i="23"/>
  <c r="H157" i="23"/>
  <c r="C157" i="23"/>
  <c r="H156" i="23"/>
  <c r="C156" i="23"/>
  <c r="H155" i="23"/>
  <c r="C155" i="23"/>
  <c r="H154" i="23"/>
  <c r="C154" i="23"/>
  <c r="H153" i="23"/>
  <c r="C153" i="23"/>
  <c r="H152" i="23"/>
  <c r="C152" i="23"/>
  <c r="L151" i="23"/>
  <c r="K151" i="23"/>
  <c r="J151" i="23"/>
  <c r="I151" i="23"/>
  <c r="G151" i="23"/>
  <c r="F151" i="23"/>
  <c r="E151" i="23"/>
  <c r="D151" i="23"/>
  <c r="H150" i="23"/>
  <c r="C150" i="23"/>
  <c r="H149" i="23"/>
  <c r="C149" i="23"/>
  <c r="H148" i="23"/>
  <c r="C148" i="23"/>
  <c r="H147" i="23"/>
  <c r="C147" i="23"/>
  <c r="H146" i="23"/>
  <c r="C146" i="23"/>
  <c r="H145" i="23"/>
  <c r="C145" i="23"/>
  <c r="L144" i="23"/>
  <c r="K144" i="23"/>
  <c r="J144" i="23"/>
  <c r="I144" i="23"/>
  <c r="G144" i="23"/>
  <c r="F144" i="23"/>
  <c r="E144" i="23"/>
  <c r="D144" i="23"/>
  <c r="H143" i="23"/>
  <c r="C143" i="23"/>
  <c r="H142" i="23"/>
  <c r="C142" i="23"/>
  <c r="L141" i="23"/>
  <c r="K141" i="23"/>
  <c r="J141" i="23"/>
  <c r="I141" i="23"/>
  <c r="G141" i="23"/>
  <c r="F141" i="23"/>
  <c r="E141" i="23"/>
  <c r="D141" i="23"/>
  <c r="H140" i="23"/>
  <c r="C140" i="23"/>
  <c r="H139" i="23"/>
  <c r="C139" i="23"/>
  <c r="H138" i="23"/>
  <c r="C138" i="23"/>
  <c r="H137" i="23"/>
  <c r="C137" i="23"/>
  <c r="L136" i="23"/>
  <c r="K136" i="23"/>
  <c r="J136" i="23"/>
  <c r="I136" i="23"/>
  <c r="G136" i="23"/>
  <c r="F136" i="23"/>
  <c r="F130" i="23" s="1"/>
  <c r="E136" i="23"/>
  <c r="D136" i="23"/>
  <c r="H134" i="23"/>
  <c r="C134" i="23"/>
  <c r="H133" i="23"/>
  <c r="C133" i="23"/>
  <c r="H132" i="23"/>
  <c r="C132" i="23"/>
  <c r="G130" i="23"/>
  <c r="H129" i="23"/>
  <c r="C129" i="23"/>
  <c r="C128" i="23" s="1"/>
  <c r="L128" i="23"/>
  <c r="K128" i="23"/>
  <c r="J128" i="23"/>
  <c r="I128" i="23"/>
  <c r="H128" i="23"/>
  <c r="G128" i="23"/>
  <c r="F128" i="23"/>
  <c r="E128" i="23"/>
  <c r="D128" i="23"/>
  <c r="H127" i="23"/>
  <c r="C127" i="23"/>
  <c r="H126" i="23"/>
  <c r="C126" i="23"/>
  <c r="H125" i="23"/>
  <c r="C125" i="23"/>
  <c r="H124" i="23"/>
  <c r="C124" i="23"/>
  <c r="H123" i="23"/>
  <c r="C123" i="23"/>
  <c r="L122" i="23"/>
  <c r="K122" i="23"/>
  <c r="J122" i="23"/>
  <c r="I122" i="23"/>
  <c r="G122" i="23"/>
  <c r="F122" i="23"/>
  <c r="E122" i="23"/>
  <c r="D122" i="23"/>
  <c r="H121" i="23"/>
  <c r="C121" i="23"/>
  <c r="H120" i="23"/>
  <c r="C120" i="23"/>
  <c r="H119" i="23"/>
  <c r="C119" i="23"/>
  <c r="H118" i="23"/>
  <c r="C118" i="23"/>
  <c r="H117" i="23"/>
  <c r="C117" i="23"/>
  <c r="L116" i="23"/>
  <c r="K116" i="23"/>
  <c r="J116" i="23"/>
  <c r="I116" i="23"/>
  <c r="G116" i="23"/>
  <c r="F116" i="23"/>
  <c r="E116" i="23"/>
  <c r="D116" i="23"/>
  <c r="H115" i="23"/>
  <c r="C115" i="23"/>
  <c r="H114" i="23"/>
  <c r="C114" i="23"/>
  <c r="H113" i="23"/>
  <c r="C113" i="23"/>
  <c r="L112" i="23"/>
  <c r="K112" i="23"/>
  <c r="J112" i="23"/>
  <c r="I112" i="23"/>
  <c r="G112" i="23"/>
  <c r="F112" i="23"/>
  <c r="E112" i="23"/>
  <c r="D112" i="23"/>
  <c r="H111" i="23"/>
  <c r="C111" i="23"/>
  <c r="H110" i="23"/>
  <c r="C110" i="23"/>
  <c r="H109" i="23"/>
  <c r="C109" i="23"/>
  <c r="H108" i="23"/>
  <c r="C108" i="23"/>
  <c r="H107" i="23"/>
  <c r="C107" i="23"/>
  <c r="H106" i="23"/>
  <c r="C106" i="23"/>
  <c r="H105" i="23"/>
  <c r="C105" i="23"/>
  <c r="H104" i="23"/>
  <c r="C104" i="23"/>
  <c r="L103" i="23"/>
  <c r="K103" i="23"/>
  <c r="J103" i="23"/>
  <c r="I103" i="23"/>
  <c r="G103" i="23"/>
  <c r="F103" i="23"/>
  <c r="E103" i="23"/>
  <c r="D103" i="23"/>
  <c r="I102" i="23"/>
  <c r="C102" i="23"/>
  <c r="H101" i="23"/>
  <c r="C101" i="23"/>
  <c r="H100" i="23"/>
  <c r="C100" i="23"/>
  <c r="H99" i="23"/>
  <c r="C99" i="23"/>
  <c r="H98" i="23"/>
  <c r="C98" i="23"/>
  <c r="H97" i="23"/>
  <c r="C97" i="23"/>
  <c r="H96" i="23"/>
  <c r="C96" i="23"/>
  <c r="L95" i="23"/>
  <c r="K95" i="23"/>
  <c r="J95" i="23"/>
  <c r="G95" i="23"/>
  <c r="F95" i="23"/>
  <c r="E95" i="23"/>
  <c r="D95" i="23"/>
  <c r="H94" i="23"/>
  <c r="C94" i="23"/>
  <c r="H93" i="23"/>
  <c r="C93" i="23"/>
  <c r="H92" i="23"/>
  <c r="C92" i="23"/>
  <c r="H91" i="23"/>
  <c r="C91" i="23"/>
  <c r="H90" i="23"/>
  <c r="C90" i="23"/>
  <c r="L89" i="23"/>
  <c r="K89" i="23"/>
  <c r="J89" i="23"/>
  <c r="I89" i="23"/>
  <c r="G89" i="23"/>
  <c r="F89" i="23"/>
  <c r="E89" i="23"/>
  <c r="D89" i="23"/>
  <c r="H88" i="23"/>
  <c r="C88" i="23"/>
  <c r="H87" i="23"/>
  <c r="C87" i="23"/>
  <c r="H86" i="23"/>
  <c r="C86" i="23"/>
  <c r="H85" i="23"/>
  <c r="C85" i="23"/>
  <c r="L84" i="23"/>
  <c r="K84" i="23"/>
  <c r="J84" i="23"/>
  <c r="I84" i="23"/>
  <c r="G84" i="23"/>
  <c r="F84" i="23"/>
  <c r="E84" i="23"/>
  <c r="D84" i="23"/>
  <c r="H82" i="23"/>
  <c r="C82" i="23"/>
  <c r="H81" i="23"/>
  <c r="C81" i="23"/>
  <c r="L80" i="23"/>
  <c r="K80" i="23"/>
  <c r="J80" i="23"/>
  <c r="I80" i="23"/>
  <c r="G80" i="23"/>
  <c r="F80" i="23"/>
  <c r="E80" i="23"/>
  <c r="D80" i="23"/>
  <c r="H79" i="23"/>
  <c r="C79" i="23"/>
  <c r="H78" i="23"/>
  <c r="C78" i="23"/>
  <c r="L77" i="23"/>
  <c r="K77" i="23"/>
  <c r="K76" i="23" s="1"/>
  <c r="J77" i="23"/>
  <c r="I77" i="23"/>
  <c r="G77" i="23"/>
  <c r="G76" i="23" s="1"/>
  <c r="F77" i="23"/>
  <c r="F76" i="23" s="1"/>
  <c r="E77" i="23"/>
  <c r="D77" i="23"/>
  <c r="L76" i="23"/>
  <c r="E76" i="23"/>
  <c r="H74" i="23"/>
  <c r="C74" i="23"/>
  <c r="H73" i="23"/>
  <c r="C73" i="23"/>
  <c r="H71" i="23"/>
  <c r="C71" i="23"/>
  <c r="H70" i="23"/>
  <c r="C70" i="23"/>
  <c r="L69" i="23"/>
  <c r="K69" i="23"/>
  <c r="J69" i="23"/>
  <c r="J67" i="23" s="1"/>
  <c r="I69" i="23"/>
  <c r="G69" i="23"/>
  <c r="F69" i="23"/>
  <c r="F67" i="23" s="1"/>
  <c r="E69" i="23"/>
  <c r="E67" i="23" s="1"/>
  <c r="D69" i="23"/>
  <c r="H68" i="23"/>
  <c r="C68" i="23"/>
  <c r="L67" i="23"/>
  <c r="K67" i="23"/>
  <c r="G67" i="23"/>
  <c r="H66" i="23"/>
  <c r="C66" i="23"/>
  <c r="H65" i="23"/>
  <c r="C65" i="23"/>
  <c r="H64" i="23"/>
  <c r="C64" i="23"/>
  <c r="H63" i="23"/>
  <c r="C63" i="23"/>
  <c r="H62" i="23"/>
  <c r="C62" i="23"/>
  <c r="H61" i="23"/>
  <c r="C61" i="23"/>
  <c r="H60" i="23"/>
  <c r="C60" i="23"/>
  <c r="H59" i="23"/>
  <c r="C59" i="23"/>
  <c r="L58" i="23"/>
  <c r="K58" i="23"/>
  <c r="J58" i="23"/>
  <c r="I58" i="23"/>
  <c r="G58" i="23"/>
  <c r="F58" i="23"/>
  <c r="E58" i="23"/>
  <c r="D58" i="23"/>
  <c r="H57" i="23"/>
  <c r="C57" i="23"/>
  <c r="H56" i="23"/>
  <c r="C56" i="23"/>
  <c r="L55" i="23"/>
  <c r="K55" i="23"/>
  <c r="K54" i="23" s="1"/>
  <c r="J55" i="23"/>
  <c r="J54" i="23" s="1"/>
  <c r="I55" i="23"/>
  <c r="G55" i="23"/>
  <c r="F55" i="23"/>
  <c r="F54" i="23" s="1"/>
  <c r="E55" i="23"/>
  <c r="D55" i="23"/>
  <c r="H47" i="23"/>
  <c r="C47" i="23"/>
  <c r="H46" i="23"/>
  <c r="C46" i="23"/>
  <c r="L45" i="23"/>
  <c r="G45" i="23"/>
  <c r="C45" i="23" s="1"/>
  <c r="H44" i="23"/>
  <c r="C44" i="23"/>
  <c r="K43" i="23"/>
  <c r="J43" i="23"/>
  <c r="I43" i="23"/>
  <c r="F43" i="23"/>
  <c r="E43" i="23"/>
  <c r="D43" i="23"/>
  <c r="H42" i="23"/>
  <c r="C42" i="23"/>
  <c r="H41" i="23"/>
  <c r="C41" i="23"/>
  <c r="H40" i="23"/>
  <c r="C40" i="23"/>
  <c r="H39" i="23"/>
  <c r="C39" i="23"/>
  <c r="H38" i="23"/>
  <c r="C38" i="23"/>
  <c r="K37" i="23"/>
  <c r="H37" i="23" s="1"/>
  <c r="F37" i="23"/>
  <c r="C37" i="23" s="1"/>
  <c r="H36" i="23"/>
  <c r="C36" i="23"/>
  <c r="H35" i="23"/>
  <c r="C35" i="23"/>
  <c r="K34" i="23"/>
  <c r="F34" i="23"/>
  <c r="C34" i="23" s="1"/>
  <c r="H33" i="23"/>
  <c r="C33" i="23"/>
  <c r="K32" i="23"/>
  <c r="H32" i="23" s="1"/>
  <c r="F32" i="23"/>
  <c r="H31" i="23"/>
  <c r="C31" i="23"/>
  <c r="H30" i="23"/>
  <c r="C30" i="23"/>
  <c r="H29" i="23"/>
  <c r="C29" i="23"/>
  <c r="K28" i="23"/>
  <c r="H28" i="23" s="1"/>
  <c r="F28" i="23"/>
  <c r="C28" i="23" s="1"/>
  <c r="H26" i="23"/>
  <c r="C26" i="23"/>
  <c r="H24" i="23"/>
  <c r="C24" i="23"/>
  <c r="H23" i="23"/>
  <c r="C23" i="23"/>
  <c r="L22" i="23"/>
  <c r="L288" i="23" s="1"/>
  <c r="K22" i="23"/>
  <c r="J22" i="23"/>
  <c r="I22" i="23"/>
  <c r="G22" i="23"/>
  <c r="F22" i="23"/>
  <c r="E22" i="23"/>
  <c r="D22" i="23"/>
  <c r="E21" i="23"/>
  <c r="H300" i="22"/>
  <c r="C300" i="22"/>
  <c r="H298" i="22"/>
  <c r="C298" i="22"/>
  <c r="H296" i="22"/>
  <c r="C296" i="22"/>
  <c r="H295" i="22"/>
  <c r="C295" i="22"/>
  <c r="H294" i="22"/>
  <c r="C294" i="22"/>
  <c r="H293" i="22"/>
  <c r="C293" i="22"/>
  <c r="H292" i="22"/>
  <c r="C292" i="22"/>
  <c r="H291" i="22"/>
  <c r="H290" i="22" s="1"/>
  <c r="C291" i="22"/>
  <c r="C290" i="22" s="1"/>
  <c r="L290" i="22"/>
  <c r="K290" i="22"/>
  <c r="J290" i="22"/>
  <c r="I290" i="22"/>
  <c r="G290" i="22"/>
  <c r="F290" i="22"/>
  <c r="E290" i="22"/>
  <c r="D290" i="22"/>
  <c r="H282" i="22"/>
  <c r="C282" i="22"/>
  <c r="H281" i="22"/>
  <c r="C281" i="22"/>
  <c r="L280" i="22"/>
  <c r="K280" i="22"/>
  <c r="J280" i="22"/>
  <c r="I280" i="22"/>
  <c r="G280" i="22"/>
  <c r="F280" i="22"/>
  <c r="E280" i="22"/>
  <c r="D280" i="22"/>
  <c r="H279" i="22"/>
  <c r="C279" i="22"/>
  <c r="H278" i="22"/>
  <c r="C278" i="22"/>
  <c r="H277" i="22"/>
  <c r="C277" i="22"/>
  <c r="L276" i="22"/>
  <c r="K276" i="22"/>
  <c r="J276" i="22"/>
  <c r="I276" i="22"/>
  <c r="G276" i="22"/>
  <c r="F276" i="22"/>
  <c r="E276" i="22"/>
  <c r="D276" i="22"/>
  <c r="H275" i="22"/>
  <c r="C275" i="22"/>
  <c r="H274" i="22"/>
  <c r="C274" i="22"/>
  <c r="H273" i="22"/>
  <c r="C273" i="22"/>
  <c r="H272" i="22"/>
  <c r="C272" i="22"/>
  <c r="L271" i="22"/>
  <c r="K271" i="22"/>
  <c r="J271" i="22"/>
  <c r="I271" i="22"/>
  <c r="G271" i="22"/>
  <c r="F271" i="22"/>
  <c r="E271" i="22"/>
  <c r="E269" i="22" s="1"/>
  <c r="E268" i="22" s="1"/>
  <c r="D271" i="22"/>
  <c r="H270" i="22"/>
  <c r="C270" i="22"/>
  <c r="L269" i="22"/>
  <c r="H267" i="22"/>
  <c r="C267" i="22"/>
  <c r="H266" i="22"/>
  <c r="C266" i="22"/>
  <c r="H265" i="22"/>
  <c r="C265" i="22"/>
  <c r="H264" i="22"/>
  <c r="C264" i="22"/>
  <c r="L263" i="22"/>
  <c r="K263" i="22"/>
  <c r="J263" i="22"/>
  <c r="I263" i="22"/>
  <c r="G263" i="22"/>
  <c r="F263" i="22"/>
  <c r="E263" i="22"/>
  <c r="D263" i="22"/>
  <c r="H262" i="22"/>
  <c r="C262" i="22"/>
  <c r="H261" i="22"/>
  <c r="C261" i="22"/>
  <c r="H260" i="22"/>
  <c r="C260" i="22"/>
  <c r="L259" i="22"/>
  <c r="L258" i="22" s="1"/>
  <c r="K259" i="22"/>
  <c r="K258" i="22" s="1"/>
  <c r="J259" i="22"/>
  <c r="I259" i="22"/>
  <c r="G259" i="22"/>
  <c r="G258" i="22" s="1"/>
  <c r="F259" i="22"/>
  <c r="F258" i="22" s="1"/>
  <c r="E259" i="22"/>
  <c r="D259" i="22"/>
  <c r="J258" i="22"/>
  <c r="H257" i="22"/>
  <c r="C257" i="22"/>
  <c r="H256" i="22"/>
  <c r="C256" i="22"/>
  <c r="H255" i="22"/>
  <c r="C255" i="22"/>
  <c r="H254" i="22"/>
  <c r="C254" i="22"/>
  <c r="H253" i="22"/>
  <c r="C253" i="22"/>
  <c r="L252" i="22"/>
  <c r="K252" i="22"/>
  <c r="K251" i="22" s="1"/>
  <c r="J252" i="22"/>
  <c r="J251" i="22" s="1"/>
  <c r="I252" i="22"/>
  <c r="G252" i="22"/>
  <c r="G251" i="22" s="1"/>
  <c r="F252" i="22"/>
  <c r="F251" i="22" s="1"/>
  <c r="E252" i="22"/>
  <c r="E251" i="22" s="1"/>
  <c r="D252" i="22"/>
  <c r="L251" i="22"/>
  <c r="D251" i="22"/>
  <c r="H250" i="22"/>
  <c r="C250" i="22"/>
  <c r="H249" i="22"/>
  <c r="C249" i="22"/>
  <c r="H248" i="22"/>
  <c r="C248" i="22"/>
  <c r="H247" i="22"/>
  <c r="C247" i="22"/>
  <c r="L246" i="22"/>
  <c r="K246" i="22"/>
  <c r="J246" i="22"/>
  <c r="I246" i="22"/>
  <c r="G246" i="22"/>
  <c r="F246" i="22"/>
  <c r="E246" i="22"/>
  <c r="D246" i="22"/>
  <c r="H245" i="22"/>
  <c r="C245" i="22"/>
  <c r="H244" i="22"/>
  <c r="C244" i="22"/>
  <c r="H243" i="22"/>
  <c r="C243" i="22"/>
  <c r="H242" i="22"/>
  <c r="C242" i="22"/>
  <c r="H241" i="22"/>
  <c r="C241" i="22"/>
  <c r="H240" i="22"/>
  <c r="C240" i="22"/>
  <c r="H239" i="22"/>
  <c r="C239" i="22"/>
  <c r="L238" i="22"/>
  <c r="K238" i="22"/>
  <c r="J238" i="22"/>
  <c r="I238" i="22"/>
  <c r="G238" i="22"/>
  <c r="F238" i="22"/>
  <c r="E238" i="22"/>
  <c r="D238" i="22"/>
  <c r="H237" i="22"/>
  <c r="C237" i="22"/>
  <c r="H236" i="22"/>
  <c r="C236" i="22"/>
  <c r="L235" i="22"/>
  <c r="K235" i="22"/>
  <c r="J235" i="22"/>
  <c r="J231" i="22" s="1"/>
  <c r="I235" i="22"/>
  <c r="G235" i="22"/>
  <c r="G231" i="22" s="1"/>
  <c r="F235" i="22"/>
  <c r="E235" i="22"/>
  <c r="E231" i="22" s="1"/>
  <c r="D235" i="22"/>
  <c r="H232" i="22"/>
  <c r="C232" i="22"/>
  <c r="H229" i="22"/>
  <c r="C229" i="22"/>
  <c r="H228" i="22"/>
  <c r="C228" i="22"/>
  <c r="L227" i="22"/>
  <c r="K227" i="22"/>
  <c r="J227" i="22"/>
  <c r="I227" i="22"/>
  <c r="G227" i="22"/>
  <c r="F227" i="22"/>
  <c r="E227" i="22"/>
  <c r="D227" i="22"/>
  <c r="I226" i="22"/>
  <c r="H226" i="22" s="1"/>
  <c r="D226" i="22"/>
  <c r="C226" i="22" s="1"/>
  <c r="I225" i="22"/>
  <c r="H225" i="22" s="1"/>
  <c r="D225" i="22"/>
  <c r="C225" i="22" s="1"/>
  <c r="H224" i="22"/>
  <c r="C224" i="22"/>
  <c r="H223" i="22"/>
  <c r="C223" i="22"/>
  <c r="H222" i="22"/>
  <c r="C222" i="22"/>
  <c r="H221" i="22"/>
  <c r="C221" i="22"/>
  <c r="H220" i="22"/>
  <c r="C220" i="22"/>
  <c r="H219" i="22"/>
  <c r="C219" i="22"/>
  <c r="H218" i="22"/>
  <c r="C218" i="22"/>
  <c r="H217" i="22"/>
  <c r="C217" i="22"/>
  <c r="L216" i="22"/>
  <c r="K216" i="22"/>
  <c r="J216" i="22"/>
  <c r="I216" i="22"/>
  <c r="G216" i="22"/>
  <c r="F216" i="22"/>
  <c r="E216" i="22"/>
  <c r="D216" i="22"/>
  <c r="H215" i="22"/>
  <c r="C215" i="22"/>
  <c r="H214" i="22"/>
  <c r="C214" i="22"/>
  <c r="H213" i="22"/>
  <c r="C213" i="22"/>
  <c r="H212" i="22"/>
  <c r="C212" i="22"/>
  <c r="H211" i="22"/>
  <c r="C211" i="22"/>
  <c r="H210" i="22"/>
  <c r="C210" i="22"/>
  <c r="H209" i="22"/>
  <c r="C209" i="22"/>
  <c r="H208" i="22"/>
  <c r="C208" i="22"/>
  <c r="H207" i="22"/>
  <c r="C207" i="22"/>
  <c r="H206" i="22"/>
  <c r="C206" i="22"/>
  <c r="L205" i="22"/>
  <c r="L204" i="22" s="1"/>
  <c r="K205" i="22"/>
  <c r="J205" i="22"/>
  <c r="J204" i="22" s="1"/>
  <c r="I205" i="22"/>
  <c r="G205" i="22"/>
  <c r="F205" i="22"/>
  <c r="E205" i="22"/>
  <c r="E204" i="22" s="1"/>
  <c r="D205" i="22"/>
  <c r="G204" i="22"/>
  <c r="H203" i="22"/>
  <c r="C203" i="22"/>
  <c r="H202" i="22"/>
  <c r="C202" i="22"/>
  <c r="H201" i="22"/>
  <c r="C201" i="22"/>
  <c r="H200" i="22"/>
  <c r="C200" i="22"/>
  <c r="H199" i="22"/>
  <c r="C199" i="22"/>
  <c r="L198" i="22"/>
  <c r="L196" i="22" s="1"/>
  <c r="L195" i="22" s="1"/>
  <c r="K198" i="22"/>
  <c r="K196" i="22" s="1"/>
  <c r="J198" i="22"/>
  <c r="I198" i="22"/>
  <c r="I196" i="22" s="1"/>
  <c r="G198" i="22"/>
  <c r="G196" i="22" s="1"/>
  <c r="F198" i="22"/>
  <c r="E198" i="22"/>
  <c r="E196" i="22" s="1"/>
  <c r="D198" i="22"/>
  <c r="D196" i="22" s="1"/>
  <c r="H197" i="22"/>
  <c r="C197" i="22"/>
  <c r="E195" i="22"/>
  <c r="H193" i="22"/>
  <c r="C193" i="22"/>
  <c r="L192" i="22"/>
  <c r="K192" i="22"/>
  <c r="K191" i="22" s="1"/>
  <c r="J192" i="22"/>
  <c r="J191" i="22" s="1"/>
  <c r="I192" i="22"/>
  <c r="G192" i="22"/>
  <c r="G191" i="22" s="1"/>
  <c r="F192" i="22"/>
  <c r="F191" i="22" s="1"/>
  <c r="E192" i="22"/>
  <c r="D192" i="22"/>
  <c r="L191" i="22"/>
  <c r="I191" i="22"/>
  <c r="E191" i="22"/>
  <c r="D191" i="22"/>
  <c r="H190" i="22"/>
  <c r="C190" i="22"/>
  <c r="H189" i="22"/>
  <c r="C189" i="22"/>
  <c r="L188" i="22"/>
  <c r="K188" i="22"/>
  <c r="K187" i="22" s="1"/>
  <c r="J188" i="22"/>
  <c r="I188" i="22"/>
  <c r="G188" i="22"/>
  <c r="G187" i="22" s="1"/>
  <c r="F188" i="22"/>
  <c r="F187" i="22" s="1"/>
  <c r="E188" i="22"/>
  <c r="D188" i="22"/>
  <c r="D187" i="22" s="1"/>
  <c r="L187" i="22"/>
  <c r="E187" i="22"/>
  <c r="H186" i="22"/>
  <c r="C186" i="22"/>
  <c r="H185" i="22"/>
  <c r="C185" i="22"/>
  <c r="L184" i="22"/>
  <c r="K184" i="22"/>
  <c r="J184" i="22"/>
  <c r="I184" i="22"/>
  <c r="G184" i="22"/>
  <c r="F184" i="22"/>
  <c r="E184" i="22"/>
  <c r="D184" i="22"/>
  <c r="H183" i="22"/>
  <c r="C183" i="22"/>
  <c r="H182" i="22"/>
  <c r="C182" i="22"/>
  <c r="H181" i="22"/>
  <c r="C181" i="22"/>
  <c r="H180" i="22"/>
  <c r="C180" i="22"/>
  <c r="L179" i="22"/>
  <c r="K179" i="22"/>
  <c r="J179" i="22"/>
  <c r="I179" i="22"/>
  <c r="G179" i="22"/>
  <c r="F179" i="22"/>
  <c r="E179" i="22"/>
  <c r="D179" i="22"/>
  <c r="H178" i="22"/>
  <c r="C178" i="22"/>
  <c r="H177" i="22"/>
  <c r="C177" i="22"/>
  <c r="H176" i="22"/>
  <c r="C176" i="22"/>
  <c r="L175" i="22"/>
  <c r="K175" i="22"/>
  <c r="J175" i="22"/>
  <c r="I175" i="22"/>
  <c r="G175" i="22"/>
  <c r="F175" i="22"/>
  <c r="E175" i="22"/>
  <c r="D175" i="22"/>
  <c r="G174" i="22"/>
  <c r="G173" i="22" s="1"/>
  <c r="F174" i="22"/>
  <c r="H172" i="22"/>
  <c r="C172" i="22"/>
  <c r="H171" i="22"/>
  <c r="C171" i="22"/>
  <c r="H170" i="22"/>
  <c r="C170" i="22"/>
  <c r="H169" i="22"/>
  <c r="C169" i="22"/>
  <c r="H168" i="22"/>
  <c r="C168" i="22"/>
  <c r="H167" i="22"/>
  <c r="C167" i="22"/>
  <c r="L166" i="22"/>
  <c r="L165" i="22" s="1"/>
  <c r="K166" i="22"/>
  <c r="K165" i="22" s="1"/>
  <c r="J166" i="22"/>
  <c r="I166" i="22"/>
  <c r="G166" i="22"/>
  <c r="G165" i="22" s="1"/>
  <c r="F166" i="22"/>
  <c r="E166" i="22"/>
  <c r="E165" i="22" s="1"/>
  <c r="D166" i="22"/>
  <c r="J165" i="22"/>
  <c r="F165" i="22"/>
  <c r="H164" i="22"/>
  <c r="C164" i="22"/>
  <c r="H163" i="22"/>
  <c r="C163" i="22"/>
  <c r="H162" i="22"/>
  <c r="C162" i="22"/>
  <c r="H161" i="22"/>
  <c r="C161" i="22"/>
  <c r="L160" i="22"/>
  <c r="K160" i="22"/>
  <c r="J160" i="22"/>
  <c r="I160" i="22"/>
  <c r="G160" i="22"/>
  <c r="F160" i="22"/>
  <c r="E160" i="22"/>
  <c r="D160" i="22"/>
  <c r="H159" i="22"/>
  <c r="C159" i="22"/>
  <c r="H158" i="22"/>
  <c r="C158" i="22"/>
  <c r="H157" i="22"/>
  <c r="C157" i="22"/>
  <c r="H156" i="22"/>
  <c r="C156" i="22"/>
  <c r="H155" i="22"/>
  <c r="C155" i="22"/>
  <c r="H154" i="22"/>
  <c r="C154" i="22"/>
  <c r="H153" i="22"/>
  <c r="C153" i="22"/>
  <c r="H152" i="22"/>
  <c r="C152" i="22"/>
  <c r="L151" i="22"/>
  <c r="K151" i="22"/>
  <c r="J151" i="22"/>
  <c r="I151" i="22"/>
  <c r="G151" i="22"/>
  <c r="F151" i="22"/>
  <c r="E151" i="22"/>
  <c r="D151" i="22"/>
  <c r="H150" i="22"/>
  <c r="C150" i="22"/>
  <c r="H149" i="22"/>
  <c r="C149" i="22"/>
  <c r="H148" i="22"/>
  <c r="C148" i="22"/>
  <c r="H147" i="22"/>
  <c r="C147" i="22"/>
  <c r="H146" i="22"/>
  <c r="C146" i="22"/>
  <c r="H145" i="22"/>
  <c r="C145" i="22"/>
  <c r="L144" i="22"/>
  <c r="K144" i="22"/>
  <c r="J144" i="22"/>
  <c r="I144" i="22"/>
  <c r="G144" i="22"/>
  <c r="F144" i="22"/>
  <c r="E144" i="22"/>
  <c r="D144" i="22"/>
  <c r="H143" i="22"/>
  <c r="C143" i="22"/>
  <c r="H142" i="22"/>
  <c r="C142" i="22"/>
  <c r="L141" i="22"/>
  <c r="K141" i="22"/>
  <c r="J141" i="22"/>
  <c r="I141" i="22"/>
  <c r="G141" i="22"/>
  <c r="F141" i="22"/>
  <c r="E141" i="22"/>
  <c r="D141" i="22"/>
  <c r="H140" i="22"/>
  <c r="C140" i="22"/>
  <c r="H139" i="22"/>
  <c r="C139" i="22"/>
  <c r="H138" i="22"/>
  <c r="C138" i="22"/>
  <c r="H137" i="22"/>
  <c r="C137" i="22"/>
  <c r="L136" i="22"/>
  <c r="K136" i="22"/>
  <c r="J136" i="22"/>
  <c r="I136" i="22"/>
  <c r="G136" i="22"/>
  <c r="F136" i="22"/>
  <c r="E136" i="22"/>
  <c r="E130" i="22" s="1"/>
  <c r="D136" i="22"/>
  <c r="H134" i="22"/>
  <c r="C134" i="22"/>
  <c r="H133" i="22"/>
  <c r="C133" i="22"/>
  <c r="H132" i="22"/>
  <c r="C132" i="22"/>
  <c r="H131" i="22"/>
  <c r="H129" i="22"/>
  <c r="H128" i="22" s="1"/>
  <c r="C129" i="22"/>
  <c r="C128" i="22" s="1"/>
  <c r="L128" i="22"/>
  <c r="K128" i="22"/>
  <c r="J128" i="22"/>
  <c r="I128" i="22"/>
  <c r="G128" i="22"/>
  <c r="F128" i="22"/>
  <c r="E128" i="22"/>
  <c r="D128" i="22"/>
  <c r="H127" i="22"/>
  <c r="C127" i="22"/>
  <c r="H126" i="22"/>
  <c r="C126" i="22"/>
  <c r="H125" i="22"/>
  <c r="C125" i="22"/>
  <c r="H124" i="22"/>
  <c r="C124" i="22"/>
  <c r="H123" i="22"/>
  <c r="C123" i="22"/>
  <c r="L122" i="22"/>
  <c r="K122" i="22"/>
  <c r="J122" i="22"/>
  <c r="I122" i="22"/>
  <c r="G122" i="22"/>
  <c r="F122" i="22"/>
  <c r="E122" i="22"/>
  <c r="D122" i="22"/>
  <c r="H121" i="22"/>
  <c r="C121" i="22"/>
  <c r="H120" i="22"/>
  <c r="C120" i="22"/>
  <c r="H119" i="22"/>
  <c r="C119" i="22"/>
  <c r="H118" i="22"/>
  <c r="C118" i="22"/>
  <c r="H117" i="22"/>
  <c r="C117" i="22"/>
  <c r="L116" i="22"/>
  <c r="K116" i="22"/>
  <c r="J116" i="22"/>
  <c r="I116" i="22"/>
  <c r="G116" i="22"/>
  <c r="F116" i="22"/>
  <c r="E116" i="22"/>
  <c r="D116" i="22"/>
  <c r="H115" i="22"/>
  <c r="C115" i="22"/>
  <c r="H114" i="22"/>
  <c r="C114" i="22"/>
  <c r="H113" i="22"/>
  <c r="C113" i="22"/>
  <c r="L112" i="22"/>
  <c r="K112" i="22"/>
  <c r="J112" i="22"/>
  <c r="I112" i="22"/>
  <c r="G112" i="22"/>
  <c r="F112" i="22"/>
  <c r="E112" i="22"/>
  <c r="D112" i="22"/>
  <c r="H111" i="22"/>
  <c r="C111" i="22"/>
  <c r="H110" i="22"/>
  <c r="C110" i="22"/>
  <c r="H109" i="22"/>
  <c r="C109" i="22"/>
  <c r="H108" i="22"/>
  <c r="C108" i="22"/>
  <c r="H107" i="22"/>
  <c r="C107" i="22"/>
  <c r="H106" i="22"/>
  <c r="C106" i="22"/>
  <c r="H105" i="22"/>
  <c r="C105" i="22"/>
  <c r="I104" i="22"/>
  <c r="I103" i="22" s="1"/>
  <c r="D104" i="22"/>
  <c r="L103" i="22"/>
  <c r="K103" i="22"/>
  <c r="J103" i="22"/>
  <c r="G103" i="22"/>
  <c r="F103" i="22"/>
  <c r="E103" i="22"/>
  <c r="H102" i="22"/>
  <c r="C102" i="22"/>
  <c r="H101" i="22"/>
  <c r="C101" i="22"/>
  <c r="H100" i="22"/>
  <c r="C100" i="22"/>
  <c r="H99" i="22"/>
  <c r="C99" i="22"/>
  <c r="H98" i="22"/>
  <c r="C98" i="22"/>
  <c r="H97" i="22"/>
  <c r="C97" i="22"/>
  <c r="H96" i="22"/>
  <c r="C96" i="22"/>
  <c r="L95" i="22"/>
  <c r="K95" i="22"/>
  <c r="J95" i="22"/>
  <c r="I95" i="22"/>
  <c r="G95" i="22"/>
  <c r="F95" i="22"/>
  <c r="E95" i="22"/>
  <c r="D95" i="22"/>
  <c r="H94" i="22"/>
  <c r="C94" i="22"/>
  <c r="H93" i="22"/>
  <c r="C93" i="22"/>
  <c r="H92" i="22"/>
  <c r="C92" i="22"/>
  <c r="H91" i="22"/>
  <c r="C91" i="22"/>
  <c r="H90" i="22"/>
  <c r="C90" i="22"/>
  <c r="L89" i="22"/>
  <c r="K89" i="22"/>
  <c r="J89" i="22"/>
  <c r="I89" i="22"/>
  <c r="G89" i="22"/>
  <c r="F89" i="22"/>
  <c r="E89" i="22"/>
  <c r="D89" i="22"/>
  <c r="H88" i="22"/>
  <c r="C88" i="22"/>
  <c r="H87" i="22"/>
  <c r="C87" i="22"/>
  <c r="H86" i="22"/>
  <c r="C86" i="22"/>
  <c r="H85" i="22"/>
  <c r="C85" i="22"/>
  <c r="L84" i="22"/>
  <c r="L83" i="22" s="1"/>
  <c r="K84" i="22"/>
  <c r="K83" i="22" s="1"/>
  <c r="J84" i="22"/>
  <c r="I84" i="22"/>
  <c r="G84" i="22"/>
  <c r="F84" i="22"/>
  <c r="E84" i="22"/>
  <c r="D84" i="22"/>
  <c r="H82" i="22"/>
  <c r="C82" i="22"/>
  <c r="H81" i="22"/>
  <c r="C81" i="22"/>
  <c r="L80" i="22"/>
  <c r="K80" i="22"/>
  <c r="J80" i="22"/>
  <c r="I80" i="22"/>
  <c r="G80" i="22"/>
  <c r="F80" i="22"/>
  <c r="E80" i="22"/>
  <c r="D80" i="22"/>
  <c r="H79" i="22"/>
  <c r="C79" i="22"/>
  <c r="H78" i="22"/>
  <c r="C78" i="22"/>
  <c r="L77" i="22"/>
  <c r="K77" i="22"/>
  <c r="J77" i="22"/>
  <c r="J76" i="22" s="1"/>
  <c r="I77" i="22"/>
  <c r="G77" i="22"/>
  <c r="G76" i="22" s="1"/>
  <c r="F77" i="22"/>
  <c r="F76" i="22" s="1"/>
  <c r="E77" i="22"/>
  <c r="E76" i="22" s="1"/>
  <c r="D77" i="22"/>
  <c r="L76" i="22"/>
  <c r="D76" i="22"/>
  <c r="H74" i="22"/>
  <c r="C74" i="22"/>
  <c r="H73" i="22"/>
  <c r="C73" i="22"/>
  <c r="H71" i="22"/>
  <c r="C71" i="22"/>
  <c r="H70" i="22"/>
  <c r="C70" i="22"/>
  <c r="L69" i="22"/>
  <c r="L67" i="22" s="1"/>
  <c r="K69" i="22"/>
  <c r="J69" i="22"/>
  <c r="J67" i="22" s="1"/>
  <c r="I69" i="22"/>
  <c r="G69" i="22"/>
  <c r="F69" i="22"/>
  <c r="F67" i="22" s="1"/>
  <c r="E69" i="22"/>
  <c r="E67" i="22" s="1"/>
  <c r="D69" i="22"/>
  <c r="H68" i="22"/>
  <c r="C68" i="22"/>
  <c r="K67" i="22"/>
  <c r="I67" i="22"/>
  <c r="G67" i="22"/>
  <c r="H66" i="22"/>
  <c r="C66" i="22"/>
  <c r="H65" i="22"/>
  <c r="C65" i="22"/>
  <c r="H64" i="22"/>
  <c r="C64" i="22"/>
  <c r="H63" i="22"/>
  <c r="C63" i="22"/>
  <c r="H62" i="22"/>
  <c r="C62" i="22"/>
  <c r="H61" i="22"/>
  <c r="C61" i="22"/>
  <c r="H60" i="22"/>
  <c r="C60" i="22"/>
  <c r="H59" i="22"/>
  <c r="C59" i="22"/>
  <c r="L58" i="22"/>
  <c r="K58" i="22"/>
  <c r="J58" i="22"/>
  <c r="I58" i="22"/>
  <c r="G58" i="22"/>
  <c r="F58" i="22"/>
  <c r="E58" i="22"/>
  <c r="D58" i="22"/>
  <c r="H57" i="22"/>
  <c r="C57" i="22"/>
  <c r="H56" i="22"/>
  <c r="C56" i="22"/>
  <c r="L55" i="22"/>
  <c r="L54" i="22" s="1"/>
  <c r="K55" i="22"/>
  <c r="K54" i="22" s="1"/>
  <c r="J55" i="22"/>
  <c r="J54" i="22" s="1"/>
  <c r="I55" i="22"/>
  <c r="I54" i="22" s="1"/>
  <c r="G55" i="22"/>
  <c r="F55" i="22"/>
  <c r="E55" i="22"/>
  <c r="D55" i="22"/>
  <c r="L53" i="22"/>
  <c r="H47" i="22"/>
  <c r="C47" i="22"/>
  <c r="H46" i="22"/>
  <c r="C46" i="22"/>
  <c r="L45" i="22"/>
  <c r="H45" i="22" s="1"/>
  <c r="G45" i="22"/>
  <c r="C45" i="22" s="1"/>
  <c r="H44" i="22"/>
  <c r="C44" i="22"/>
  <c r="K43" i="22"/>
  <c r="J43" i="22"/>
  <c r="I43" i="22"/>
  <c r="F43" i="22"/>
  <c r="E43" i="22"/>
  <c r="D43" i="22"/>
  <c r="H42" i="22"/>
  <c r="C42" i="22"/>
  <c r="H41" i="22"/>
  <c r="C41" i="22"/>
  <c r="H40" i="22"/>
  <c r="C40" i="22"/>
  <c r="H39" i="22"/>
  <c r="C39" i="22"/>
  <c r="H38" i="22"/>
  <c r="C38" i="22"/>
  <c r="K37" i="22"/>
  <c r="H37" i="22" s="1"/>
  <c r="F37" i="22"/>
  <c r="C37" i="22" s="1"/>
  <c r="H36" i="22"/>
  <c r="C36" i="22"/>
  <c r="H35" i="22"/>
  <c r="C35" i="22"/>
  <c r="K34" i="22"/>
  <c r="H34" i="22" s="1"/>
  <c r="F34" i="22"/>
  <c r="C34" i="22" s="1"/>
  <c r="H33" i="22"/>
  <c r="C33" i="22"/>
  <c r="K32" i="22"/>
  <c r="H32" i="22" s="1"/>
  <c r="F32" i="22"/>
  <c r="H31" i="22"/>
  <c r="C31" i="22"/>
  <c r="H30" i="22"/>
  <c r="C30" i="22"/>
  <c r="H29" i="22"/>
  <c r="C29" i="22"/>
  <c r="K28" i="22"/>
  <c r="H28" i="22" s="1"/>
  <c r="F28" i="22"/>
  <c r="C28" i="22" s="1"/>
  <c r="H26" i="22"/>
  <c r="C26" i="22"/>
  <c r="D25" i="22"/>
  <c r="C25" i="22" s="1"/>
  <c r="H24" i="22"/>
  <c r="C24" i="22"/>
  <c r="H23" i="22"/>
  <c r="C23" i="22"/>
  <c r="L22" i="22"/>
  <c r="L288" i="22" s="1"/>
  <c r="L287" i="22" s="1"/>
  <c r="K22" i="22"/>
  <c r="J22" i="22"/>
  <c r="I22" i="22"/>
  <c r="G22" i="22"/>
  <c r="G288" i="22" s="1"/>
  <c r="G287" i="22" s="1"/>
  <c r="F22" i="22"/>
  <c r="E22" i="22"/>
  <c r="E288" i="22" s="1"/>
  <c r="E287" i="22" s="1"/>
  <c r="D22" i="22"/>
  <c r="H300" i="21"/>
  <c r="C300" i="21"/>
  <c r="H298" i="21"/>
  <c r="C298" i="21"/>
  <c r="H296" i="21"/>
  <c r="C296" i="21"/>
  <c r="H295" i="21"/>
  <c r="C295" i="21"/>
  <c r="H294" i="21"/>
  <c r="C294" i="21"/>
  <c r="H293" i="21"/>
  <c r="C293" i="21"/>
  <c r="H292" i="21"/>
  <c r="C292" i="21"/>
  <c r="H291" i="21"/>
  <c r="C291" i="21"/>
  <c r="L290" i="21"/>
  <c r="K290" i="21"/>
  <c r="J290" i="21"/>
  <c r="I290" i="21"/>
  <c r="G290" i="21"/>
  <c r="F290" i="21"/>
  <c r="E290" i="21"/>
  <c r="D290" i="21"/>
  <c r="H282" i="21"/>
  <c r="C282" i="21"/>
  <c r="H281" i="21"/>
  <c r="C281" i="21"/>
  <c r="L280" i="21"/>
  <c r="K280" i="21"/>
  <c r="J280" i="21"/>
  <c r="I280" i="21"/>
  <c r="G280" i="21"/>
  <c r="F280" i="21"/>
  <c r="E280" i="21"/>
  <c r="D280" i="21"/>
  <c r="H279" i="21"/>
  <c r="C279" i="21"/>
  <c r="H278" i="21"/>
  <c r="C278" i="21"/>
  <c r="H277" i="21"/>
  <c r="C277" i="21"/>
  <c r="L276" i="21"/>
  <c r="K276" i="21"/>
  <c r="J276" i="21"/>
  <c r="I276" i="21"/>
  <c r="G276" i="21"/>
  <c r="F276" i="21"/>
  <c r="E276" i="21"/>
  <c r="D276" i="21"/>
  <c r="H275" i="21"/>
  <c r="C275" i="21"/>
  <c r="H274" i="21"/>
  <c r="C274" i="21"/>
  <c r="H273" i="21"/>
  <c r="C273" i="21"/>
  <c r="H272" i="21"/>
  <c r="C272" i="21"/>
  <c r="L271" i="21"/>
  <c r="L269" i="21" s="1"/>
  <c r="K271" i="21"/>
  <c r="K269" i="21" s="1"/>
  <c r="J271" i="21"/>
  <c r="I271" i="21"/>
  <c r="G271" i="21"/>
  <c r="G269" i="21" s="1"/>
  <c r="G268" i="21" s="1"/>
  <c r="F271" i="21"/>
  <c r="E271" i="21"/>
  <c r="E269" i="21" s="1"/>
  <c r="E268" i="21" s="1"/>
  <c r="D271" i="21"/>
  <c r="H270" i="21"/>
  <c r="C270" i="21"/>
  <c r="I269" i="21"/>
  <c r="H267" i="21"/>
  <c r="C267" i="21"/>
  <c r="H266" i="21"/>
  <c r="C266" i="21"/>
  <c r="H265" i="21"/>
  <c r="C265" i="21"/>
  <c r="H264" i="21"/>
  <c r="C264" i="21"/>
  <c r="L263" i="21"/>
  <c r="K263" i="21"/>
  <c r="J263" i="21"/>
  <c r="I263" i="21"/>
  <c r="G263" i="21"/>
  <c r="F263" i="21"/>
  <c r="E263" i="21"/>
  <c r="D263" i="21"/>
  <c r="H262" i="21"/>
  <c r="C262" i="21"/>
  <c r="H261" i="21"/>
  <c r="C261" i="21"/>
  <c r="H260" i="21"/>
  <c r="C260" i="21"/>
  <c r="L259" i="21"/>
  <c r="L258" i="21" s="1"/>
  <c r="K259" i="21"/>
  <c r="J259" i="21"/>
  <c r="I259" i="21"/>
  <c r="G259" i="21"/>
  <c r="F259" i="21"/>
  <c r="E259" i="21"/>
  <c r="D259" i="21"/>
  <c r="J258" i="21"/>
  <c r="F258" i="21"/>
  <c r="H257" i="21"/>
  <c r="C257" i="21"/>
  <c r="H256" i="21"/>
  <c r="C256" i="21"/>
  <c r="H255" i="21"/>
  <c r="C255" i="21"/>
  <c r="H254" i="21"/>
  <c r="C254" i="21"/>
  <c r="H253" i="21"/>
  <c r="C253" i="21"/>
  <c r="L252" i="21"/>
  <c r="K252" i="21"/>
  <c r="K251" i="21" s="1"/>
  <c r="J252" i="21"/>
  <c r="I252" i="21"/>
  <c r="G252" i="21"/>
  <c r="G251" i="21" s="1"/>
  <c r="F252" i="21"/>
  <c r="F251" i="21" s="1"/>
  <c r="E252" i="21"/>
  <c r="D252" i="21"/>
  <c r="L251" i="21"/>
  <c r="I251" i="21"/>
  <c r="E251" i="21"/>
  <c r="D251" i="21"/>
  <c r="H250" i="21"/>
  <c r="C250" i="21"/>
  <c r="H249" i="21"/>
  <c r="C249" i="21"/>
  <c r="H248" i="21"/>
  <c r="C248" i="21"/>
  <c r="H247" i="21"/>
  <c r="C247" i="21"/>
  <c r="L246" i="21"/>
  <c r="K246" i="21"/>
  <c r="J246" i="21"/>
  <c r="I246" i="21"/>
  <c r="G246" i="21"/>
  <c r="F246" i="21"/>
  <c r="E246" i="21"/>
  <c r="D246" i="21"/>
  <c r="H245" i="21"/>
  <c r="C245" i="21"/>
  <c r="H244" i="21"/>
  <c r="C244" i="21"/>
  <c r="H243" i="21"/>
  <c r="C243" i="21"/>
  <c r="H242" i="21"/>
  <c r="C242" i="21"/>
  <c r="H241" i="21"/>
  <c r="C241" i="21"/>
  <c r="H240" i="21"/>
  <c r="C240" i="21"/>
  <c r="H239" i="21"/>
  <c r="C239" i="21"/>
  <c r="L238" i="21"/>
  <c r="K238" i="21"/>
  <c r="J238" i="21"/>
  <c r="I238" i="21"/>
  <c r="G238" i="21"/>
  <c r="F238" i="21"/>
  <c r="E238" i="21"/>
  <c r="D238" i="21"/>
  <c r="H237" i="21"/>
  <c r="C237" i="21"/>
  <c r="H236" i="21"/>
  <c r="C236" i="21"/>
  <c r="L235" i="21"/>
  <c r="K235" i="21"/>
  <c r="J235" i="21"/>
  <c r="J231" i="21" s="1"/>
  <c r="I235" i="21"/>
  <c r="I231" i="21" s="1"/>
  <c r="G235" i="21"/>
  <c r="F235" i="21"/>
  <c r="E235" i="21"/>
  <c r="E231" i="21" s="1"/>
  <c r="D235" i="21"/>
  <c r="H232" i="21"/>
  <c r="C232" i="21"/>
  <c r="H229" i="21"/>
  <c r="C229" i="21"/>
  <c r="H228" i="21"/>
  <c r="C228" i="21"/>
  <c r="L227" i="21"/>
  <c r="K227" i="21"/>
  <c r="J227" i="21"/>
  <c r="I227" i="21"/>
  <c r="G227" i="21"/>
  <c r="F227" i="21"/>
  <c r="E227" i="21"/>
  <c r="D227" i="21"/>
  <c r="H226" i="21"/>
  <c r="C226" i="21"/>
  <c r="I225" i="21"/>
  <c r="H225" i="21" s="1"/>
  <c r="C225" i="21"/>
  <c r="H224" i="21"/>
  <c r="C224" i="21"/>
  <c r="H223" i="21"/>
  <c r="C223" i="21"/>
  <c r="H222" i="21"/>
  <c r="C222" i="21"/>
  <c r="H221" i="21"/>
  <c r="C221" i="21"/>
  <c r="H220" i="21"/>
  <c r="C220" i="21"/>
  <c r="H219" i="21"/>
  <c r="C219" i="21"/>
  <c r="H218" i="21"/>
  <c r="C218" i="21"/>
  <c r="H217" i="21"/>
  <c r="C217" i="21"/>
  <c r="L216" i="21"/>
  <c r="K216" i="21"/>
  <c r="J216" i="21"/>
  <c r="I216" i="21"/>
  <c r="G216" i="21"/>
  <c r="F216" i="21"/>
  <c r="E216" i="21"/>
  <c r="D216" i="21"/>
  <c r="H215" i="21"/>
  <c r="C215" i="21"/>
  <c r="H214" i="21"/>
  <c r="C214" i="21"/>
  <c r="H213" i="21"/>
  <c r="C213" i="21"/>
  <c r="H212" i="21"/>
  <c r="C212" i="21"/>
  <c r="H211" i="21"/>
  <c r="C211" i="21"/>
  <c r="H210" i="21"/>
  <c r="C210" i="21"/>
  <c r="H209" i="21"/>
  <c r="C209" i="21"/>
  <c r="H208" i="21"/>
  <c r="C208" i="21"/>
  <c r="H207" i="21"/>
  <c r="C207" i="21"/>
  <c r="H206" i="21"/>
  <c r="C206" i="21"/>
  <c r="L205" i="21"/>
  <c r="K205" i="21"/>
  <c r="K204" i="21" s="1"/>
  <c r="J205" i="21"/>
  <c r="I205" i="21"/>
  <c r="G205" i="21"/>
  <c r="F205" i="21"/>
  <c r="F204" i="21" s="1"/>
  <c r="E205" i="21"/>
  <c r="D205" i="21"/>
  <c r="G204" i="21"/>
  <c r="H203" i="21"/>
  <c r="C203" i="21"/>
  <c r="H202" i="21"/>
  <c r="C202" i="21"/>
  <c r="H201" i="21"/>
  <c r="C201" i="21"/>
  <c r="H200" i="21"/>
  <c r="C200" i="21"/>
  <c r="H199" i="21"/>
  <c r="C199" i="21"/>
  <c r="L198" i="21"/>
  <c r="K198" i="21"/>
  <c r="J198" i="21"/>
  <c r="J196" i="21" s="1"/>
  <c r="I198" i="21"/>
  <c r="G198" i="21"/>
  <c r="F198" i="21"/>
  <c r="E198" i="21"/>
  <c r="E196" i="21" s="1"/>
  <c r="D198" i="21"/>
  <c r="D196" i="21" s="1"/>
  <c r="H197" i="21"/>
  <c r="C197" i="21"/>
  <c r="L196" i="21"/>
  <c r="I196" i="21"/>
  <c r="G196" i="21"/>
  <c r="F196" i="21"/>
  <c r="H193" i="21"/>
  <c r="C193" i="21"/>
  <c r="L192" i="21"/>
  <c r="L191" i="21" s="1"/>
  <c r="K192" i="21"/>
  <c r="J192" i="21"/>
  <c r="I192" i="21"/>
  <c r="I191" i="21" s="1"/>
  <c r="G192" i="21"/>
  <c r="G191" i="21" s="1"/>
  <c r="F192" i="21"/>
  <c r="E192" i="21"/>
  <c r="D192" i="21"/>
  <c r="D191" i="21" s="1"/>
  <c r="J191" i="21"/>
  <c r="F191" i="21"/>
  <c r="E191" i="21"/>
  <c r="H190" i="21"/>
  <c r="C190" i="21"/>
  <c r="H189" i="21"/>
  <c r="C189" i="21"/>
  <c r="L188" i="21"/>
  <c r="K188" i="21"/>
  <c r="J188" i="21"/>
  <c r="I188" i="21"/>
  <c r="G188" i="21"/>
  <c r="F188" i="21"/>
  <c r="E188" i="21"/>
  <c r="D188" i="21"/>
  <c r="H186" i="21"/>
  <c r="C186" i="21"/>
  <c r="H185" i="21"/>
  <c r="C185" i="21"/>
  <c r="L184" i="21"/>
  <c r="K184" i="21"/>
  <c r="J184" i="21"/>
  <c r="I184" i="21"/>
  <c r="G184" i="21"/>
  <c r="F184" i="21"/>
  <c r="E184" i="21"/>
  <c r="D184" i="21"/>
  <c r="H183" i="21"/>
  <c r="C183" i="21"/>
  <c r="H182" i="21"/>
  <c r="C182" i="21"/>
  <c r="H181" i="21"/>
  <c r="C181" i="21"/>
  <c r="H180" i="21"/>
  <c r="C180" i="21"/>
  <c r="L179" i="21"/>
  <c r="K179" i="21"/>
  <c r="J179" i="21"/>
  <c r="I179" i="21"/>
  <c r="G179" i="21"/>
  <c r="F179" i="21"/>
  <c r="E179" i="21"/>
  <c r="D179" i="21"/>
  <c r="H178" i="21"/>
  <c r="C178" i="21"/>
  <c r="H177" i="21"/>
  <c r="C177" i="21"/>
  <c r="H176" i="21"/>
  <c r="C176" i="21"/>
  <c r="L175" i="21"/>
  <c r="K175" i="21"/>
  <c r="J175" i="21"/>
  <c r="I175" i="21"/>
  <c r="G175" i="21"/>
  <c r="G174" i="21" s="1"/>
  <c r="F175" i="21"/>
  <c r="E175" i="21"/>
  <c r="D175" i="21"/>
  <c r="L174" i="21"/>
  <c r="L173" i="21" s="1"/>
  <c r="D174" i="21"/>
  <c r="D173" i="21" s="1"/>
  <c r="H172" i="21"/>
  <c r="C172" i="21"/>
  <c r="H171" i="21"/>
  <c r="C171" i="21"/>
  <c r="H170" i="21"/>
  <c r="C170" i="21"/>
  <c r="H169" i="21"/>
  <c r="C169" i="21"/>
  <c r="H168" i="21"/>
  <c r="C168" i="21"/>
  <c r="H167" i="21"/>
  <c r="C167" i="21"/>
  <c r="L166" i="21"/>
  <c r="L165" i="21" s="1"/>
  <c r="K166" i="21"/>
  <c r="K165" i="21" s="1"/>
  <c r="J166" i="21"/>
  <c r="J165" i="21" s="1"/>
  <c r="I166" i="21"/>
  <c r="I165" i="21" s="1"/>
  <c r="G166" i="21"/>
  <c r="G165" i="21" s="1"/>
  <c r="F166" i="21"/>
  <c r="E166" i="21"/>
  <c r="E165" i="21" s="1"/>
  <c r="D166" i="21"/>
  <c r="D165" i="21" s="1"/>
  <c r="F165" i="21"/>
  <c r="H164" i="21"/>
  <c r="C164" i="21"/>
  <c r="H163" i="21"/>
  <c r="C163" i="21"/>
  <c r="H162" i="21"/>
  <c r="C162" i="21"/>
  <c r="H161" i="21"/>
  <c r="C161" i="21"/>
  <c r="L160" i="21"/>
  <c r="K160" i="21"/>
  <c r="J160" i="21"/>
  <c r="I160" i="21"/>
  <c r="G160" i="21"/>
  <c r="F160" i="21"/>
  <c r="E160" i="21"/>
  <c r="D160" i="21"/>
  <c r="H159" i="21"/>
  <c r="C159" i="21"/>
  <c r="H158" i="21"/>
  <c r="C158" i="21"/>
  <c r="H157" i="21"/>
  <c r="C157" i="21"/>
  <c r="H156" i="21"/>
  <c r="C156" i="21"/>
  <c r="H155" i="21"/>
  <c r="C155" i="21"/>
  <c r="H154" i="21"/>
  <c r="C154" i="21"/>
  <c r="H153" i="21"/>
  <c r="C153" i="21"/>
  <c r="H152" i="21"/>
  <c r="C152" i="21"/>
  <c r="L151" i="21"/>
  <c r="K151" i="21"/>
  <c r="J151" i="21"/>
  <c r="I151" i="21"/>
  <c r="G151" i="21"/>
  <c r="F151" i="21"/>
  <c r="E151" i="21"/>
  <c r="D151" i="21"/>
  <c r="H150" i="21"/>
  <c r="C150" i="21"/>
  <c r="H149" i="21"/>
  <c r="C149" i="21"/>
  <c r="H148" i="21"/>
  <c r="C148" i="21"/>
  <c r="H147" i="21"/>
  <c r="C147" i="21"/>
  <c r="H146" i="21"/>
  <c r="C146" i="21"/>
  <c r="H145" i="21"/>
  <c r="C145" i="21"/>
  <c r="L144" i="21"/>
  <c r="K144" i="21"/>
  <c r="J144" i="21"/>
  <c r="I144" i="21"/>
  <c r="G144" i="21"/>
  <c r="F144" i="21"/>
  <c r="E144" i="21"/>
  <c r="D144" i="21"/>
  <c r="H143" i="21"/>
  <c r="C143" i="21"/>
  <c r="H142" i="21"/>
  <c r="C142" i="21"/>
  <c r="L141" i="21"/>
  <c r="K141" i="21"/>
  <c r="J141" i="21"/>
  <c r="I141" i="21"/>
  <c r="G141" i="21"/>
  <c r="F141" i="21"/>
  <c r="E141" i="21"/>
  <c r="D141" i="21"/>
  <c r="H140" i="21"/>
  <c r="C140" i="21"/>
  <c r="H139" i="21"/>
  <c r="C139" i="21"/>
  <c r="H138" i="21"/>
  <c r="C138" i="21"/>
  <c r="H137" i="21"/>
  <c r="C137" i="21"/>
  <c r="L136" i="21"/>
  <c r="K136" i="21"/>
  <c r="J136" i="21"/>
  <c r="I136" i="21"/>
  <c r="I130" i="21" s="1"/>
  <c r="G136" i="21"/>
  <c r="F136" i="21"/>
  <c r="F130" i="21" s="1"/>
  <c r="E136" i="21"/>
  <c r="D136" i="21"/>
  <c r="H134" i="21"/>
  <c r="C134" i="21"/>
  <c r="H133" i="21"/>
  <c r="C133" i="21"/>
  <c r="H132" i="21"/>
  <c r="C132" i="21"/>
  <c r="J130" i="21"/>
  <c r="C131" i="21"/>
  <c r="L130" i="21"/>
  <c r="D130" i="21"/>
  <c r="H129" i="21"/>
  <c r="H128" i="21" s="1"/>
  <c r="C129" i="21"/>
  <c r="C128" i="21" s="1"/>
  <c r="L128" i="21"/>
  <c r="K128" i="21"/>
  <c r="J128" i="21"/>
  <c r="I128" i="21"/>
  <c r="G128" i="21"/>
  <c r="F128" i="21"/>
  <c r="E128" i="21"/>
  <c r="D128" i="21"/>
  <c r="H127" i="21"/>
  <c r="C127" i="21"/>
  <c r="H126" i="21"/>
  <c r="C126" i="21"/>
  <c r="H125" i="21"/>
  <c r="C125" i="21"/>
  <c r="H124" i="21"/>
  <c r="C124" i="21"/>
  <c r="H123" i="21"/>
  <c r="C123" i="21"/>
  <c r="L122" i="21"/>
  <c r="K122" i="21"/>
  <c r="J122" i="21"/>
  <c r="I122" i="21"/>
  <c r="G122" i="21"/>
  <c r="F122" i="21"/>
  <c r="E122" i="21"/>
  <c r="D122" i="21"/>
  <c r="H121" i="21"/>
  <c r="C121" i="21"/>
  <c r="H120" i="21"/>
  <c r="C120" i="21"/>
  <c r="H119" i="21"/>
  <c r="C119" i="21"/>
  <c r="H118" i="21"/>
  <c r="C118" i="21"/>
  <c r="H117" i="21"/>
  <c r="C117" i="21"/>
  <c r="L116" i="21"/>
  <c r="K116" i="21"/>
  <c r="J116" i="21"/>
  <c r="I116" i="21"/>
  <c r="G116" i="21"/>
  <c r="F116" i="21"/>
  <c r="E116" i="21"/>
  <c r="D116" i="21"/>
  <c r="H115" i="21"/>
  <c r="C115" i="21"/>
  <c r="H114" i="21"/>
  <c r="C114" i="21"/>
  <c r="H113" i="21"/>
  <c r="C113" i="21"/>
  <c r="L112" i="21"/>
  <c r="K112" i="21"/>
  <c r="J112" i="21"/>
  <c r="I112" i="21"/>
  <c r="G112" i="21"/>
  <c r="F112" i="21"/>
  <c r="E112" i="21"/>
  <c r="D112" i="21"/>
  <c r="H111" i="21"/>
  <c r="C111" i="21"/>
  <c r="H110" i="21"/>
  <c r="C110" i="21"/>
  <c r="H109" i="21"/>
  <c r="C109" i="21"/>
  <c r="H108" i="21"/>
  <c r="C108" i="21"/>
  <c r="H107" i="21"/>
  <c r="C107" i="21"/>
  <c r="H106" i="21"/>
  <c r="C106" i="21"/>
  <c r="H105" i="21"/>
  <c r="C105" i="21"/>
  <c r="H104" i="21"/>
  <c r="C104" i="21"/>
  <c r="L103" i="21"/>
  <c r="K103" i="21"/>
  <c r="J103" i="21"/>
  <c r="I103" i="21"/>
  <c r="G103" i="21"/>
  <c r="F103" i="21"/>
  <c r="E103" i="21"/>
  <c r="D103" i="21"/>
  <c r="H102" i="21"/>
  <c r="C102" i="21"/>
  <c r="H101" i="21"/>
  <c r="C101" i="21"/>
  <c r="H100" i="21"/>
  <c r="C100" i="21"/>
  <c r="H99" i="21"/>
  <c r="C99" i="21"/>
  <c r="H98" i="21"/>
  <c r="C98" i="21"/>
  <c r="H97" i="21"/>
  <c r="C97" i="21"/>
  <c r="H96" i="21"/>
  <c r="C96" i="21"/>
  <c r="L95" i="21"/>
  <c r="K95" i="21"/>
  <c r="J95" i="21"/>
  <c r="I95" i="21"/>
  <c r="G95" i="21"/>
  <c r="F95" i="21"/>
  <c r="E95" i="21"/>
  <c r="D95" i="21"/>
  <c r="H94" i="21"/>
  <c r="C94" i="21"/>
  <c r="H93" i="21"/>
  <c r="C93" i="21"/>
  <c r="H92" i="21"/>
  <c r="C92" i="21"/>
  <c r="H91" i="21"/>
  <c r="C91" i="21"/>
  <c r="H90" i="21"/>
  <c r="C90" i="21"/>
  <c r="L89" i="21"/>
  <c r="K89" i="21"/>
  <c r="J89" i="21"/>
  <c r="I89" i="21"/>
  <c r="G89" i="21"/>
  <c r="F89" i="21"/>
  <c r="E89" i="21"/>
  <c r="D89" i="21"/>
  <c r="H88" i="21"/>
  <c r="C88" i="21"/>
  <c r="H87" i="21"/>
  <c r="C87" i="21"/>
  <c r="H86" i="21"/>
  <c r="C86" i="21"/>
  <c r="H85" i="21"/>
  <c r="C85" i="21"/>
  <c r="L84" i="21"/>
  <c r="K84" i="21"/>
  <c r="J84" i="21"/>
  <c r="I84" i="21"/>
  <c r="G84" i="21"/>
  <c r="F84" i="21"/>
  <c r="F83" i="21" s="1"/>
  <c r="E84" i="21"/>
  <c r="D84" i="21"/>
  <c r="H82" i="21"/>
  <c r="C82" i="21"/>
  <c r="H81" i="21"/>
  <c r="C81" i="21"/>
  <c r="L80" i="21"/>
  <c r="K80" i="21"/>
  <c r="J80" i="21"/>
  <c r="I80" i="21"/>
  <c r="G80" i="21"/>
  <c r="F80" i="21"/>
  <c r="E80" i="21"/>
  <c r="D80" i="21"/>
  <c r="H79" i="21"/>
  <c r="C79" i="21"/>
  <c r="H78" i="21"/>
  <c r="C78" i="21"/>
  <c r="L77" i="21"/>
  <c r="K77" i="21"/>
  <c r="K76" i="21" s="1"/>
  <c r="J77" i="21"/>
  <c r="J76" i="21" s="1"/>
  <c r="I77" i="21"/>
  <c r="G77" i="21"/>
  <c r="G76" i="21" s="1"/>
  <c r="F77" i="21"/>
  <c r="F76" i="21" s="1"/>
  <c r="E77" i="21"/>
  <c r="D77" i="21"/>
  <c r="D76" i="21" s="1"/>
  <c r="L76" i="21"/>
  <c r="H74" i="21"/>
  <c r="C74" i="21"/>
  <c r="H73" i="21"/>
  <c r="C73" i="21"/>
  <c r="H71" i="21"/>
  <c r="C71" i="21"/>
  <c r="H70" i="21"/>
  <c r="C70" i="21"/>
  <c r="L69" i="21"/>
  <c r="L67" i="21" s="1"/>
  <c r="K69" i="21"/>
  <c r="K67" i="21" s="1"/>
  <c r="J69" i="21"/>
  <c r="I69" i="21"/>
  <c r="G69" i="21"/>
  <c r="G67" i="21" s="1"/>
  <c r="F69" i="21"/>
  <c r="F67" i="21" s="1"/>
  <c r="E69" i="21"/>
  <c r="E67" i="21" s="1"/>
  <c r="D69" i="21"/>
  <c r="H68" i="21"/>
  <c r="C68" i="21"/>
  <c r="J67" i="21"/>
  <c r="D67" i="21"/>
  <c r="H66" i="21"/>
  <c r="C66" i="21"/>
  <c r="H65" i="21"/>
  <c r="C65" i="21"/>
  <c r="H64" i="21"/>
  <c r="C64" i="21"/>
  <c r="H63" i="21"/>
  <c r="C63" i="21"/>
  <c r="H62" i="21"/>
  <c r="C62" i="21"/>
  <c r="H61" i="21"/>
  <c r="C61" i="21"/>
  <c r="H60" i="21"/>
  <c r="C60" i="21"/>
  <c r="H59" i="21"/>
  <c r="C59" i="21"/>
  <c r="L58" i="21"/>
  <c r="K58" i="21"/>
  <c r="J58" i="21"/>
  <c r="I58" i="21"/>
  <c r="G58" i="21"/>
  <c r="F58" i="21"/>
  <c r="E58" i="21"/>
  <c r="D58" i="21"/>
  <c r="H57" i="21"/>
  <c r="C57" i="21"/>
  <c r="H56" i="21"/>
  <c r="C56" i="21"/>
  <c r="L55" i="21"/>
  <c r="L54" i="21" s="1"/>
  <c r="K55" i="21"/>
  <c r="J55" i="21"/>
  <c r="J54" i="21" s="1"/>
  <c r="J53" i="21" s="1"/>
  <c r="I55" i="21"/>
  <c r="G55" i="21"/>
  <c r="F55" i="21"/>
  <c r="E55" i="21"/>
  <c r="E54" i="21" s="1"/>
  <c r="D55" i="21"/>
  <c r="K54" i="21"/>
  <c r="F54" i="21"/>
  <c r="H47" i="21"/>
  <c r="C47" i="21"/>
  <c r="H46" i="21"/>
  <c r="C46" i="21"/>
  <c r="L45" i="21"/>
  <c r="H45" i="21" s="1"/>
  <c r="G45" i="21"/>
  <c r="C45" i="21" s="1"/>
  <c r="H44" i="21"/>
  <c r="C44" i="21"/>
  <c r="K43" i="21"/>
  <c r="J43" i="21"/>
  <c r="I43" i="21"/>
  <c r="F43" i="21"/>
  <c r="E43" i="21"/>
  <c r="D43" i="21"/>
  <c r="H42" i="21"/>
  <c r="C42" i="21"/>
  <c r="H41" i="21"/>
  <c r="C41" i="21"/>
  <c r="H40" i="21"/>
  <c r="C40" i="21"/>
  <c r="H39" i="21"/>
  <c r="C39" i="21"/>
  <c r="H38" i="21"/>
  <c r="C38" i="21"/>
  <c r="K37" i="21"/>
  <c r="H37" i="21" s="1"/>
  <c r="F37" i="21"/>
  <c r="C37" i="21" s="1"/>
  <c r="H36" i="21"/>
  <c r="C36" i="21"/>
  <c r="H35" i="21"/>
  <c r="C35" i="21"/>
  <c r="K34" i="21"/>
  <c r="H34" i="21" s="1"/>
  <c r="F34" i="21"/>
  <c r="C34" i="21" s="1"/>
  <c r="H33" i="21"/>
  <c r="C33" i="21"/>
  <c r="K32" i="21"/>
  <c r="H32" i="21" s="1"/>
  <c r="F32" i="21"/>
  <c r="C32" i="21" s="1"/>
  <c r="H31" i="21"/>
  <c r="C31" i="21"/>
  <c r="H30" i="21"/>
  <c r="C30" i="21"/>
  <c r="H29" i="21"/>
  <c r="C29" i="21"/>
  <c r="K28" i="21"/>
  <c r="H28" i="21" s="1"/>
  <c r="F28" i="21"/>
  <c r="C28" i="21" s="1"/>
  <c r="K27" i="21"/>
  <c r="H26" i="21"/>
  <c r="C26" i="21"/>
  <c r="H24" i="21"/>
  <c r="C24" i="21"/>
  <c r="H23" i="21"/>
  <c r="C23" i="21"/>
  <c r="L22" i="21"/>
  <c r="K22" i="21"/>
  <c r="J22" i="21"/>
  <c r="I22" i="21"/>
  <c r="I288" i="21" s="1"/>
  <c r="I287" i="21" s="1"/>
  <c r="G22" i="21"/>
  <c r="F22" i="21"/>
  <c r="F288" i="21" s="1"/>
  <c r="E22" i="21"/>
  <c r="D22" i="21"/>
  <c r="D288" i="21" s="1"/>
  <c r="D287" i="21" s="1"/>
  <c r="H300" i="20"/>
  <c r="C300" i="20"/>
  <c r="H298" i="20"/>
  <c r="C298" i="20"/>
  <c r="H296" i="20"/>
  <c r="C296" i="20"/>
  <c r="H295" i="20"/>
  <c r="C295" i="20"/>
  <c r="H294" i="20"/>
  <c r="C294" i="20"/>
  <c r="H293" i="20"/>
  <c r="C293" i="20"/>
  <c r="H292" i="20"/>
  <c r="C292" i="20"/>
  <c r="H291" i="20"/>
  <c r="C291" i="20"/>
  <c r="L290" i="20"/>
  <c r="K290" i="20"/>
  <c r="J290" i="20"/>
  <c r="I290" i="20"/>
  <c r="H290" i="20"/>
  <c r="G290" i="20"/>
  <c r="F290" i="20"/>
  <c r="E290" i="20"/>
  <c r="D290" i="20"/>
  <c r="C290" i="20"/>
  <c r="H282" i="20"/>
  <c r="C282" i="20"/>
  <c r="H281" i="20"/>
  <c r="C281" i="20"/>
  <c r="L280" i="20"/>
  <c r="K280" i="20"/>
  <c r="J280" i="20"/>
  <c r="I280" i="20"/>
  <c r="G280" i="20"/>
  <c r="F280" i="20"/>
  <c r="E280" i="20"/>
  <c r="D280" i="20"/>
  <c r="H279" i="20"/>
  <c r="C279" i="20"/>
  <c r="H278" i="20"/>
  <c r="C278" i="20"/>
  <c r="H277" i="20"/>
  <c r="C277" i="20"/>
  <c r="L276" i="20"/>
  <c r="K276" i="20"/>
  <c r="J276" i="20"/>
  <c r="I276" i="20"/>
  <c r="G276" i="20"/>
  <c r="F276" i="20"/>
  <c r="E276" i="20"/>
  <c r="D276" i="20"/>
  <c r="H275" i="20"/>
  <c r="C275" i="20"/>
  <c r="H274" i="20"/>
  <c r="C274" i="20"/>
  <c r="H273" i="20"/>
  <c r="C273" i="20"/>
  <c r="H272" i="20"/>
  <c r="C272" i="20"/>
  <c r="L271" i="20"/>
  <c r="K271" i="20"/>
  <c r="J271" i="20"/>
  <c r="I271" i="20"/>
  <c r="G271" i="20"/>
  <c r="F271" i="20"/>
  <c r="F269" i="20" s="1"/>
  <c r="E271" i="20"/>
  <c r="D271" i="20"/>
  <c r="H270" i="20"/>
  <c r="C270" i="20"/>
  <c r="E269" i="20"/>
  <c r="H267" i="20"/>
  <c r="C267" i="20"/>
  <c r="H266" i="20"/>
  <c r="C266" i="20"/>
  <c r="H265" i="20"/>
  <c r="C265" i="20"/>
  <c r="H264" i="20"/>
  <c r="C264" i="20"/>
  <c r="L263" i="20"/>
  <c r="K263" i="20"/>
  <c r="J263" i="20"/>
  <c r="I263" i="20"/>
  <c r="G263" i="20"/>
  <c r="F263" i="20"/>
  <c r="E263" i="20"/>
  <c r="D263" i="20"/>
  <c r="H262" i="20"/>
  <c r="C262" i="20"/>
  <c r="H261" i="20"/>
  <c r="C261" i="20"/>
  <c r="H260" i="20"/>
  <c r="C260" i="20"/>
  <c r="L259" i="20"/>
  <c r="K259" i="20"/>
  <c r="J259" i="20"/>
  <c r="J258" i="20" s="1"/>
  <c r="I259" i="20"/>
  <c r="G259" i="20"/>
  <c r="F259" i="20"/>
  <c r="F258" i="20" s="1"/>
  <c r="E259" i="20"/>
  <c r="D259" i="20"/>
  <c r="L258" i="20"/>
  <c r="K258" i="20"/>
  <c r="G258" i="20"/>
  <c r="H257" i="20"/>
  <c r="C257" i="20"/>
  <c r="H256" i="20"/>
  <c r="C256" i="20"/>
  <c r="H255" i="20"/>
  <c r="C255" i="20"/>
  <c r="H254" i="20"/>
  <c r="C254" i="20"/>
  <c r="H253" i="20"/>
  <c r="C253" i="20"/>
  <c r="L252" i="20"/>
  <c r="L251" i="20" s="1"/>
  <c r="K252" i="20"/>
  <c r="K251" i="20" s="1"/>
  <c r="J252" i="20"/>
  <c r="I252" i="20"/>
  <c r="G252" i="20"/>
  <c r="G251" i="20" s="1"/>
  <c r="F252" i="20"/>
  <c r="E252" i="20"/>
  <c r="D252" i="20"/>
  <c r="D251" i="20" s="1"/>
  <c r="J251" i="20"/>
  <c r="J230" i="20" s="1"/>
  <c r="F251" i="20"/>
  <c r="E251" i="20"/>
  <c r="H250" i="20"/>
  <c r="C250" i="20"/>
  <c r="H249" i="20"/>
  <c r="C249" i="20"/>
  <c r="H248" i="20"/>
  <c r="C248" i="20"/>
  <c r="H247" i="20"/>
  <c r="C247" i="20"/>
  <c r="L246" i="20"/>
  <c r="K246" i="20"/>
  <c r="J246" i="20"/>
  <c r="I246" i="20"/>
  <c r="G246" i="20"/>
  <c r="F246" i="20"/>
  <c r="E246" i="20"/>
  <c r="D246" i="20"/>
  <c r="H245" i="20"/>
  <c r="C245" i="20"/>
  <c r="H244" i="20"/>
  <c r="C244" i="20"/>
  <c r="H243" i="20"/>
  <c r="C243" i="20"/>
  <c r="H242" i="20"/>
  <c r="C242" i="20"/>
  <c r="H241" i="20"/>
  <c r="C241" i="20"/>
  <c r="H240" i="20"/>
  <c r="C240" i="20"/>
  <c r="H239" i="20"/>
  <c r="C239" i="20"/>
  <c r="L238" i="20"/>
  <c r="K238" i="20"/>
  <c r="J238" i="20"/>
  <c r="I238" i="20"/>
  <c r="G238" i="20"/>
  <c r="F238" i="20"/>
  <c r="E238" i="20"/>
  <c r="D238" i="20"/>
  <c r="H237" i="20"/>
  <c r="C237" i="20"/>
  <c r="H236" i="20"/>
  <c r="C236" i="20"/>
  <c r="L235" i="20"/>
  <c r="L231" i="20" s="1"/>
  <c r="K235" i="20"/>
  <c r="J235" i="20"/>
  <c r="J231" i="20" s="1"/>
  <c r="I235" i="20"/>
  <c r="G235" i="20"/>
  <c r="G231" i="20" s="1"/>
  <c r="F235" i="20"/>
  <c r="E235" i="20"/>
  <c r="D235" i="20"/>
  <c r="H232" i="20"/>
  <c r="C232" i="20"/>
  <c r="H229" i="20"/>
  <c r="C229" i="20"/>
  <c r="H228" i="20"/>
  <c r="C228" i="20"/>
  <c r="L227" i="20"/>
  <c r="K227" i="20"/>
  <c r="J227" i="20"/>
  <c r="I227" i="20"/>
  <c r="G227" i="20"/>
  <c r="F227" i="20"/>
  <c r="E227" i="20"/>
  <c r="D227" i="20"/>
  <c r="H226" i="20"/>
  <c r="C226" i="20"/>
  <c r="H225" i="20"/>
  <c r="C225" i="20"/>
  <c r="H224" i="20"/>
  <c r="C224" i="20"/>
  <c r="H223" i="20"/>
  <c r="C223" i="20"/>
  <c r="H222" i="20"/>
  <c r="C222" i="20"/>
  <c r="H221" i="20"/>
  <c r="C221" i="20"/>
  <c r="H220" i="20"/>
  <c r="C220" i="20"/>
  <c r="H219" i="20"/>
  <c r="C219" i="20"/>
  <c r="H218" i="20"/>
  <c r="C218" i="20"/>
  <c r="H217" i="20"/>
  <c r="C217" i="20"/>
  <c r="L216" i="20"/>
  <c r="K216" i="20"/>
  <c r="J216" i="20"/>
  <c r="I216" i="20"/>
  <c r="G216" i="20"/>
  <c r="F216" i="20"/>
  <c r="E216" i="20"/>
  <c r="D216" i="20"/>
  <c r="H215" i="20"/>
  <c r="C215" i="20"/>
  <c r="H214" i="20"/>
  <c r="C214" i="20"/>
  <c r="H213" i="20"/>
  <c r="C213" i="20"/>
  <c r="H212" i="20"/>
  <c r="C212" i="20"/>
  <c r="H211" i="20"/>
  <c r="C211" i="20"/>
  <c r="H210" i="20"/>
  <c r="C210" i="20"/>
  <c r="H209" i="20"/>
  <c r="C209" i="20"/>
  <c r="H208" i="20"/>
  <c r="C208" i="20"/>
  <c r="H207" i="20"/>
  <c r="C207" i="20"/>
  <c r="H206" i="20"/>
  <c r="C206" i="20"/>
  <c r="L205" i="20"/>
  <c r="K205" i="20"/>
  <c r="K204" i="20" s="1"/>
  <c r="J205" i="20"/>
  <c r="I205" i="20"/>
  <c r="G205" i="20"/>
  <c r="F205" i="20"/>
  <c r="F204" i="20" s="1"/>
  <c r="E205" i="20"/>
  <c r="D205" i="20"/>
  <c r="D204" i="20" s="1"/>
  <c r="H203" i="20"/>
  <c r="C203" i="20"/>
  <c r="H202" i="20"/>
  <c r="C202" i="20"/>
  <c r="H201" i="20"/>
  <c r="C201" i="20"/>
  <c r="H200" i="20"/>
  <c r="C200" i="20"/>
  <c r="H199" i="20"/>
  <c r="C199" i="20"/>
  <c r="L198" i="20"/>
  <c r="K198" i="20"/>
  <c r="J198" i="20"/>
  <c r="J196" i="20" s="1"/>
  <c r="I198" i="20"/>
  <c r="I196" i="20" s="1"/>
  <c r="G198" i="20"/>
  <c r="F198" i="20"/>
  <c r="F196" i="20" s="1"/>
  <c r="E198" i="20"/>
  <c r="E196" i="20" s="1"/>
  <c r="D198" i="20"/>
  <c r="H197" i="20"/>
  <c r="C197" i="20"/>
  <c r="L196" i="20"/>
  <c r="K196" i="20"/>
  <c r="K195" i="20" s="1"/>
  <c r="G196" i="20"/>
  <c r="D196" i="20"/>
  <c r="H193" i="20"/>
  <c r="C193" i="20"/>
  <c r="L192" i="20"/>
  <c r="L191" i="20" s="1"/>
  <c r="K192" i="20"/>
  <c r="K191" i="20" s="1"/>
  <c r="J192" i="20"/>
  <c r="J191" i="20" s="1"/>
  <c r="I192" i="20"/>
  <c r="G192" i="20"/>
  <c r="G191" i="20" s="1"/>
  <c r="F192" i="20"/>
  <c r="F191" i="20" s="1"/>
  <c r="E192" i="20"/>
  <c r="D192" i="20"/>
  <c r="D191" i="20" s="1"/>
  <c r="E191" i="20"/>
  <c r="H190" i="20"/>
  <c r="C190" i="20"/>
  <c r="H189" i="20"/>
  <c r="C189" i="20"/>
  <c r="L188" i="20"/>
  <c r="L187" i="20" s="1"/>
  <c r="K188" i="20"/>
  <c r="J188" i="20"/>
  <c r="I188" i="20"/>
  <c r="G188" i="20"/>
  <c r="G187" i="20" s="1"/>
  <c r="F188" i="20"/>
  <c r="E188" i="20"/>
  <c r="D188" i="20"/>
  <c r="C188" i="20" s="1"/>
  <c r="H186" i="20"/>
  <c r="C186" i="20"/>
  <c r="H185" i="20"/>
  <c r="C185" i="20"/>
  <c r="L184" i="20"/>
  <c r="K184" i="20"/>
  <c r="J184" i="20"/>
  <c r="I184" i="20"/>
  <c r="G184" i="20"/>
  <c r="F184" i="20"/>
  <c r="E184" i="20"/>
  <c r="D184" i="20"/>
  <c r="H183" i="20"/>
  <c r="C183" i="20"/>
  <c r="H182" i="20"/>
  <c r="C182" i="20"/>
  <c r="H181" i="20"/>
  <c r="C181" i="20"/>
  <c r="H180" i="20"/>
  <c r="C180" i="20"/>
  <c r="L179" i="20"/>
  <c r="K179" i="20"/>
  <c r="J179" i="20"/>
  <c r="I179" i="20"/>
  <c r="G179" i="20"/>
  <c r="F179" i="20"/>
  <c r="E179" i="20"/>
  <c r="D179" i="20"/>
  <c r="H178" i="20"/>
  <c r="C178" i="20"/>
  <c r="I177" i="20"/>
  <c r="H177" i="20" s="1"/>
  <c r="C177" i="20"/>
  <c r="H176" i="20"/>
  <c r="C176" i="20"/>
  <c r="L175" i="20"/>
  <c r="L174" i="20" s="1"/>
  <c r="L173" i="20" s="1"/>
  <c r="K175" i="20"/>
  <c r="J175" i="20"/>
  <c r="G175" i="20"/>
  <c r="F175" i="20"/>
  <c r="E175" i="20"/>
  <c r="D175" i="20"/>
  <c r="H172" i="20"/>
  <c r="C172" i="20"/>
  <c r="H171" i="20"/>
  <c r="C171" i="20"/>
  <c r="H170" i="20"/>
  <c r="C170" i="20"/>
  <c r="H169" i="20"/>
  <c r="C169" i="20"/>
  <c r="H168" i="20"/>
  <c r="C168" i="20"/>
  <c r="H167" i="20"/>
  <c r="C167" i="20"/>
  <c r="L166" i="20"/>
  <c r="L165" i="20" s="1"/>
  <c r="K166" i="20"/>
  <c r="J166" i="20"/>
  <c r="J165" i="20" s="1"/>
  <c r="I166" i="20"/>
  <c r="G166" i="20"/>
  <c r="G165" i="20" s="1"/>
  <c r="F166" i="20"/>
  <c r="F165" i="20" s="1"/>
  <c r="E166" i="20"/>
  <c r="E165" i="20" s="1"/>
  <c r="D166" i="20"/>
  <c r="K165" i="20"/>
  <c r="I165" i="20"/>
  <c r="H164" i="20"/>
  <c r="C164" i="20"/>
  <c r="H163" i="20"/>
  <c r="C163" i="20"/>
  <c r="H162" i="20"/>
  <c r="C162" i="20"/>
  <c r="H161" i="20"/>
  <c r="C161" i="20"/>
  <c r="L160" i="20"/>
  <c r="K160" i="20"/>
  <c r="J160" i="20"/>
  <c r="I160" i="20"/>
  <c r="G160" i="20"/>
  <c r="F160" i="20"/>
  <c r="E160" i="20"/>
  <c r="D160" i="20"/>
  <c r="H159" i="20"/>
  <c r="C159" i="20"/>
  <c r="H158" i="20"/>
  <c r="C158" i="20"/>
  <c r="H157" i="20"/>
  <c r="C157" i="20"/>
  <c r="H156" i="20"/>
  <c r="C156" i="20"/>
  <c r="H155" i="20"/>
  <c r="C155" i="20"/>
  <c r="H154" i="20"/>
  <c r="C154" i="20"/>
  <c r="H153" i="20"/>
  <c r="C153" i="20"/>
  <c r="H152" i="20"/>
  <c r="C152" i="20"/>
  <c r="L151" i="20"/>
  <c r="K151" i="20"/>
  <c r="J151" i="20"/>
  <c r="I151" i="20"/>
  <c r="G151" i="20"/>
  <c r="F151" i="20"/>
  <c r="E151" i="20"/>
  <c r="D151" i="20"/>
  <c r="H150" i="20"/>
  <c r="C150" i="20"/>
  <c r="H149" i="20"/>
  <c r="C149" i="20"/>
  <c r="H148" i="20"/>
  <c r="C148" i="20"/>
  <c r="H147" i="20"/>
  <c r="C147" i="20"/>
  <c r="H146" i="20"/>
  <c r="C146" i="20"/>
  <c r="H145" i="20"/>
  <c r="C145" i="20"/>
  <c r="L144" i="20"/>
  <c r="K144" i="20"/>
  <c r="J144" i="20"/>
  <c r="I144" i="20"/>
  <c r="G144" i="20"/>
  <c r="F144" i="20"/>
  <c r="E144" i="20"/>
  <c r="D144" i="20"/>
  <c r="H143" i="20"/>
  <c r="C143" i="20"/>
  <c r="H142" i="20"/>
  <c r="C142" i="20"/>
  <c r="L141" i="20"/>
  <c r="K141" i="20"/>
  <c r="J141" i="20"/>
  <c r="I141" i="20"/>
  <c r="G141" i="20"/>
  <c r="F141" i="20"/>
  <c r="E141" i="20"/>
  <c r="D141" i="20"/>
  <c r="H140" i="20"/>
  <c r="C140" i="20"/>
  <c r="H139" i="20"/>
  <c r="C139" i="20"/>
  <c r="H138" i="20"/>
  <c r="C138" i="20"/>
  <c r="H137" i="20"/>
  <c r="C137" i="20"/>
  <c r="L136" i="20"/>
  <c r="K136" i="20"/>
  <c r="J136" i="20"/>
  <c r="I136" i="20"/>
  <c r="I130" i="20" s="1"/>
  <c r="G136" i="20"/>
  <c r="G130" i="20" s="1"/>
  <c r="F136" i="20"/>
  <c r="E136" i="20"/>
  <c r="E130" i="20" s="1"/>
  <c r="D136" i="20"/>
  <c r="H134" i="20"/>
  <c r="C134" i="20"/>
  <c r="H133" i="20"/>
  <c r="C133" i="20"/>
  <c r="H132" i="20"/>
  <c r="C132" i="20"/>
  <c r="L130" i="20"/>
  <c r="C131" i="20"/>
  <c r="K130" i="20"/>
  <c r="F130" i="20"/>
  <c r="H129" i="20"/>
  <c r="H128" i="20" s="1"/>
  <c r="C129" i="20"/>
  <c r="C128" i="20" s="1"/>
  <c r="L128" i="20"/>
  <c r="K128" i="20"/>
  <c r="J128" i="20"/>
  <c r="I128" i="20"/>
  <c r="G128" i="20"/>
  <c r="F128" i="20"/>
  <c r="E128" i="20"/>
  <c r="D128" i="20"/>
  <c r="H127" i="20"/>
  <c r="C127" i="20"/>
  <c r="H126" i="20"/>
  <c r="C126" i="20"/>
  <c r="H125" i="20"/>
  <c r="C125" i="20"/>
  <c r="H124" i="20"/>
  <c r="C124" i="20"/>
  <c r="H123" i="20"/>
  <c r="C123" i="20"/>
  <c r="L122" i="20"/>
  <c r="K122" i="20"/>
  <c r="J122" i="20"/>
  <c r="I122" i="20"/>
  <c r="G122" i="20"/>
  <c r="F122" i="20"/>
  <c r="E122" i="20"/>
  <c r="D122" i="20"/>
  <c r="H121" i="20"/>
  <c r="C121" i="20"/>
  <c r="H120" i="20"/>
  <c r="C120" i="20"/>
  <c r="H119" i="20"/>
  <c r="C119" i="20"/>
  <c r="H118" i="20"/>
  <c r="C118" i="20"/>
  <c r="H117" i="20"/>
  <c r="C117" i="20"/>
  <c r="L116" i="20"/>
  <c r="K116" i="20"/>
  <c r="J116" i="20"/>
  <c r="I116" i="20"/>
  <c r="G116" i="20"/>
  <c r="F116" i="20"/>
  <c r="E116" i="20"/>
  <c r="D116" i="20"/>
  <c r="H115" i="20"/>
  <c r="C115" i="20"/>
  <c r="H114" i="20"/>
  <c r="C114" i="20"/>
  <c r="H113" i="20"/>
  <c r="C113" i="20"/>
  <c r="L112" i="20"/>
  <c r="K112" i="20"/>
  <c r="J112" i="20"/>
  <c r="I112" i="20"/>
  <c r="G112" i="20"/>
  <c r="F112" i="20"/>
  <c r="E112" i="20"/>
  <c r="D112" i="20"/>
  <c r="H111" i="20"/>
  <c r="C111" i="20"/>
  <c r="H110" i="20"/>
  <c r="C110" i="20"/>
  <c r="H109" i="20"/>
  <c r="C109" i="20"/>
  <c r="H108" i="20"/>
  <c r="C108" i="20"/>
  <c r="H107" i="20"/>
  <c r="C107" i="20"/>
  <c r="H106" i="20"/>
  <c r="C106" i="20"/>
  <c r="H105" i="20"/>
  <c r="C105" i="20"/>
  <c r="H104" i="20"/>
  <c r="C104" i="20"/>
  <c r="L103" i="20"/>
  <c r="K103" i="20"/>
  <c r="J103" i="20"/>
  <c r="I103" i="20"/>
  <c r="G103" i="20"/>
  <c r="F103" i="20"/>
  <c r="E103" i="20"/>
  <c r="D103" i="20"/>
  <c r="H102" i="20"/>
  <c r="C102" i="20"/>
  <c r="H101" i="20"/>
  <c r="C101" i="20"/>
  <c r="H100" i="20"/>
  <c r="C100" i="20"/>
  <c r="H99" i="20"/>
  <c r="C99" i="20"/>
  <c r="H98" i="20"/>
  <c r="C98" i="20"/>
  <c r="H97" i="20"/>
  <c r="C97" i="20"/>
  <c r="H96" i="20"/>
  <c r="C96" i="20"/>
  <c r="L95" i="20"/>
  <c r="K95" i="20"/>
  <c r="J95" i="20"/>
  <c r="I95" i="20"/>
  <c r="G95" i="20"/>
  <c r="F95" i="20"/>
  <c r="E95" i="20"/>
  <c r="D95" i="20"/>
  <c r="H94" i="20"/>
  <c r="C94" i="20"/>
  <c r="H93" i="20"/>
  <c r="C93" i="20"/>
  <c r="H92" i="20"/>
  <c r="C92" i="20"/>
  <c r="H91" i="20"/>
  <c r="C91" i="20"/>
  <c r="H90" i="20"/>
  <c r="C90" i="20"/>
  <c r="L89" i="20"/>
  <c r="K89" i="20"/>
  <c r="J89" i="20"/>
  <c r="I89" i="20"/>
  <c r="G89" i="20"/>
  <c r="F89" i="20"/>
  <c r="E89" i="20"/>
  <c r="D89" i="20"/>
  <c r="H88" i="20"/>
  <c r="C88" i="20"/>
  <c r="H87" i="20"/>
  <c r="C87" i="20"/>
  <c r="H86" i="20"/>
  <c r="C86" i="20"/>
  <c r="H85" i="20"/>
  <c r="C85" i="20"/>
  <c r="L84" i="20"/>
  <c r="K84" i="20"/>
  <c r="J84" i="20"/>
  <c r="I84" i="20"/>
  <c r="G84" i="20"/>
  <c r="G83" i="20" s="1"/>
  <c r="F84" i="20"/>
  <c r="E84" i="20"/>
  <c r="D84" i="20"/>
  <c r="L83" i="20"/>
  <c r="I83" i="20"/>
  <c r="H82" i="20"/>
  <c r="C82" i="20"/>
  <c r="H81" i="20"/>
  <c r="C81" i="20"/>
  <c r="L80" i="20"/>
  <c r="K80" i="20"/>
  <c r="J80" i="20"/>
  <c r="I80" i="20"/>
  <c r="G80" i="20"/>
  <c r="F80" i="20"/>
  <c r="E80" i="20"/>
  <c r="D80" i="20"/>
  <c r="H79" i="20"/>
  <c r="C79" i="20"/>
  <c r="H78" i="20"/>
  <c r="C78" i="20"/>
  <c r="L77" i="20"/>
  <c r="L76" i="20" s="1"/>
  <c r="K77" i="20"/>
  <c r="K76" i="20" s="1"/>
  <c r="J77" i="20"/>
  <c r="I77" i="20"/>
  <c r="G77" i="20"/>
  <c r="G76" i="20" s="1"/>
  <c r="F77" i="20"/>
  <c r="F76" i="20" s="1"/>
  <c r="E77" i="20"/>
  <c r="D77" i="20"/>
  <c r="J76" i="20"/>
  <c r="I76" i="20"/>
  <c r="E76" i="20"/>
  <c r="H74" i="20"/>
  <c r="C74" i="20"/>
  <c r="H73" i="20"/>
  <c r="C73" i="20"/>
  <c r="H71" i="20"/>
  <c r="C71" i="20"/>
  <c r="H70" i="20"/>
  <c r="C70" i="20"/>
  <c r="L69" i="20"/>
  <c r="L67" i="20" s="1"/>
  <c r="K69" i="20"/>
  <c r="K67" i="20" s="1"/>
  <c r="J69" i="20"/>
  <c r="J67" i="20" s="1"/>
  <c r="I69" i="20"/>
  <c r="G69" i="20"/>
  <c r="F69" i="20"/>
  <c r="F67" i="20" s="1"/>
  <c r="E69" i="20"/>
  <c r="E67" i="20" s="1"/>
  <c r="D69" i="20"/>
  <c r="D67" i="20" s="1"/>
  <c r="H68" i="20"/>
  <c r="C68" i="20"/>
  <c r="G67" i="20"/>
  <c r="H66" i="20"/>
  <c r="C66" i="20"/>
  <c r="H65" i="20"/>
  <c r="C65" i="20"/>
  <c r="H64" i="20"/>
  <c r="C64" i="20"/>
  <c r="H63" i="20"/>
  <c r="C63" i="20"/>
  <c r="H62" i="20"/>
  <c r="C62" i="20"/>
  <c r="H61" i="20"/>
  <c r="C61" i="20"/>
  <c r="H60" i="20"/>
  <c r="C60" i="20"/>
  <c r="H59" i="20"/>
  <c r="C59" i="20"/>
  <c r="L58" i="20"/>
  <c r="K58" i="20"/>
  <c r="J58" i="20"/>
  <c r="I58" i="20"/>
  <c r="G58" i="20"/>
  <c r="F58" i="20"/>
  <c r="E58" i="20"/>
  <c r="D58" i="20"/>
  <c r="H57" i="20"/>
  <c r="C57" i="20"/>
  <c r="H56" i="20"/>
  <c r="C56" i="20"/>
  <c r="L55" i="20"/>
  <c r="K55" i="20"/>
  <c r="J55" i="20"/>
  <c r="J54" i="20" s="1"/>
  <c r="I55" i="20"/>
  <c r="G55" i="20"/>
  <c r="G54" i="20" s="1"/>
  <c r="F55" i="20"/>
  <c r="F54" i="20" s="1"/>
  <c r="E55" i="20"/>
  <c r="D55" i="20"/>
  <c r="L54" i="20"/>
  <c r="I54" i="20"/>
  <c r="E54" i="20"/>
  <c r="D54" i="20"/>
  <c r="H47" i="20"/>
  <c r="C47" i="20"/>
  <c r="H46" i="20"/>
  <c r="C46" i="20"/>
  <c r="L45" i="20"/>
  <c r="H45" i="20" s="1"/>
  <c r="G45" i="20"/>
  <c r="C45" i="20" s="1"/>
  <c r="H44" i="20"/>
  <c r="C44" i="20"/>
  <c r="K43" i="20"/>
  <c r="J43" i="20"/>
  <c r="I43" i="20"/>
  <c r="F43" i="20"/>
  <c r="E43" i="20"/>
  <c r="D43" i="20"/>
  <c r="H42" i="20"/>
  <c r="C42" i="20"/>
  <c r="H41" i="20"/>
  <c r="C41" i="20"/>
  <c r="H40" i="20"/>
  <c r="C40" i="20"/>
  <c r="H39" i="20"/>
  <c r="C39" i="20"/>
  <c r="H38" i="20"/>
  <c r="C38" i="20"/>
  <c r="K37" i="20"/>
  <c r="H37" i="20" s="1"/>
  <c r="F37" i="20"/>
  <c r="C37" i="20" s="1"/>
  <c r="H36" i="20"/>
  <c r="C36" i="20"/>
  <c r="H35" i="20"/>
  <c r="C35" i="20"/>
  <c r="K34" i="20"/>
  <c r="H34" i="20" s="1"/>
  <c r="F34" i="20"/>
  <c r="C34" i="20" s="1"/>
  <c r="H33" i="20"/>
  <c r="C33" i="20"/>
  <c r="K32" i="20"/>
  <c r="H32" i="20" s="1"/>
  <c r="F32" i="20"/>
  <c r="C32" i="20" s="1"/>
  <c r="H31" i="20"/>
  <c r="C31" i="20"/>
  <c r="H30" i="20"/>
  <c r="C30" i="20"/>
  <c r="H29" i="20"/>
  <c r="C29" i="20"/>
  <c r="K28" i="20"/>
  <c r="H28" i="20" s="1"/>
  <c r="F28" i="20"/>
  <c r="C28" i="20" s="1"/>
  <c r="H26" i="20"/>
  <c r="C26" i="20"/>
  <c r="H24" i="20"/>
  <c r="C24" i="20"/>
  <c r="H23" i="20"/>
  <c r="C23" i="20"/>
  <c r="L22" i="20"/>
  <c r="L288" i="20" s="1"/>
  <c r="L287" i="20" s="1"/>
  <c r="K22" i="20"/>
  <c r="K288" i="20" s="1"/>
  <c r="J22" i="20"/>
  <c r="J288" i="20" s="1"/>
  <c r="J287" i="20" s="1"/>
  <c r="I22" i="20"/>
  <c r="G22" i="20"/>
  <c r="G288" i="20" s="1"/>
  <c r="G287" i="20" s="1"/>
  <c r="F22" i="20"/>
  <c r="F288" i="20" s="1"/>
  <c r="E22" i="20"/>
  <c r="E21" i="20" s="1"/>
  <c r="D22" i="20"/>
  <c r="J21" i="20"/>
  <c r="H300" i="19"/>
  <c r="C300" i="19"/>
  <c r="H298" i="19"/>
  <c r="C298" i="19"/>
  <c r="H296" i="19"/>
  <c r="C296" i="19"/>
  <c r="H295" i="19"/>
  <c r="C295" i="19"/>
  <c r="H294" i="19"/>
  <c r="C294" i="19"/>
  <c r="H293" i="19"/>
  <c r="C293" i="19"/>
  <c r="H292" i="19"/>
  <c r="C292" i="19"/>
  <c r="H291" i="19"/>
  <c r="H290" i="19" s="1"/>
  <c r="C291" i="19"/>
  <c r="C290" i="19" s="1"/>
  <c r="L290" i="19"/>
  <c r="K290" i="19"/>
  <c r="J290" i="19"/>
  <c r="I290" i="19"/>
  <c r="G290" i="19"/>
  <c r="F290" i="19"/>
  <c r="E290" i="19"/>
  <c r="D290" i="19"/>
  <c r="H282" i="19"/>
  <c r="C282" i="19"/>
  <c r="H281" i="19"/>
  <c r="C281" i="19"/>
  <c r="L280" i="19"/>
  <c r="K280" i="19"/>
  <c r="J280" i="19"/>
  <c r="I280" i="19"/>
  <c r="G280" i="19"/>
  <c r="F280" i="19"/>
  <c r="E280" i="19"/>
  <c r="D280" i="19"/>
  <c r="H279" i="19"/>
  <c r="C279" i="19"/>
  <c r="H278" i="19"/>
  <c r="C278" i="19"/>
  <c r="H277" i="19"/>
  <c r="C277" i="19"/>
  <c r="L276" i="19"/>
  <c r="K276" i="19"/>
  <c r="J276" i="19"/>
  <c r="I276" i="19"/>
  <c r="G276" i="19"/>
  <c r="F276" i="19"/>
  <c r="E276" i="19"/>
  <c r="D276" i="19"/>
  <c r="H275" i="19"/>
  <c r="C275" i="19"/>
  <c r="H274" i="19"/>
  <c r="C274" i="19"/>
  <c r="H273" i="19"/>
  <c r="C273" i="19"/>
  <c r="H272" i="19"/>
  <c r="C272" i="19"/>
  <c r="L271" i="19"/>
  <c r="K271" i="19"/>
  <c r="K269" i="19" s="1"/>
  <c r="J271" i="19"/>
  <c r="I271" i="19"/>
  <c r="I269" i="19" s="1"/>
  <c r="G271" i="19"/>
  <c r="F271" i="19"/>
  <c r="F269" i="19" s="1"/>
  <c r="F268" i="19" s="1"/>
  <c r="E271" i="19"/>
  <c r="E269" i="19" s="1"/>
  <c r="D271" i="19"/>
  <c r="H270" i="19"/>
  <c r="C270" i="19"/>
  <c r="J269" i="19"/>
  <c r="G269" i="19"/>
  <c r="G268" i="19" s="1"/>
  <c r="H267" i="19"/>
  <c r="C267" i="19"/>
  <c r="H266" i="19"/>
  <c r="C266" i="19"/>
  <c r="H265" i="19"/>
  <c r="C265" i="19"/>
  <c r="H264" i="19"/>
  <c r="C264" i="19"/>
  <c r="L263" i="19"/>
  <c r="K263" i="19"/>
  <c r="J263" i="19"/>
  <c r="I263" i="19"/>
  <c r="G263" i="19"/>
  <c r="F263" i="19"/>
  <c r="E263" i="19"/>
  <c r="D263" i="19"/>
  <c r="H262" i="19"/>
  <c r="C262" i="19"/>
  <c r="H261" i="19"/>
  <c r="C261" i="19"/>
  <c r="H260" i="19"/>
  <c r="C260" i="19"/>
  <c r="L259" i="19"/>
  <c r="K259" i="19"/>
  <c r="J259" i="19"/>
  <c r="I259" i="19"/>
  <c r="I258" i="19" s="1"/>
  <c r="G259" i="19"/>
  <c r="G258" i="19" s="1"/>
  <c r="F259" i="19"/>
  <c r="E259" i="19"/>
  <c r="D259" i="19"/>
  <c r="L258" i="19"/>
  <c r="H257" i="19"/>
  <c r="C257" i="19"/>
  <c r="H256" i="19"/>
  <c r="C256" i="19"/>
  <c r="H255" i="19"/>
  <c r="C255" i="19"/>
  <c r="H254" i="19"/>
  <c r="C254" i="19"/>
  <c r="H253" i="19"/>
  <c r="C253" i="19"/>
  <c r="L252" i="19"/>
  <c r="L251" i="19" s="1"/>
  <c r="K252" i="19"/>
  <c r="J252" i="19"/>
  <c r="J251" i="19" s="1"/>
  <c r="I252" i="19"/>
  <c r="I251" i="19" s="1"/>
  <c r="G252" i="19"/>
  <c r="G251" i="19" s="1"/>
  <c r="F252" i="19"/>
  <c r="F251" i="19" s="1"/>
  <c r="E252" i="19"/>
  <c r="E251" i="19" s="1"/>
  <c r="D252" i="19"/>
  <c r="K251" i="19"/>
  <c r="H250" i="19"/>
  <c r="C250" i="19"/>
  <c r="H249" i="19"/>
  <c r="C249" i="19"/>
  <c r="H248" i="19"/>
  <c r="C248" i="19"/>
  <c r="H247" i="19"/>
  <c r="C247" i="19"/>
  <c r="L246" i="19"/>
  <c r="K246" i="19"/>
  <c r="J246" i="19"/>
  <c r="I246" i="19"/>
  <c r="G246" i="19"/>
  <c r="F246" i="19"/>
  <c r="E246" i="19"/>
  <c r="D246" i="19"/>
  <c r="H245" i="19"/>
  <c r="C245" i="19"/>
  <c r="H244" i="19"/>
  <c r="C244" i="19"/>
  <c r="H243" i="19"/>
  <c r="C243" i="19"/>
  <c r="H242" i="19"/>
  <c r="C242" i="19"/>
  <c r="H241" i="19"/>
  <c r="C241" i="19"/>
  <c r="H240" i="19"/>
  <c r="C240" i="19"/>
  <c r="H239" i="19"/>
  <c r="C239" i="19"/>
  <c r="L238" i="19"/>
  <c r="K238" i="19"/>
  <c r="J238" i="19"/>
  <c r="I238" i="19"/>
  <c r="G238" i="19"/>
  <c r="F238" i="19"/>
  <c r="E238" i="19"/>
  <c r="D238" i="19"/>
  <c r="H237" i="19"/>
  <c r="C237" i="19"/>
  <c r="H236" i="19"/>
  <c r="C236" i="19"/>
  <c r="L235" i="19"/>
  <c r="L231" i="19" s="1"/>
  <c r="K235" i="19"/>
  <c r="J235" i="19"/>
  <c r="J231" i="19" s="1"/>
  <c r="I235" i="19"/>
  <c r="G235" i="19"/>
  <c r="G231" i="19" s="1"/>
  <c r="F235" i="19"/>
  <c r="E235" i="19"/>
  <c r="E231" i="19" s="1"/>
  <c r="D235" i="19"/>
  <c r="H232" i="19"/>
  <c r="C232" i="19"/>
  <c r="H229" i="19"/>
  <c r="C229" i="19"/>
  <c r="H228" i="19"/>
  <c r="C228" i="19"/>
  <c r="L227" i="19"/>
  <c r="K227" i="19"/>
  <c r="J227" i="19"/>
  <c r="I227" i="19"/>
  <c r="G227" i="19"/>
  <c r="F227" i="19"/>
  <c r="E227" i="19"/>
  <c r="D227" i="19"/>
  <c r="I226" i="19"/>
  <c r="H226" i="19" s="1"/>
  <c r="D226" i="19"/>
  <c r="C226" i="19" s="1"/>
  <c r="I225" i="19"/>
  <c r="H225" i="19" s="1"/>
  <c r="D225" i="19"/>
  <c r="C225" i="19" s="1"/>
  <c r="H224" i="19"/>
  <c r="C224" i="19"/>
  <c r="H223" i="19"/>
  <c r="C223" i="19"/>
  <c r="H222" i="19"/>
  <c r="C222" i="19"/>
  <c r="H221" i="19"/>
  <c r="C221" i="19"/>
  <c r="H220" i="19"/>
  <c r="C220" i="19"/>
  <c r="H219" i="19"/>
  <c r="C219" i="19"/>
  <c r="H218" i="19"/>
  <c r="C218" i="19"/>
  <c r="H217" i="19"/>
  <c r="C217" i="19"/>
  <c r="L216" i="19"/>
  <c r="K216" i="19"/>
  <c r="J216" i="19"/>
  <c r="I216" i="19"/>
  <c r="G216" i="19"/>
  <c r="F216" i="19"/>
  <c r="E216" i="19"/>
  <c r="D216" i="19"/>
  <c r="H215" i="19"/>
  <c r="C215" i="19"/>
  <c r="H214" i="19"/>
  <c r="C214" i="19"/>
  <c r="H213" i="19"/>
  <c r="C213" i="19"/>
  <c r="H212" i="19"/>
  <c r="C212" i="19"/>
  <c r="H211" i="19"/>
  <c r="C211" i="19"/>
  <c r="H210" i="19"/>
  <c r="C210" i="19"/>
  <c r="H209" i="19"/>
  <c r="C209" i="19"/>
  <c r="H208" i="19"/>
  <c r="C208" i="19"/>
  <c r="H207" i="19"/>
  <c r="C207" i="19"/>
  <c r="H206" i="19"/>
  <c r="C206" i="19"/>
  <c r="L205" i="19"/>
  <c r="K205" i="19"/>
  <c r="K204" i="19" s="1"/>
  <c r="J205" i="19"/>
  <c r="I205" i="19"/>
  <c r="G205" i="19"/>
  <c r="F205" i="19"/>
  <c r="F204" i="19" s="1"/>
  <c r="E205" i="19"/>
  <c r="D205" i="19"/>
  <c r="E204" i="19"/>
  <c r="H203" i="19"/>
  <c r="C203" i="19"/>
  <c r="H202" i="19"/>
  <c r="C202" i="19"/>
  <c r="H201" i="19"/>
  <c r="C201" i="19"/>
  <c r="H200" i="19"/>
  <c r="C200" i="19"/>
  <c r="H199" i="19"/>
  <c r="C199" i="19"/>
  <c r="L198" i="19"/>
  <c r="L196" i="19" s="1"/>
  <c r="K198" i="19"/>
  <c r="J198" i="19"/>
  <c r="J196" i="19" s="1"/>
  <c r="I198" i="19"/>
  <c r="G198" i="19"/>
  <c r="F198" i="19"/>
  <c r="E198" i="19"/>
  <c r="D198" i="19"/>
  <c r="H197" i="19"/>
  <c r="C197" i="19"/>
  <c r="K196" i="19"/>
  <c r="K195" i="19" s="1"/>
  <c r="I196" i="19"/>
  <c r="G196" i="19"/>
  <c r="F196" i="19"/>
  <c r="E196" i="19"/>
  <c r="D196" i="19"/>
  <c r="H193" i="19"/>
  <c r="C193" i="19"/>
  <c r="L192" i="19"/>
  <c r="L191" i="19" s="1"/>
  <c r="K192" i="19"/>
  <c r="K191" i="19" s="1"/>
  <c r="J192" i="19"/>
  <c r="J191" i="19" s="1"/>
  <c r="I192" i="19"/>
  <c r="G192" i="19"/>
  <c r="G191" i="19" s="1"/>
  <c r="F192" i="19"/>
  <c r="F191" i="19" s="1"/>
  <c r="E192" i="19"/>
  <c r="E191" i="19" s="1"/>
  <c r="D192" i="19"/>
  <c r="I191" i="19"/>
  <c r="H190" i="19"/>
  <c r="C190" i="19"/>
  <c r="H189" i="19"/>
  <c r="C189" i="19"/>
  <c r="L188" i="19"/>
  <c r="K188" i="19"/>
  <c r="K187" i="19" s="1"/>
  <c r="J188" i="19"/>
  <c r="I188" i="19"/>
  <c r="G188" i="19"/>
  <c r="F188" i="19"/>
  <c r="E188" i="19"/>
  <c r="D188" i="19"/>
  <c r="H186" i="19"/>
  <c r="C186" i="19"/>
  <c r="H185" i="19"/>
  <c r="C185" i="19"/>
  <c r="L184" i="19"/>
  <c r="K184" i="19"/>
  <c r="J184" i="19"/>
  <c r="I184" i="19"/>
  <c r="G184" i="19"/>
  <c r="F184" i="19"/>
  <c r="E184" i="19"/>
  <c r="D184" i="19"/>
  <c r="H183" i="19"/>
  <c r="C183" i="19"/>
  <c r="H182" i="19"/>
  <c r="C182" i="19"/>
  <c r="H181" i="19"/>
  <c r="C181" i="19"/>
  <c r="H180" i="19"/>
  <c r="C180" i="19"/>
  <c r="L179" i="19"/>
  <c r="K179" i="19"/>
  <c r="J179" i="19"/>
  <c r="I179" i="19"/>
  <c r="G179" i="19"/>
  <c r="F179" i="19"/>
  <c r="E179" i="19"/>
  <c r="D179" i="19"/>
  <c r="H178" i="19"/>
  <c r="C178" i="19"/>
  <c r="H177" i="19"/>
  <c r="C177" i="19"/>
  <c r="H176" i="19"/>
  <c r="C176" i="19"/>
  <c r="L175" i="19"/>
  <c r="K175" i="19"/>
  <c r="J175" i="19"/>
  <c r="I175" i="19"/>
  <c r="G175" i="19"/>
  <c r="G174" i="19" s="1"/>
  <c r="G173" i="19" s="1"/>
  <c r="F175" i="19"/>
  <c r="F174" i="19" s="1"/>
  <c r="F173" i="19" s="1"/>
  <c r="E175" i="19"/>
  <c r="D175" i="19"/>
  <c r="L174" i="19"/>
  <c r="K174" i="19"/>
  <c r="K173" i="19" s="1"/>
  <c r="D174" i="19"/>
  <c r="H172" i="19"/>
  <c r="C172" i="19"/>
  <c r="H171" i="19"/>
  <c r="C171" i="19"/>
  <c r="H170" i="19"/>
  <c r="C170" i="19"/>
  <c r="H169" i="19"/>
  <c r="C169" i="19"/>
  <c r="H168" i="19"/>
  <c r="C168" i="19"/>
  <c r="H167" i="19"/>
  <c r="C167" i="19"/>
  <c r="L166" i="19"/>
  <c r="L165" i="19" s="1"/>
  <c r="K166" i="19"/>
  <c r="K165" i="19" s="1"/>
  <c r="J166" i="19"/>
  <c r="J165" i="19" s="1"/>
  <c r="I166" i="19"/>
  <c r="G166" i="19"/>
  <c r="G165" i="19" s="1"/>
  <c r="F166" i="19"/>
  <c r="F165" i="19" s="1"/>
  <c r="E166" i="19"/>
  <c r="E165" i="19" s="1"/>
  <c r="D166" i="19"/>
  <c r="H164" i="19"/>
  <c r="C164" i="19"/>
  <c r="H163" i="19"/>
  <c r="C163" i="19"/>
  <c r="H162" i="19"/>
  <c r="C162" i="19"/>
  <c r="H161" i="19"/>
  <c r="C161" i="19"/>
  <c r="L160" i="19"/>
  <c r="K160" i="19"/>
  <c r="J160" i="19"/>
  <c r="I160" i="19"/>
  <c r="G160" i="19"/>
  <c r="F160" i="19"/>
  <c r="E160" i="19"/>
  <c r="D160" i="19"/>
  <c r="H159" i="19"/>
  <c r="C159" i="19"/>
  <c r="H158" i="19"/>
  <c r="C158" i="19"/>
  <c r="H157" i="19"/>
  <c r="C157" i="19"/>
  <c r="H156" i="19"/>
  <c r="C156" i="19"/>
  <c r="H155" i="19"/>
  <c r="C155" i="19"/>
  <c r="H154" i="19"/>
  <c r="C154" i="19"/>
  <c r="H153" i="19"/>
  <c r="C153" i="19"/>
  <c r="H152" i="19"/>
  <c r="C152" i="19"/>
  <c r="L151" i="19"/>
  <c r="K151" i="19"/>
  <c r="J151" i="19"/>
  <c r="I151" i="19"/>
  <c r="G151" i="19"/>
  <c r="F151" i="19"/>
  <c r="E151" i="19"/>
  <c r="D151" i="19"/>
  <c r="H150" i="19"/>
  <c r="C150" i="19"/>
  <c r="H149" i="19"/>
  <c r="C149" i="19"/>
  <c r="H148" i="19"/>
  <c r="C148" i="19"/>
  <c r="H147" i="19"/>
  <c r="C147" i="19"/>
  <c r="H146" i="19"/>
  <c r="C146" i="19"/>
  <c r="H145" i="19"/>
  <c r="C145" i="19"/>
  <c r="L144" i="19"/>
  <c r="K144" i="19"/>
  <c r="J144" i="19"/>
  <c r="I144" i="19"/>
  <c r="G144" i="19"/>
  <c r="F144" i="19"/>
  <c r="E144" i="19"/>
  <c r="D144" i="19"/>
  <c r="H143" i="19"/>
  <c r="C143" i="19"/>
  <c r="H142" i="19"/>
  <c r="C142" i="19"/>
  <c r="L141" i="19"/>
  <c r="K141" i="19"/>
  <c r="J141" i="19"/>
  <c r="I141" i="19"/>
  <c r="G141" i="19"/>
  <c r="F141" i="19"/>
  <c r="E141" i="19"/>
  <c r="D141" i="19"/>
  <c r="H140" i="19"/>
  <c r="C140" i="19"/>
  <c r="H139" i="19"/>
  <c r="C139" i="19"/>
  <c r="H138" i="19"/>
  <c r="C138" i="19"/>
  <c r="H137" i="19"/>
  <c r="C137" i="19"/>
  <c r="L136" i="19"/>
  <c r="L130" i="19" s="1"/>
  <c r="K136" i="19"/>
  <c r="K130" i="19" s="1"/>
  <c r="J136" i="19"/>
  <c r="I136" i="19"/>
  <c r="I130" i="19" s="1"/>
  <c r="G136" i="19"/>
  <c r="G130" i="19" s="1"/>
  <c r="F136" i="19"/>
  <c r="E136" i="19"/>
  <c r="D136" i="19"/>
  <c r="H134" i="19"/>
  <c r="C134" i="19"/>
  <c r="H133" i="19"/>
  <c r="C133" i="19"/>
  <c r="H132" i="19"/>
  <c r="C132" i="19"/>
  <c r="H131" i="19"/>
  <c r="C131" i="19"/>
  <c r="E130" i="19"/>
  <c r="H129" i="19"/>
  <c r="H128" i="19" s="1"/>
  <c r="C129" i="19"/>
  <c r="C128" i="19" s="1"/>
  <c r="L128" i="19"/>
  <c r="K128" i="19"/>
  <c r="J128" i="19"/>
  <c r="I128" i="19"/>
  <c r="G128" i="19"/>
  <c r="F128" i="19"/>
  <c r="E128" i="19"/>
  <c r="D128" i="19"/>
  <c r="H127" i="19"/>
  <c r="C127" i="19"/>
  <c r="H126" i="19"/>
  <c r="C126" i="19"/>
  <c r="H125" i="19"/>
  <c r="C125" i="19"/>
  <c r="H124" i="19"/>
  <c r="C124" i="19"/>
  <c r="H123" i="19"/>
  <c r="C123" i="19"/>
  <c r="L122" i="19"/>
  <c r="K122" i="19"/>
  <c r="J122" i="19"/>
  <c r="I122" i="19"/>
  <c r="G122" i="19"/>
  <c r="F122" i="19"/>
  <c r="E122" i="19"/>
  <c r="D122" i="19"/>
  <c r="H121" i="19"/>
  <c r="C121" i="19"/>
  <c r="H120" i="19"/>
  <c r="C120" i="19"/>
  <c r="H119" i="19"/>
  <c r="C119" i="19"/>
  <c r="H118" i="19"/>
  <c r="C118" i="19"/>
  <c r="H117" i="19"/>
  <c r="C117" i="19"/>
  <c r="L116" i="19"/>
  <c r="K116" i="19"/>
  <c r="J116" i="19"/>
  <c r="I116" i="19"/>
  <c r="G116" i="19"/>
  <c r="F116" i="19"/>
  <c r="E116" i="19"/>
  <c r="D116" i="19"/>
  <c r="H115" i="19"/>
  <c r="C115" i="19"/>
  <c r="H114" i="19"/>
  <c r="C114" i="19"/>
  <c r="H113" i="19"/>
  <c r="C113" i="19"/>
  <c r="L112" i="19"/>
  <c r="K112" i="19"/>
  <c r="J112" i="19"/>
  <c r="I112" i="19"/>
  <c r="G112" i="19"/>
  <c r="F112" i="19"/>
  <c r="E112" i="19"/>
  <c r="D112" i="19"/>
  <c r="H111" i="19"/>
  <c r="C111" i="19"/>
  <c r="H110" i="19"/>
  <c r="C110" i="19"/>
  <c r="H109" i="19"/>
  <c r="C109" i="19"/>
  <c r="H108" i="19"/>
  <c r="C108" i="19"/>
  <c r="H107" i="19"/>
  <c r="C107" i="19"/>
  <c r="H106" i="19"/>
  <c r="C106" i="19"/>
  <c r="H105" i="19"/>
  <c r="C105" i="19"/>
  <c r="I104" i="19"/>
  <c r="I103" i="19" s="1"/>
  <c r="D104" i="19"/>
  <c r="C104" i="19" s="1"/>
  <c r="L103" i="19"/>
  <c r="K103" i="19"/>
  <c r="J103" i="19"/>
  <c r="G103" i="19"/>
  <c r="F103" i="19"/>
  <c r="E103" i="19"/>
  <c r="E83" i="19" s="1"/>
  <c r="H102" i="19"/>
  <c r="C102" i="19"/>
  <c r="H101" i="19"/>
  <c r="C101" i="19"/>
  <c r="H100" i="19"/>
  <c r="C100" i="19"/>
  <c r="H99" i="19"/>
  <c r="C99" i="19"/>
  <c r="H98" i="19"/>
  <c r="C98" i="19"/>
  <c r="H97" i="19"/>
  <c r="C97" i="19"/>
  <c r="H96" i="19"/>
  <c r="C96" i="19"/>
  <c r="L95" i="19"/>
  <c r="K95" i="19"/>
  <c r="J95" i="19"/>
  <c r="I95" i="19"/>
  <c r="G95" i="19"/>
  <c r="F95" i="19"/>
  <c r="E95" i="19"/>
  <c r="D95" i="19"/>
  <c r="H94" i="19"/>
  <c r="C94" i="19"/>
  <c r="H93" i="19"/>
  <c r="C93" i="19"/>
  <c r="H92" i="19"/>
  <c r="C92" i="19"/>
  <c r="H91" i="19"/>
  <c r="C91" i="19"/>
  <c r="H90" i="19"/>
  <c r="C90" i="19"/>
  <c r="L89" i="19"/>
  <c r="K89" i="19"/>
  <c r="J89" i="19"/>
  <c r="I89" i="19"/>
  <c r="G89" i="19"/>
  <c r="F89" i="19"/>
  <c r="E89" i="19"/>
  <c r="D89" i="19"/>
  <c r="H88" i="19"/>
  <c r="C88" i="19"/>
  <c r="H87" i="19"/>
  <c r="C87" i="19"/>
  <c r="H86" i="19"/>
  <c r="C86" i="19"/>
  <c r="H85" i="19"/>
  <c r="C85" i="19"/>
  <c r="L84" i="19"/>
  <c r="L83" i="19" s="1"/>
  <c r="K84" i="19"/>
  <c r="J84" i="19"/>
  <c r="I84" i="19"/>
  <c r="G84" i="19"/>
  <c r="F84" i="19"/>
  <c r="E84" i="19"/>
  <c r="D84" i="19"/>
  <c r="J83" i="19"/>
  <c r="H82" i="19"/>
  <c r="C82" i="19"/>
  <c r="H81" i="19"/>
  <c r="C81" i="19"/>
  <c r="L80" i="19"/>
  <c r="K80" i="19"/>
  <c r="J80" i="19"/>
  <c r="I80" i="19"/>
  <c r="G80" i="19"/>
  <c r="F80" i="19"/>
  <c r="E80" i="19"/>
  <c r="D80" i="19"/>
  <c r="H79" i="19"/>
  <c r="C79" i="19"/>
  <c r="H78" i="19"/>
  <c r="C78" i="19"/>
  <c r="L77" i="19"/>
  <c r="K77" i="19"/>
  <c r="J77" i="19"/>
  <c r="I77" i="19"/>
  <c r="G77" i="19"/>
  <c r="G76" i="19" s="1"/>
  <c r="F77" i="19"/>
  <c r="F76" i="19" s="1"/>
  <c r="E77" i="19"/>
  <c r="E76" i="19" s="1"/>
  <c r="D77" i="19"/>
  <c r="L76" i="19"/>
  <c r="D76" i="19"/>
  <c r="H74" i="19"/>
  <c r="C74" i="19"/>
  <c r="H73" i="19"/>
  <c r="C73" i="19"/>
  <c r="H71" i="19"/>
  <c r="C71" i="19"/>
  <c r="H70" i="19"/>
  <c r="C70" i="19"/>
  <c r="L69" i="19"/>
  <c r="L67" i="19" s="1"/>
  <c r="K69" i="19"/>
  <c r="K67" i="19" s="1"/>
  <c r="J69" i="19"/>
  <c r="J67" i="19" s="1"/>
  <c r="I69" i="19"/>
  <c r="G69" i="19"/>
  <c r="F69" i="19"/>
  <c r="F67" i="19" s="1"/>
  <c r="E69" i="19"/>
  <c r="E67" i="19" s="1"/>
  <c r="D69" i="19"/>
  <c r="H68" i="19"/>
  <c r="C68" i="19"/>
  <c r="I67" i="19"/>
  <c r="G67" i="19"/>
  <c r="H66" i="19"/>
  <c r="C66" i="19"/>
  <c r="H65" i="19"/>
  <c r="C65" i="19"/>
  <c r="H64" i="19"/>
  <c r="C64" i="19"/>
  <c r="H63" i="19"/>
  <c r="C63" i="19"/>
  <c r="H62" i="19"/>
  <c r="C62" i="19"/>
  <c r="H61" i="19"/>
  <c r="C61" i="19"/>
  <c r="H60" i="19"/>
  <c r="C60" i="19"/>
  <c r="H59" i="19"/>
  <c r="C59" i="19"/>
  <c r="L58" i="19"/>
  <c r="K58" i="19"/>
  <c r="J58" i="19"/>
  <c r="I58" i="19"/>
  <c r="G58" i="19"/>
  <c r="F58" i="19"/>
  <c r="E58" i="19"/>
  <c r="D58" i="19"/>
  <c r="H57" i="19"/>
  <c r="C57" i="19"/>
  <c r="H56" i="19"/>
  <c r="C56" i="19"/>
  <c r="L55" i="19"/>
  <c r="L54" i="19" s="1"/>
  <c r="K55" i="19"/>
  <c r="K54" i="19" s="1"/>
  <c r="J55" i="19"/>
  <c r="J54" i="19" s="1"/>
  <c r="I55" i="19"/>
  <c r="G55" i="19"/>
  <c r="F55" i="19"/>
  <c r="E55" i="19"/>
  <c r="E54" i="19" s="1"/>
  <c r="D55" i="19"/>
  <c r="H47" i="19"/>
  <c r="C47" i="19"/>
  <c r="H46" i="19"/>
  <c r="C46" i="19"/>
  <c r="L45" i="19"/>
  <c r="H45" i="19" s="1"/>
  <c r="G45" i="19"/>
  <c r="H44" i="19"/>
  <c r="C44" i="19"/>
  <c r="K43" i="19"/>
  <c r="J43" i="19"/>
  <c r="I43" i="19"/>
  <c r="F43" i="19"/>
  <c r="E43" i="19"/>
  <c r="D43" i="19"/>
  <c r="H42" i="19"/>
  <c r="C42" i="19"/>
  <c r="H41" i="19"/>
  <c r="C41" i="19"/>
  <c r="H40" i="19"/>
  <c r="C40" i="19"/>
  <c r="H39" i="19"/>
  <c r="C39" i="19"/>
  <c r="H38" i="19"/>
  <c r="C38" i="19"/>
  <c r="K37" i="19"/>
  <c r="H37" i="19" s="1"/>
  <c r="F37" i="19"/>
  <c r="C37" i="19" s="1"/>
  <c r="H36" i="19"/>
  <c r="C36" i="19"/>
  <c r="H35" i="19"/>
  <c r="C35" i="19"/>
  <c r="K34" i="19"/>
  <c r="H34" i="19" s="1"/>
  <c r="F34" i="19"/>
  <c r="C34" i="19" s="1"/>
  <c r="H33" i="19"/>
  <c r="C33" i="19"/>
  <c r="K32" i="19"/>
  <c r="H32" i="19" s="1"/>
  <c r="F32" i="19"/>
  <c r="C32" i="19" s="1"/>
  <c r="H31" i="19"/>
  <c r="C31" i="19"/>
  <c r="H30" i="19"/>
  <c r="C30" i="19"/>
  <c r="H29" i="19"/>
  <c r="C29" i="19"/>
  <c r="K28" i="19"/>
  <c r="H28" i="19" s="1"/>
  <c r="F28" i="19"/>
  <c r="C28" i="19" s="1"/>
  <c r="H26" i="19"/>
  <c r="C26" i="19"/>
  <c r="D25" i="19"/>
  <c r="C25" i="19" s="1"/>
  <c r="H24" i="19"/>
  <c r="C24" i="19"/>
  <c r="H23" i="19"/>
  <c r="C23" i="19"/>
  <c r="L22" i="19"/>
  <c r="L288" i="19" s="1"/>
  <c r="L287" i="19" s="1"/>
  <c r="K22" i="19"/>
  <c r="J22" i="19"/>
  <c r="I22" i="19"/>
  <c r="I288" i="19" s="1"/>
  <c r="G22" i="19"/>
  <c r="G288" i="19" s="1"/>
  <c r="F22" i="19"/>
  <c r="E22" i="19"/>
  <c r="E288" i="19" s="1"/>
  <c r="D22" i="19"/>
  <c r="D288" i="19" s="1"/>
  <c r="D287" i="19" s="1"/>
  <c r="E187" i="19" l="1"/>
  <c r="K258" i="19"/>
  <c r="E83" i="20"/>
  <c r="E75" i="20" s="1"/>
  <c r="K174" i="21"/>
  <c r="F258" i="23"/>
  <c r="L258" i="24"/>
  <c r="L174" i="25"/>
  <c r="L173" i="25" s="1"/>
  <c r="L174" i="26"/>
  <c r="L173" i="26" s="1"/>
  <c r="L174" i="27"/>
  <c r="L173" i="27" s="1"/>
  <c r="C230" i="51"/>
  <c r="C173" i="35"/>
  <c r="K230" i="45"/>
  <c r="H258" i="45"/>
  <c r="F75" i="40"/>
  <c r="F52" i="40" s="1"/>
  <c r="C76" i="40"/>
  <c r="I187" i="46"/>
  <c r="H187" i="46" s="1"/>
  <c r="H191" i="46"/>
  <c r="H67" i="39"/>
  <c r="I53" i="39"/>
  <c r="D53" i="39"/>
  <c r="C53" i="39" s="1"/>
  <c r="C54" i="39"/>
  <c r="H174" i="32"/>
  <c r="I173" i="32"/>
  <c r="H173" i="32" s="1"/>
  <c r="J195" i="31"/>
  <c r="H204" i="31"/>
  <c r="C196" i="31"/>
  <c r="D195" i="31"/>
  <c r="C27" i="31"/>
  <c r="F21" i="31"/>
  <c r="G52" i="29"/>
  <c r="C231" i="41"/>
  <c r="K52" i="32"/>
  <c r="K51" i="32" s="1"/>
  <c r="K53" i="36"/>
  <c r="H54" i="36"/>
  <c r="J75" i="38"/>
  <c r="J52" i="38" s="1"/>
  <c r="H76" i="38"/>
  <c r="F53" i="30"/>
  <c r="C54" i="30"/>
  <c r="H269" i="41"/>
  <c r="H151" i="37"/>
  <c r="I130" i="37"/>
  <c r="H130" i="37" s="1"/>
  <c r="F173" i="31"/>
  <c r="C173" i="31" s="1"/>
  <c r="C174" i="31"/>
  <c r="J230" i="40"/>
  <c r="J52" i="37"/>
  <c r="F21" i="37"/>
  <c r="C21" i="37" s="1"/>
  <c r="C27" i="37"/>
  <c r="G173" i="44"/>
  <c r="C173" i="44" s="1"/>
  <c r="C174" i="44"/>
  <c r="I173" i="43"/>
  <c r="H173" i="43" s="1"/>
  <c r="H174" i="43"/>
  <c r="L230" i="41"/>
  <c r="F52" i="41"/>
  <c r="D173" i="40"/>
  <c r="C173" i="40" s="1"/>
  <c r="C174" i="40"/>
  <c r="E230" i="42"/>
  <c r="F173" i="35"/>
  <c r="C174" i="35"/>
  <c r="K173" i="29"/>
  <c r="K52" i="29" s="1"/>
  <c r="H174" i="29"/>
  <c r="F230" i="33"/>
  <c r="L173" i="36"/>
  <c r="H173" i="36" s="1"/>
  <c r="H174" i="36"/>
  <c r="L21" i="19"/>
  <c r="G83" i="19"/>
  <c r="E258" i="19"/>
  <c r="E230" i="19" s="1"/>
  <c r="I75" i="20"/>
  <c r="H166" i="20"/>
  <c r="L21" i="21"/>
  <c r="E288" i="21"/>
  <c r="C188" i="21"/>
  <c r="J187" i="21"/>
  <c r="H263" i="21"/>
  <c r="C290" i="21"/>
  <c r="J53" i="22"/>
  <c r="H144" i="22"/>
  <c r="H160" i="22"/>
  <c r="D288" i="23"/>
  <c r="D287" i="23" s="1"/>
  <c r="I288" i="23"/>
  <c r="I287" i="23" s="1"/>
  <c r="F53" i="23"/>
  <c r="K53" i="23"/>
  <c r="K258" i="24"/>
  <c r="H22" i="25"/>
  <c r="L288" i="25"/>
  <c r="L287" i="25" s="1"/>
  <c r="E288" i="26"/>
  <c r="G288" i="26"/>
  <c r="G287" i="26" s="1"/>
  <c r="L288" i="26"/>
  <c r="D187" i="26"/>
  <c r="I187" i="26"/>
  <c r="J195" i="26"/>
  <c r="L195" i="26"/>
  <c r="E54" i="27"/>
  <c r="G54" i="27"/>
  <c r="G53" i="27" s="1"/>
  <c r="K54" i="27"/>
  <c r="K53" i="27" s="1"/>
  <c r="H258" i="51"/>
  <c r="D195" i="52"/>
  <c r="C174" i="51"/>
  <c r="C231" i="51"/>
  <c r="G52" i="51"/>
  <c r="C269" i="51"/>
  <c r="K173" i="50"/>
  <c r="H173" i="50" s="1"/>
  <c r="C196" i="49"/>
  <c r="C187" i="49"/>
  <c r="C288" i="48"/>
  <c r="C287" i="48" s="1"/>
  <c r="C21" i="48"/>
  <c r="K52" i="47"/>
  <c r="C191" i="47"/>
  <c r="C174" i="47"/>
  <c r="H287" i="39"/>
  <c r="H269" i="37"/>
  <c r="C204" i="38"/>
  <c r="H174" i="37"/>
  <c r="C27" i="36"/>
  <c r="J52" i="35"/>
  <c r="C174" i="34"/>
  <c r="C187" i="34"/>
  <c r="H231" i="33"/>
  <c r="H204" i="33"/>
  <c r="C130" i="37"/>
  <c r="E75" i="51"/>
  <c r="L230" i="47"/>
  <c r="E195" i="47"/>
  <c r="C204" i="47"/>
  <c r="J230" i="44"/>
  <c r="E52" i="44"/>
  <c r="H151" i="42"/>
  <c r="C27" i="30"/>
  <c r="F21" i="30"/>
  <c r="C258" i="43"/>
  <c r="F230" i="43"/>
  <c r="E53" i="37"/>
  <c r="C54" i="37"/>
  <c r="K195" i="36"/>
  <c r="H204" i="36"/>
  <c r="H269" i="34"/>
  <c r="E230" i="34"/>
  <c r="C204" i="34"/>
  <c r="F52" i="34"/>
  <c r="E230" i="33"/>
  <c r="L173" i="33"/>
  <c r="H83" i="36"/>
  <c r="F52" i="46"/>
  <c r="L75" i="41"/>
  <c r="J195" i="45"/>
  <c r="H204" i="45"/>
  <c r="I53" i="42"/>
  <c r="H288" i="50"/>
  <c r="H287" i="50" s="1"/>
  <c r="J52" i="42"/>
  <c r="F21" i="42"/>
  <c r="C21" i="42" s="1"/>
  <c r="C174" i="52"/>
  <c r="G75" i="52"/>
  <c r="G52" i="52" s="1"/>
  <c r="C130" i="52"/>
  <c r="G75" i="45"/>
  <c r="G52" i="45" s="1"/>
  <c r="G51" i="45" s="1"/>
  <c r="H258" i="44"/>
  <c r="C288" i="44"/>
  <c r="C287" i="44" s="1"/>
  <c r="F75" i="43"/>
  <c r="H288" i="40"/>
  <c r="H287" i="40" s="1"/>
  <c r="J52" i="43"/>
  <c r="H75" i="43"/>
  <c r="H21" i="39"/>
  <c r="L52" i="43"/>
  <c r="C258" i="41"/>
  <c r="H83" i="41"/>
  <c r="C288" i="41"/>
  <c r="C287" i="41" s="1"/>
  <c r="C21" i="41"/>
  <c r="H258" i="40"/>
  <c r="C173" i="41"/>
  <c r="C187" i="40"/>
  <c r="G52" i="41"/>
  <c r="C268" i="37"/>
  <c r="H187" i="37"/>
  <c r="H173" i="37"/>
  <c r="C75" i="37"/>
  <c r="C130" i="36"/>
  <c r="C130" i="33"/>
  <c r="C187" i="32"/>
  <c r="L75" i="31"/>
  <c r="L52" i="31" s="1"/>
  <c r="F230" i="30"/>
  <c r="C187" i="30"/>
  <c r="H83" i="32"/>
  <c r="H258" i="31"/>
  <c r="C288" i="29"/>
  <c r="C287" i="29" s="1"/>
  <c r="H173" i="29"/>
  <c r="E52" i="36"/>
  <c r="G51" i="31"/>
  <c r="G285" i="31" s="1"/>
  <c r="F230" i="52"/>
  <c r="H83" i="50"/>
  <c r="C258" i="47"/>
  <c r="G230" i="47"/>
  <c r="H269" i="46"/>
  <c r="G51" i="43"/>
  <c r="G285" i="43" s="1"/>
  <c r="K230" i="42"/>
  <c r="E230" i="39"/>
  <c r="F230" i="31"/>
  <c r="C53" i="30"/>
  <c r="F75" i="48"/>
  <c r="K230" i="43"/>
  <c r="J75" i="41"/>
  <c r="J75" i="40"/>
  <c r="F230" i="39"/>
  <c r="F194" i="39" s="1"/>
  <c r="F51" i="37"/>
  <c r="F285" i="37" s="1"/>
  <c r="C288" i="37"/>
  <c r="C287" i="37" s="1"/>
  <c r="E230" i="35"/>
  <c r="E75" i="34"/>
  <c r="K75" i="34"/>
  <c r="K52" i="34" s="1"/>
  <c r="K51" i="34" s="1"/>
  <c r="K285" i="34" s="1"/>
  <c r="G230" i="33"/>
  <c r="E230" i="31"/>
  <c r="E194" i="31" s="1"/>
  <c r="E51" i="31" s="1"/>
  <c r="H258" i="30"/>
  <c r="L230" i="30"/>
  <c r="H130" i="52"/>
  <c r="C258" i="49"/>
  <c r="L75" i="38"/>
  <c r="K52" i="31"/>
  <c r="H21" i="40"/>
  <c r="G230" i="46"/>
  <c r="H195" i="35"/>
  <c r="I287" i="19"/>
  <c r="H69" i="19"/>
  <c r="H77" i="19"/>
  <c r="F258" i="19"/>
  <c r="K287" i="20"/>
  <c r="H165" i="20"/>
  <c r="L53" i="21"/>
  <c r="F174" i="21"/>
  <c r="F173" i="21" s="1"/>
  <c r="G231" i="21"/>
  <c r="G230" i="21" s="1"/>
  <c r="H290" i="21"/>
  <c r="E174" i="22"/>
  <c r="E173" i="22" s="1"/>
  <c r="J174" i="22"/>
  <c r="J173" i="22" s="1"/>
  <c r="K231" i="22"/>
  <c r="E258" i="22"/>
  <c r="H116" i="23"/>
  <c r="H136" i="23"/>
  <c r="H141" i="23"/>
  <c r="H151" i="23"/>
  <c r="H160" i="23"/>
  <c r="E174" i="23"/>
  <c r="E173" i="23" s="1"/>
  <c r="H175" i="23"/>
  <c r="K288" i="24"/>
  <c r="K287" i="24" s="1"/>
  <c r="I83" i="24"/>
  <c r="F174" i="24"/>
  <c r="E231" i="24"/>
  <c r="H80" i="25"/>
  <c r="G83" i="25"/>
  <c r="G75" i="25" s="1"/>
  <c r="C179" i="25"/>
  <c r="E187" i="25"/>
  <c r="K195" i="25"/>
  <c r="F231" i="25"/>
  <c r="K231" i="25"/>
  <c r="J53" i="26"/>
  <c r="C205" i="26"/>
  <c r="E288" i="27"/>
  <c r="E287" i="27" s="1"/>
  <c r="J288" i="27"/>
  <c r="J287" i="27" s="1"/>
  <c r="H77" i="27"/>
  <c r="G174" i="27"/>
  <c r="G173" i="27" s="1"/>
  <c r="L288" i="28"/>
  <c r="L287" i="28" s="1"/>
  <c r="F52" i="35"/>
  <c r="F51" i="35" s="1"/>
  <c r="I195" i="43"/>
  <c r="H195" i="43" s="1"/>
  <c r="C130" i="51"/>
  <c r="C174" i="45"/>
  <c r="H196" i="41"/>
  <c r="K195" i="41"/>
  <c r="H196" i="40"/>
  <c r="I195" i="40"/>
  <c r="H195" i="40" s="1"/>
  <c r="J195" i="43"/>
  <c r="C58" i="23"/>
  <c r="C95" i="23"/>
  <c r="D84" i="25"/>
  <c r="C84" i="25" s="1"/>
  <c r="E258" i="25"/>
  <c r="H252" i="26"/>
  <c r="C269" i="32"/>
  <c r="J195" i="41"/>
  <c r="F288" i="19"/>
  <c r="F287" i="19" s="1"/>
  <c r="K288" i="19"/>
  <c r="K287" i="19" s="1"/>
  <c r="H175" i="19"/>
  <c r="D288" i="20"/>
  <c r="D287" i="20" s="1"/>
  <c r="H69" i="20"/>
  <c r="G75" i="20"/>
  <c r="L75" i="20"/>
  <c r="H144" i="20"/>
  <c r="C166" i="20"/>
  <c r="E187" i="20"/>
  <c r="J187" i="20"/>
  <c r="H196" i="20"/>
  <c r="H205" i="20"/>
  <c r="C276" i="20"/>
  <c r="F287" i="21"/>
  <c r="F187" i="21"/>
  <c r="H280" i="21"/>
  <c r="E53" i="27"/>
  <c r="L195" i="28"/>
  <c r="G52" i="50"/>
  <c r="G51" i="50" s="1"/>
  <c r="G285" i="50" s="1"/>
  <c r="K83" i="19"/>
  <c r="E174" i="19"/>
  <c r="E173" i="19" s="1"/>
  <c r="J174" i="19"/>
  <c r="D204" i="19"/>
  <c r="D195" i="19" s="1"/>
  <c r="L53" i="20"/>
  <c r="G53" i="20"/>
  <c r="G288" i="21"/>
  <c r="L288" i="21"/>
  <c r="L287" i="21" s="1"/>
  <c r="F53" i="21"/>
  <c r="C136" i="21"/>
  <c r="C141" i="21"/>
  <c r="H141" i="21"/>
  <c r="C144" i="21"/>
  <c r="C160" i="21"/>
  <c r="J174" i="21"/>
  <c r="J173" i="21" s="1"/>
  <c r="K231" i="21"/>
  <c r="K230" i="21" s="1"/>
  <c r="L21" i="22"/>
  <c r="F258" i="24"/>
  <c r="C263" i="24"/>
  <c r="E288" i="25"/>
  <c r="E287" i="25" s="1"/>
  <c r="F258" i="25"/>
  <c r="H55" i="26"/>
  <c r="H58" i="26"/>
  <c r="K83" i="26"/>
  <c r="F174" i="26"/>
  <c r="F173" i="26" s="1"/>
  <c r="K174" i="26"/>
  <c r="K173" i="26" s="1"/>
  <c r="E187" i="26"/>
  <c r="C238" i="26"/>
  <c r="C252" i="26"/>
  <c r="G258" i="26"/>
  <c r="L258" i="26"/>
  <c r="H290" i="26"/>
  <c r="I288" i="27"/>
  <c r="I287" i="27" s="1"/>
  <c r="H95" i="27"/>
  <c r="C116" i="27"/>
  <c r="H116" i="27"/>
  <c r="H166" i="27"/>
  <c r="J195" i="27"/>
  <c r="D258" i="27"/>
  <c r="I258" i="27"/>
  <c r="H196" i="50"/>
  <c r="I195" i="50"/>
  <c r="C83" i="52"/>
  <c r="I195" i="39"/>
  <c r="H196" i="31"/>
  <c r="I195" i="31"/>
  <c r="H195" i="31" s="1"/>
  <c r="I195" i="49"/>
  <c r="C216" i="20"/>
  <c r="H252" i="20"/>
  <c r="H280" i="22"/>
  <c r="H263" i="23"/>
  <c r="C175" i="25"/>
  <c r="D187" i="43"/>
  <c r="C187" i="43" s="1"/>
  <c r="G52" i="34"/>
  <c r="H231" i="36"/>
  <c r="C175" i="19"/>
  <c r="C122" i="26"/>
  <c r="F231" i="26"/>
  <c r="H95" i="20"/>
  <c r="H192" i="20"/>
  <c r="C144" i="27"/>
  <c r="C196" i="19"/>
  <c r="E53" i="24"/>
  <c r="C55" i="25"/>
  <c r="H216" i="25"/>
  <c r="J51" i="43"/>
  <c r="J285" i="43" s="1"/>
  <c r="K52" i="38"/>
  <c r="H238" i="19"/>
  <c r="F187" i="20"/>
  <c r="H55" i="22"/>
  <c r="C22" i="27"/>
  <c r="E231" i="28"/>
  <c r="F283" i="48"/>
  <c r="K75" i="44"/>
  <c r="L52" i="52"/>
  <c r="L51" i="52" s="1"/>
  <c r="C27" i="38"/>
  <c r="F21" i="38"/>
  <c r="H198" i="19"/>
  <c r="H205" i="19"/>
  <c r="C58" i="21"/>
  <c r="C89" i="21"/>
  <c r="K174" i="27"/>
  <c r="C192" i="19"/>
  <c r="H192" i="19"/>
  <c r="C95" i="21"/>
  <c r="H227" i="22"/>
  <c r="C116" i="24"/>
  <c r="K231" i="26"/>
  <c r="C280" i="26"/>
  <c r="C271" i="19"/>
  <c r="H160" i="21"/>
  <c r="H116" i="24"/>
  <c r="H141" i="24"/>
  <c r="H238" i="24"/>
  <c r="G54" i="26"/>
  <c r="G53" i="26" s="1"/>
  <c r="C116" i="26"/>
  <c r="H144" i="27"/>
  <c r="H192" i="27"/>
  <c r="H196" i="27"/>
  <c r="F283" i="31"/>
  <c r="C191" i="30"/>
  <c r="C204" i="31"/>
  <c r="C67" i="38"/>
  <c r="D53" i="38"/>
  <c r="C53" i="38" s="1"/>
  <c r="H55" i="19"/>
  <c r="H84" i="22"/>
  <c r="H259" i="23"/>
  <c r="C136" i="24"/>
  <c r="C141" i="24"/>
  <c r="I187" i="24"/>
  <c r="H246" i="24"/>
  <c r="H205" i="25"/>
  <c r="C216" i="25"/>
  <c r="G187" i="28"/>
  <c r="E258" i="28"/>
  <c r="G258" i="28"/>
  <c r="L258" i="28"/>
  <c r="C290" i="28"/>
  <c r="G283" i="50"/>
  <c r="C187" i="50"/>
  <c r="G283" i="37"/>
  <c r="C246" i="20"/>
  <c r="H271" i="20"/>
  <c r="C166" i="21"/>
  <c r="G54" i="23"/>
  <c r="G53" i="23" s="1"/>
  <c r="E130" i="24"/>
  <c r="G195" i="24"/>
  <c r="C271" i="25"/>
  <c r="H80" i="26"/>
  <c r="H290" i="27"/>
  <c r="I53" i="28"/>
  <c r="C112" i="28"/>
  <c r="E174" i="28"/>
  <c r="E173" i="28" s="1"/>
  <c r="H290" i="28"/>
  <c r="C21" i="40"/>
  <c r="H184" i="19"/>
  <c r="C95" i="20"/>
  <c r="H263" i="20"/>
  <c r="H69" i="22"/>
  <c r="H136" i="22"/>
  <c r="C80" i="23"/>
  <c r="F187" i="23"/>
  <c r="I191" i="27"/>
  <c r="I187" i="27" s="1"/>
  <c r="D187" i="48"/>
  <c r="C187" i="48" s="1"/>
  <c r="H130" i="30"/>
  <c r="I54" i="19"/>
  <c r="I53" i="19" s="1"/>
  <c r="C216" i="19"/>
  <c r="H216" i="19"/>
  <c r="H198" i="20"/>
  <c r="C103" i="21"/>
  <c r="C184" i="21"/>
  <c r="C89" i="23"/>
  <c r="H280" i="23"/>
  <c r="H55" i="24"/>
  <c r="H69" i="24"/>
  <c r="D122" i="25"/>
  <c r="K27" i="27"/>
  <c r="H27" i="27" s="1"/>
  <c r="H89" i="27"/>
  <c r="L21" i="28"/>
  <c r="C195" i="51"/>
  <c r="G283" i="33"/>
  <c r="G21" i="19"/>
  <c r="H166" i="19"/>
  <c r="H77" i="21"/>
  <c r="H80" i="21"/>
  <c r="C196" i="21"/>
  <c r="C216" i="21"/>
  <c r="H259" i="21"/>
  <c r="C55" i="23"/>
  <c r="L130" i="23"/>
  <c r="C179" i="23"/>
  <c r="H184" i="23"/>
  <c r="I54" i="24"/>
  <c r="I53" i="24" s="1"/>
  <c r="F27" i="25"/>
  <c r="C151" i="26"/>
  <c r="H238" i="27"/>
  <c r="H252" i="27"/>
  <c r="H280" i="27"/>
  <c r="C69" i="28"/>
  <c r="H136" i="28"/>
  <c r="E187" i="28"/>
  <c r="H198" i="28"/>
  <c r="H252" i="28"/>
  <c r="E230" i="28"/>
  <c r="K52" i="42"/>
  <c r="E194" i="37"/>
  <c r="E283" i="51"/>
  <c r="C231" i="49"/>
  <c r="L52" i="45"/>
  <c r="L51" i="45" s="1"/>
  <c r="G194" i="39"/>
  <c r="H204" i="35"/>
  <c r="L75" i="30"/>
  <c r="C263" i="19"/>
  <c r="H263" i="19"/>
  <c r="G269" i="20"/>
  <c r="G268" i="20" s="1"/>
  <c r="L269" i="20"/>
  <c r="J83" i="21"/>
  <c r="J53" i="23"/>
  <c r="H175" i="24"/>
  <c r="C198" i="26"/>
  <c r="L54" i="27"/>
  <c r="L53" i="27" s="1"/>
  <c r="G76" i="28"/>
  <c r="G75" i="28" s="1"/>
  <c r="J230" i="46"/>
  <c r="K51" i="31"/>
  <c r="K50" i="31" s="1"/>
  <c r="F52" i="39"/>
  <c r="F51" i="39" s="1"/>
  <c r="H188" i="19"/>
  <c r="H276" i="19"/>
  <c r="I67" i="20"/>
  <c r="I53" i="20" s="1"/>
  <c r="H77" i="20"/>
  <c r="H151" i="20"/>
  <c r="D195" i="20"/>
  <c r="D258" i="20"/>
  <c r="C77" i="23"/>
  <c r="H112" i="23"/>
  <c r="G53" i="24"/>
  <c r="H80" i="24"/>
  <c r="H184" i="25"/>
  <c r="C238" i="25"/>
  <c r="C252" i="25"/>
  <c r="H43" i="27"/>
  <c r="C95" i="27"/>
  <c r="J21" i="28"/>
  <c r="F67" i="28"/>
  <c r="C84" i="28"/>
  <c r="L187" i="28"/>
  <c r="F187" i="28"/>
  <c r="H246" i="28"/>
  <c r="C204" i="50"/>
  <c r="F283" i="46"/>
  <c r="K187" i="41"/>
  <c r="H187" i="41" s="1"/>
  <c r="G52" i="37"/>
  <c r="K52" i="40"/>
  <c r="K21" i="52"/>
  <c r="F52" i="45"/>
  <c r="F51" i="45" s="1"/>
  <c r="L52" i="44"/>
  <c r="H83" i="42"/>
  <c r="D195" i="35"/>
  <c r="C195" i="35" s="1"/>
  <c r="C231" i="32"/>
  <c r="H53" i="42"/>
  <c r="G283" i="44"/>
  <c r="F75" i="52"/>
  <c r="F52" i="52" s="1"/>
  <c r="C43" i="19"/>
  <c r="C55" i="19"/>
  <c r="J130" i="19"/>
  <c r="H246" i="19"/>
  <c r="H84" i="24"/>
  <c r="H112" i="24"/>
  <c r="L130" i="24"/>
  <c r="C276" i="24"/>
  <c r="H188" i="25"/>
  <c r="H198" i="25"/>
  <c r="H280" i="25"/>
  <c r="C80" i="26"/>
  <c r="C179" i="26"/>
  <c r="F187" i="27"/>
  <c r="E258" i="27"/>
  <c r="L258" i="27"/>
  <c r="C43" i="28"/>
  <c r="C80" i="28"/>
  <c r="J76" i="28"/>
  <c r="C122" i="28"/>
  <c r="H160" i="28"/>
  <c r="F174" i="28"/>
  <c r="F173" i="28" s="1"/>
  <c r="K174" i="28"/>
  <c r="K173" i="28" s="1"/>
  <c r="H216" i="28"/>
  <c r="L231" i="28"/>
  <c r="D258" i="28"/>
  <c r="I258" i="28"/>
  <c r="K258" i="28"/>
  <c r="E194" i="47"/>
  <c r="K52" i="37"/>
  <c r="F283" i="42"/>
  <c r="K53" i="24"/>
  <c r="F194" i="42"/>
  <c r="F283" i="52"/>
  <c r="G283" i="52"/>
  <c r="G194" i="52"/>
  <c r="G51" i="52" s="1"/>
  <c r="G50" i="52" s="1"/>
  <c r="E194" i="36"/>
  <c r="E283" i="36"/>
  <c r="G52" i="36"/>
  <c r="G283" i="36"/>
  <c r="E53" i="19"/>
  <c r="F54" i="19"/>
  <c r="F53" i="19" s="1"/>
  <c r="H58" i="19"/>
  <c r="L75" i="19"/>
  <c r="H136" i="19"/>
  <c r="C141" i="19"/>
  <c r="C144" i="19"/>
  <c r="H144" i="19"/>
  <c r="L204" i="19"/>
  <c r="L195" i="19" s="1"/>
  <c r="C246" i="19"/>
  <c r="C259" i="19"/>
  <c r="C276" i="19"/>
  <c r="L269" i="19"/>
  <c r="C280" i="19"/>
  <c r="E53" i="20"/>
  <c r="H84" i="20"/>
  <c r="H103" i="20"/>
  <c r="C112" i="20"/>
  <c r="C122" i="20"/>
  <c r="H136" i="20"/>
  <c r="C141" i="20"/>
  <c r="H141" i="20"/>
  <c r="C144" i="20"/>
  <c r="C227" i="20"/>
  <c r="G21" i="21"/>
  <c r="E53" i="21"/>
  <c r="G130" i="21"/>
  <c r="K258" i="21"/>
  <c r="H271" i="21"/>
  <c r="D269" i="21"/>
  <c r="E54" i="22"/>
  <c r="E53" i="22" s="1"/>
  <c r="H80" i="22"/>
  <c r="E83" i="22"/>
  <c r="C141" i="22"/>
  <c r="F204" i="22"/>
  <c r="K204" i="22"/>
  <c r="K195" i="22" s="1"/>
  <c r="H263" i="22"/>
  <c r="C103" i="23"/>
  <c r="H122" i="23"/>
  <c r="J130" i="23"/>
  <c r="K187" i="23"/>
  <c r="G258" i="23"/>
  <c r="F83" i="24"/>
  <c r="H144" i="24"/>
  <c r="K174" i="24"/>
  <c r="K173" i="24" s="1"/>
  <c r="E187" i="24"/>
  <c r="H198" i="24"/>
  <c r="L269" i="24"/>
  <c r="H43" i="25"/>
  <c r="I196" i="25"/>
  <c r="H196" i="25" s="1"/>
  <c r="C141" i="26"/>
  <c r="I130" i="26"/>
  <c r="C144" i="26"/>
  <c r="H144" i="26"/>
  <c r="E76" i="27"/>
  <c r="H103" i="27"/>
  <c r="H188" i="27"/>
  <c r="J187" i="27"/>
  <c r="K204" i="27"/>
  <c r="K195" i="27" s="1"/>
  <c r="I231" i="27"/>
  <c r="I230" i="27" s="1"/>
  <c r="C280" i="27"/>
  <c r="C288" i="27" s="1"/>
  <c r="C287" i="27" s="1"/>
  <c r="H58" i="28"/>
  <c r="C67" i="28"/>
  <c r="H69" i="28"/>
  <c r="C116" i="28"/>
  <c r="H122" i="28"/>
  <c r="C151" i="28"/>
  <c r="H151" i="28"/>
  <c r="C160" i="28"/>
  <c r="K187" i="28"/>
  <c r="H238" i="28"/>
  <c r="H276" i="28"/>
  <c r="C83" i="51"/>
  <c r="G52" i="48"/>
  <c r="G51" i="48" s="1"/>
  <c r="G285" i="48" s="1"/>
  <c r="C251" i="30"/>
  <c r="G283" i="47"/>
  <c r="J52" i="41"/>
  <c r="C268" i="38"/>
  <c r="C21" i="36"/>
  <c r="C83" i="30"/>
  <c r="J75" i="51"/>
  <c r="J52" i="51" s="1"/>
  <c r="H204" i="48"/>
  <c r="H187" i="48"/>
  <c r="C187" i="42"/>
  <c r="G194" i="37"/>
  <c r="F21" i="50"/>
  <c r="C21" i="50" s="1"/>
  <c r="K230" i="30"/>
  <c r="H67" i="19"/>
  <c r="C69" i="19"/>
  <c r="H80" i="19"/>
  <c r="F83" i="19"/>
  <c r="C95" i="19"/>
  <c r="C112" i="19"/>
  <c r="C122" i="19"/>
  <c r="C179" i="19"/>
  <c r="H179" i="19"/>
  <c r="C184" i="19"/>
  <c r="G187" i="19"/>
  <c r="G204" i="19"/>
  <c r="G195" i="19" s="1"/>
  <c r="G194" i="19" s="1"/>
  <c r="H252" i="19"/>
  <c r="K54" i="20"/>
  <c r="K53" i="20" s="1"/>
  <c r="K83" i="20"/>
  <c r="K75" i="20" s="1"/>
  <c r="H160" i="20"/>
  <c r="D174" i="20"/>
  <c r="H179" i="20"/>
  <c r="H184" i="20"/>
  <c r="E21" i="21"/>
  <c r="G258" i="21"/>
  <c r="K130" i="22"/>
  <c r="K75" i="22" s="1"/>
  <c r="K174" i="22"/>
  <c r="K173" i="22" s="1"/>
  <c r="C252" i="22"/>
  <c r="H89" i="23"/>
  <c r="C116" i="23"/>
  <c r="E204" i="23"/>
  <c r="H43" i="24"/>
  <c r="F54" i="24"/>
  <c r="H58" i="24"/>
  <c r="I76" i="24"/>
  <c r="C80" i="24"/>
  <c r="L76" i="24"/>
  <c r="H89" i="24"/>
  <c r="H103" i="24"/>
  <c r="H122" i="24"/>
  <c r="F204" i="24"/>
  <c r="C246" i="24"/>
  <c r="D67" i="25"/>
  <c r="G130" i="25"/>
  <c r="F195" i="25"/>
  <c r="C43" i="26"/>
  <c r="H69" i="26"/>
  <c r="F269" i="26"/>
  <c r="F268" i="26" s="1"/>
  <c r="K269" i="26"/>
  <c r="K83" i="27"/>
  <c r="E187" i="27"/>
  <c r="G283" i="51"/>
  <c r="F283" i="43"/>
  <c r="L51" i="37"/>
  <c r="E52" i="49"/>
  <c r="G194" i="44"/>
  <c r="C195" i="34"/>
  <c r="H269" i="52"/>
  <c r="H231" i="52"/>
  <c r="E52" i="47"/>
  <c r="H83" i="44"/>
  <c r="F130" i="19"/>
  <c r="F187" i="19"/>
  <c r="J187" i="19"/>
  <c r="E195" i="19"/>
  <c r="L52" i="20"/>
  <c r="C116" i="20"/>
  <c r="J130" i="20"/>
  <c r="H130" i="20" s="1"/>
  <c r="G204" i="20"/>
  <c r="L204" i="20"/>
  <c r="L195" i="20" s="1"/>
  <c r="I269" i="20"/>
  <c r="C84" i="21"/>
  <c r="G83" i="21"/>
  <c r="C198" i="21"/>
  <c r="F269" i="21"/>
  <c r="F268" i="21" s="1"/>
  <c r="C43" i="22"/>
  <c r="K76" i="22"/>
  <c r="F83" i="22"/>
  <c r="C136" i="22"/>
  <c r="G130" i="22"/>
  <c r="C188" i="22"/>
  <c r="C191" i="22"/>
  <c r="C216" i="22"/>
  <c r="F269" i="22"/>
  <c r="K269" i="22"/>
  <c r="C166" i="23"/>
  <c r="J187" i="23"/>
  <c r="K83" i="24"/>
  <c r="G130" i="24"/>
  <c r="L187" i="24"/>
  <c r="J269" i="24"/>
  <c r="H288" i="25"/>
  <c r="H287" i="25" s="1"/>
  <c r="E21" i="25"/>
  <c r="C58" i="25"/>
  <c r="D136" i="25"/>
  <c r="C136" i="25" s="1"/>
  <c r="H238" i="25"/>
  <c r="L76" i="26"/>
  <c r="F130" i="26"/>
  <c r="J174" i="26"/>
  <c r="J173" i="26" s="1"/>
  <c r="H238" i="26"/>
  <c r="I258" i="26"/>
  <c r="H160" i="27"/>
  <c r="H216" i="27"/>
  <c r="C227" i="27"/>
  <c r="F231" i="27"/>
  <c r="K231" i="27"/>
  <c r="C271" i="27"/>
  <c r="H271" i="27"/>
  <c r="H54" i="28"/>
  <c r="F53" i="28"/>
  <c r="K53" i="28"/>
  <c r="G53" i="28"/>
  <c r="K130" i="28"/>
  <c r="I187" i="28"/>
  <c r="G195" i="28"/>
  <c r="C246" i="28"/>
  <c r="C263" i="28"/>
  <c r="K269" i="28"/>
  <c r="E283" i="49"/>
  <c r="G283" i="41"/>
  <c r="F51" i="41"/>
  <c r="F285" i="41" s="1"/>
  <c r="G283" i="34"/>
  <c r="C21" i="33"/>
  <c r="C21" i="30"/>
  <c r="H269" i="48"/>
  <c r="E283" i="44"/>
  <c r="C269" i="42"/>
  <c r="E194" i="39"/>
  <c r="C21" i="39"/>
  <c r="C83" i="36"/>
  <c r="G52" i="42"/>
  <c r="C76" i="38"/>
  <c r="J51" i="37"/>
  <c r="C196" i="40"/>
  <c r="D195" i="40"/>
  <c r="C195" i="40" s="1"/>
  <c r="K27" i="19"/>
  <c r="H27" i="19" s="1"/>
  <c r="K76" i="19"/>
  <c r="H84" i="19"/>
  <c r="C89" i="19"/>
  <c r="C116" i="19"/>
  <c r="C198" i="19"/>
  <c r="C227" i="19"/>
  <c r="D258" i="19"/>
  <c r="H58" i="20"/>
  <c r="C77" i="20"/>
  <c r="H89" i="20"/>
  <c r="C238" i="20"/>
  <c r="H238" i="20"/>
  <c r="H259" i="20"/>
  <c r="J269" i="20"/>
  <c r="K53" i="21"/>
  <c r="I76" i="21"/>
  <c r="C179" i="21"/>
  <c r="H151" i="22"/>
  <c r="C160" i="22"/>
  <c r="H179" i="22"/>
  <c r="G83" i="23"/>
  <c r="H198" i="23"/>
  <c r="C205" i="23"/>
  <c r="C227" i="23"/>
  <c r="K258" i="23"/>
  <c r="K230" i="23" s="1"/>
  <c r="H271" i="23"/>
  <c r="L21" i="24"/>
  <c r="K76" i="24"/>
  <c r="H95" i="24"/>
  <c r="H151" i="24"/>
  <c r="C166" i="24"/>
  <c r="H205" i="24"/>
  <c r="G230" i="24"/>
  <c r="E130" i="25"/>
  <c r="F187" i="25"/>
  <c r="L204" i="25"/>
  <c r="L195" i="25" s="1"/>
  <c r="G204" i="25"/>
  <c r="G195" i="25" s="1"/>
  <c r="C246" i="25"/>
  <c r="C251" i="25"/>
  <c r="H252" i="25"/>
  <c r="L21" i="26"/>
  <c r="H84" i="26"/>
  <c r="C246" i="26"/>
  <c r="I269" i="26"/>
  <c r="F130" i="27"/>
  <c r="H184" i="27"/>
  <c r="H198" i="27"/>
  <c r="H246" i="27"/>
  <c r="H263" i="27"/>
  <c r="H95" i="28"/>
  <c r="C136" i="28"/>
  <c r="C179" i="28"/>
  <c r="L174" i="28"/>
  <c r="L173" i="28" s="1"/>
  <c r="I196" i="28"/>
  <c r="G231" i="28"/>
  <c r="C268" i="49"/>
  <c r="E75" i="46"/>
  <c r="E52" i="46" s="1"/>
  <c r="E194" i="33"/>
  <c r="C21" i="31"/>
  <c r="H21" i="29"/>
  <c r="L75" i="32"/>
  <c r="L52" i="32" s="1"/>
  <c r="L51" i="32" s="1"/>
  <c r="C130" i="47"/>
  <c r="G52" i="46"/>
  <c r="L51" i="40"/>
  <c r="F194" i="29"/>
  <c r="C204" i="46"/>
  <c r="F194" i="45"/>
  <c r="H27" i="46"/>
  <c r="K21" i="46"/>
  <c r="H21" i="46" s="1"/>
  <c r="K75" i="50"/>
  <c r="K52" i="50" s="1"/>
  <c r="K51" i="50" s="1"/>
  <c r="H27" i="38"/>
  <c r="K21" i="38"/>
  <c r="H21" i="38" s="1"/>
  <c r="K75" i="36"/>
  <c r="I67" i="25"/>
  <c r="H67" i="25" s="1"/>
  <c r="L51" i="29"/>
  <c r="L50" i="29" s="1"/>
  <c r="K51" i="52"/>
  <c r="J51" i="41"/>
  <c r="H268" i="38"/>
  <c r="H283" i="38" s="1"/>
  <c r="G194" i="46"/>
  <c r="G51" i="46" s="1"/>
  <c r="G51" i="34"/>
  <c r="G285" i="34" s="1"/>
  <c r="C268" i="34"/>
  <c r="F194" i="52"/>
  <c r="F194" i="49"/>
  <c r="E194" i="44"/>
  <c r="G194" i="47"/>
  <c r="G230" i="19"/>
  <c r="L53" i="19"/>
  <c r="E75" i="19"/>
  <c r="H160" i="19"/>
  <c r="H191" i="19"/>
  <c r="F195" i="19"/>
  <c r="H269" i="19"/>
  <c r="C43" i="20"/>
  <c r="K174" i="20"/>
  <c r="K173" i="20" s="1"/>
  <c r="C191" i="20"/>
  <c r="F195" i="20"/>
  <c r="C235" i="20"/>
  <c r="E231" i="20"/>
  <c r="C251" i="20"/>
  <c r="K83" i="21"/>
  <c r="E130" i="21"/>
  <c r="C165" i="21"/>
  <c r="H184" i="21"/>
  <c r="H198" i="21"/>
  <c r="L204" i="21"/>
  <c r="L195" i="21" s="1"/>
  <c r="C246" i="21"/>
  <c r="E75" i="22"/>
  <c r="E52" i="22" s="1"/>
  <c r="C184" i="22"/>
  <c r="F173" i="22"/>
  <c r="I231" i="22"/>
  <c r="H235" i="22"/>
  <c r="C246" i="22"/>
  <c r="H252" i="22"/>
  <c r="I251" i="22"/>
  <c r="H251" i="22" s="1"/>
  <c r="H67" i="24"/>
  <c r="C69" i="24"/>
  <c r="D67" i="24"/>
  <c r="C67" i="24" s="1"/>
  <c r="F75" i="24"/>
  <c r="H179" i="24"/>
  <c r="I174" i="24"/>
  <c r="I173" i="24" s="1"/>
  <c r="J288" i="25"/>
  <c r="J287" i="25" s="1"/>
  <c r="J21" i="25"/>
  <c r="G54" i="25"/>
  <c r="G53" i="25" s="1"/>
  <c r="I76" i="25"/>
  <c r="H77" i="25"/>
  <c r="C80" i="25"/>
  <c r="K76" i="25"/>
  <c r="E83" i="25"/>
  <c r="C114" i="25"/>
  <c r="D112" i="25"/>
  <c r="C146" i="25"/>
  <c r="D144" i="25"/>
  <c r="C144" i="25" s="1"/>
  <c r="H192" i="25"/>
  <c r="I191" i="25"/>
  <c r="I187" i="25" s="1"/>
  <c r="C235" i="25"/>
  <c r="D231" i="25"/>
  <c r="H235" i="25"/>
  <c r="I231" i="25"/>
  <c r="H271" i="25"/>
  <c r="J269" i="25"/>
  <c r="E269" i="25"/>
  <c r="E268" i="25" s="1"/>
  <c r="L269" i="25"/>
  <c r="C89" i="26"/>
  <c r="C95" i="26"/>
  <c r="C112" i="26"/>
  <c r="H141" i="26"/>
  <c r="C235" i="26"/>
  <c r="D231" i="26"/>
  <c r="H235" i="26"/>
  <c r="I231" i="26"/>
  <c r="L288" i="27"/>
  <c r="L287" i="27" s="1"/>
  <c r="L21" i="27"/>
  <c r="C57" i="27"/>
  <c r="D55" i="27"/>
  <c r="C198" i="27"/>
  <c r="D196" i="27"/>
  <c r="C235" i="27"/>
  <c r="D231" i="27"/>
  <c r="J269" i="27"/>
  <c r="G288" i="28"/>
  <c r="G287" i="28" s="1"/>
  <c r="G21" i="28"/>
  <c r="I83" i="28"/>
  <c r="F195" i="28"/>
  <c r="H235" i="28"/>
  <c r="J231" i="28"/>
  <c r="H268" i="52"/>
  <c r="H283" i="52" s="1"/>
  <c r="H258" i="50"/>
  <c r="I230" i="50"/>
  <c r="H230" i="50" s="1"/>
  <c r="H83" i="34"/>
  <c r="I75" i="34"/>
  <c r="F173" i="36"/>
  <c r="C174" i="36"/>
  <c r="D230" i="32"/>
  <c r="C230" i="32" s="1"/>
  <c r="J187" i="32"/>
  <c r="H187" i="32" s="1"/>
  <c r="C269" i="30"/>
  <c r="C83" i="29"/>
  <c r="D75" i="29"/>
  <c r="C75" i="29" s="1"/>
  <c r="L285" i="29"/>
  <c r="I285" i="31"/>
  <c r="I50" i="31"/>
  <c r="G50" i="43"/>
  <c r="F50" i="35"/>
  <c r="F285" i="35"/>
  <c r="H231" i="34"/>
  <c r="I230" i="34"/>
  <c r="H230" i="34" s="1"/>
  <c r="C231" i="34"/>
  <c r="D230" i="34"/>
  <c r="E230" i="52"/>
  <c r="C230" i="52" s="1"/>
  <c r="C231" i="52"/>
  <c r="D230" i="47"/>
  <c r="C230" i="47" s="1"/>
  <c r="C231" i="47"/>
  <c r="F75" i="47"/>
  <c r="F52" i="47" s="1"/>
  <c r="F51" i="47" s="1"/>
  <c r="F285" i="47" s="1"/>
  <c r="K21" i="47"/>
  <c r="H21" i="47" s="1"/>
  <c r="H27" i="47"/>
  <c r="H251" i="46"/>
  <c r="I230" i="46"/>
  <c r="H230" i="46" s="1"/>
  <c r="C83" i="46"/>
  <c r="C27" i="46"/>
  <c r="F21" i="46"/>
  <c r="C21" i="46" s="1"/>
  <c r="D187" i="45"/>
  <c r="C187" i="45" s="1"/>
  <c r="C191" i="45"/>
  <c r="H53" i="44"/>
  <c r="H76" i="42"/>
  <c r="I75" i="42"/>
  <c r="H75" i="42" s="1"/>
  <c r="D187" i="41"/>
  <c r="C187" i="41" s="1"/>
  <c r="C191" i="41"/>
  <c r="D75" i="41"/>
  <c r="C76" i="41"/>
  <c r="D53" i="41"/>
  <c r="C54" i="41"/>
  <c r="H27" i="41"/>
  <c r="K21" i="41"/>
  <c r="H21" i="41" s="1"/>
  <c r="D230" i="40"/>
  <c r="C231" i="40"/>
  <c r="G75" i="40"/>
  <c r="C83" i="40"/>
  <c r="C231" i="39"/>
  <c r="D230" i="39"/>
  <c r="C230" i="39" s="1"/>
  <c r="I187" i="39"/>
  <c r="H187" i="39" s="1"/>
  <c r="H191" i="39"/>
  <c r="F173" i="38"/>
  <c r="F283" i="38" s="1"/>
  <c r="C174" i="38"/>
  <c r="I75" i="38"/>
  <c r="F50" i="37"/>
  <c r="D21" i="19"/>
  <c r="E287" i="19"/>
  <c r="G287" i="19"/>
  <c r="J21" i="19"/>
  <c r="H43" i="19"/>
  <c r="G54" i="19"/>
  <c r="G53" i="19" s="1"/>
  <c r="K53" i="19"/>
  <c r="C58" i="19"/>
  <c r="D67" i="19"/>
  <c r="C67" i="19" s="1"/>
  <c r="C76" i="19"/>
  <c r="C77" i="19"/>
  <c r="I76" i="19"/>
  <c r="C80" i="19"/>
  <c r="C84" i="19"/>
  <c r="H89" i="19"/>
  <c r="H95" i="19"/>
  <c r="H112" i="19"/>
  <c r="H116" i="19"/>
  <c r="H122" i="19"/>
  <c r="C136" i="19"/>
  <c r="H141" i="19"/>
  <c r="C151" i="19"/>
  <c r="H151" i="19"/>
  <c r="C160" i="19"/>
  <c r="I165" i="19"/>
  <c r="H165" i="19" s="1"/>
  <c r="C166" i="19"/>
  <c r="L173" i="19"/>
  <c r="J173" i="19"/>
  <c r="I187" i="19"/>
  <c r="C188" i="19"/>
  <c r="C205" i="19"/>
  <c r="J204" i="19"/>
  <c r="J195" i="19" s="1"/>
  <c r="H227" i="19"/>
  <c r="C235" i="19"/>
  <c r="D231" i="19"/>
  <c r="F231" i="19"/>
  <c r="F230" i="19" s="1"/>
  <c r="H235" i="19"/>
  <c r="I231" i="19"/>
  <c r="I230" i="19" s="1"/>
  <c r="K231" i="19"/>
  <c r="C238" i="19"/>
  <c r="L230" i="19"/>
  <c r="C252" i="19"/>
  <c r="H259" i="19"/>
  <c r="H271" i="19"/>
  <c r="E268" i="19"/>
  <c r="E194" i="19" s="1"/>
  <c r="F287" i="20"/>
  <c r="F27" i="20"/>
  <c r="H43" i="20"/>
  <c r="C54" i="20"/>
  <c r="F53" i="20"/>
  <c r="H55" i="20"/>
  <c r="C58" i="20"/>
  <c r="C67" i="20"/>
  <c r="C69" i="20"/>
  <c r="C80" i="20"/>
  <c r="H80" i="20"/>
  <c r="D83" i="20"/>
  <c r="C84" i="20"/>
  <c r="F83" i="20"/>
  <c r="F75" i="20" s="1"/>
  <c r="C89" i="20"/>
  <c r="C103" i="20"/>
  <c r="H112" i="20"/>
  <c r="H116" i="20"/>
  <c r="H122" i="20"/>
  <c r="C136" i="20"/>
  <c r="C151" i="20"/>
  <c r="C160" i="20"/>
  <c r="C175" i="20"/>
  <c r="F174" i="20"/>
  <c r="F173" i="20" s="1"/>
  <c r="C179" i="20"/>
  <c r="G174" i="20"/>
  <c r="G173" i="20" s="1"/>
  <c r="C184" i="20"/>
  <c r="D187" i="20"/>
  <c r="H188" i="20"/>
  <c r="I191" i="20"/>
  <c r="C192" i="20"/>
  <c r="G195" i="20"/>
  <c r="C198" i="20"/>
  <c r="C205" i="20"/>
  <c r="J204" i="20"/>
  <c r="J195" i="20" s="1"/>
  <c r="H216" i="20"/>
  <c r="H227" i="20"/>
  <c r="D231" i="20"/>
  <c r="F231" i="20"/>
  <c r="F230" i="20" s="1"/>
  <c r="H235" i="20"/>
  <c r="I231" i="20"/>
  <c r="K231" i="20"/>
  <c r="G230" i="20"/>
  <c r="L230" i="20"/>
  <c r="H246" i="20"/>
  <c r="I251" i="20"/>
  <c r="C252" i="20"/>
  <c r="C259" i="20"/>
  <c r="C263" i="20"/>
  <c r="C271" i="20"/>
  <c r="D269" i="20"/>
  <c r="C269" i="20" s="1"/>
  <c r="H276" i="20"/>
  <c r="K269" i="20"/>
  <c r="H280" i="20"/>
  <c r="E287" i="21"/>
  <c r="G287" i="21"/>
  <c r="J288" i="21"/>
  <c r="J287" i="21" s="1"/>
  <c r="F27" i="21"/>
  <c r="C43" i="21"/>
  <c r="J21" i="21"/>
  <c r="C55" i="21"/>
  <c r="G54" i="21"/>
  <c r="G53" i="21" s="1"/>
  <c r="H69" i="21"/>
  <c r="E76" i="21"/>
  <c r="L83" i="21"/>
  <c r="L75" i="21" s="1"/>
  <c r="L52" i="21" s="1"/>
  <c r="H103" i="21"/>
  <c r="H112" i="21"/>
  <c r="H116" i="21"/>
  <c r="H122" i="21"/>
  <c r="H151" i="21"/>
  <c r="K173" i="21"/>
  <c r="H179" i="21"/>
  <c r="E187" i="21"/>
  <c r="C192" i="21"/>
  <c r="L187" i="21"/>
  <c r="G195" i="21"/>
  <c r="J204" i="21"/>
  <c r="J195" i="21" s="1"/>
  <c r="H216" i="21"/>
  <c r="C235" i="21"/>
  <c r="D231" i="21"/>
  <c r="F231" i="21"/>
  <c r="F230" i="21" s="1"/>
  <c r="H235" i="21"/>
  <c r="L231" i="21"/>
  <c r="L230" i="21" s="1"/>
  <c r="H246" i="21"/>
  <c r="E258" i="21"/>
  <c r="E230" i="21" s="1"/>
  <c r="I258" i="21"/>
  <c r="I230" i="21" s="1"/>
  <c r="C263" i="21"/>
  <c r="C271" i="21"/>
  <c r="G21" i="22"/>
  <c r="D288" i="22"/>
  <c r="D287" i="22" s="1"/>
  <c r="K288" i="22"/>
  <c r="K287" i="22" s="1"/>
  <c r="H43" i="22"/>
  <c r="H67" i="22"/>
  <c r="C69" i="22"/>
  <c r="D67" i="22"/>
  <c r="C67" i="22" s="1"/>
  <c r="G83" i="22"/>
  <c r="G75" i="22" s="1"/>
  <c r="I130" i="22"/>
  <c r="F130" i="22"/>
  <c r="J130" i="22"/>
  <c r="H166" i="22"/>
  <c r="I165" i="22"/>
  <c r="G195" i="22"/>
  <c r="C276" i="22"/>
  <c r="D269" i="22"/>
  <c r="D268" i="22" s="1"/>
  <c r="F268" i="22"/>
  <c r="C69" i="23"/>
  <c r="D67" i="23"/>
  <c r="D76" i="23"/>
  <c r="C76" i="23" s="1"/>
  <c r="J83" i="23"/>
  <c r="K130" i="23"/>
  <c r="D174" i="23"/>
  <c r="E187" i="23"/>
  <c r="G187" i="23"/>
  <c r="C196" i="23"/>
  <c r="F195" i="23"/>
  <c r="I231" i="23"/>
  <c r="H235" i="23"/>
  <c r="C246" i="23"/>
  <c r="E268" i="23"/>
  <c r="D288" i="24"/>
  <c r="D287" i="24" s="1"/>
  <c r="D21" i="24"/>
  <c r="F53" i="24"/>
  <c r="L53" i="24"/>
  <c r="L83" i="24"/>
  <c r="L75" i="24" s="1"/>
  <c r="E83" i="24"/>
  <c r="E75" i="24" s="1"/>
  <c r="E52" i="24" s="1"/>
  <c r="G83" i="24"/>
  <c r="G75" i="24" s="1"/>
  <c r="D165" i="24"/>
  <c r="C165" i="24" s="1"/>
  <c r="F173" i="24"/>
  <c r="G187" i="24"/>
  <c r="H235" i="24"/>
  <c r="J231" i="24"/>
  <c r="L231" i="24"/>
  <c r="L230" i="24" s="1"/>
  <c r="H252" i="24"/>
  <c r="I251" i="24"/>
  <c r="H251" i="24" s="1"/>
  <c r="F21" i="25"/>
  <c r="C67" i="25"/>
  <c r="E75" i="25"/>
  <c r="C132" i="25"/>
  <c r="D131" i="25"/>
  <c r="J130" i="25"/>
  <c r="L130" i="25"/>
  <c r="L75" i="25" s="1"/>
  <c r="L52" i="25" s="1"/>
  <c r="H166" i="25"/>
  <c r="I165" i="25"/>
  <c r="J187" i="25"/>
  <c r="C265" i="25"/>
  <c r="D263" i="25"/>
  <c r="C263" i="25" s="1"/>
  <c r="E83" i="26"/>
  <c r="G83" i="26"/>
  <c r="D130" i="26"/>
  <c r="K130" i="26"/>
  <c r="E130" i="26"/>
  <c r="J130" i="26"/>
  <c r="L130" i="26"/>
  <c r="C165" i="26"/>
  <c r="C175" i="26"/>
  <c r="D174" i="26"/>
  <c r="D173" i="26" s="1"/>
  <c r="C191" i="26"/>
  <c r="J187" i="26"/>
  <c r="H187" i="26" s="1"/>
  <c r="E195" i="26"/>
  <c r="G195" i="26"/>
  <c r="C276" i="26"/>
  <c r="D269" i="26"/>
  <c r="E21" i="27"/>
  <c r="E83" i="27"/>
  <c r="G83" i="27"/>
  <c r="H136" i="27"/>
  <c r="I130" i="27"/>
  <c r="I75" i="27" s="1"/>
  <c r="G195" i="27"/>
  <c r="E195" i="27"/>
  <c r="E83" i="28"/>
  <c r="G83" i="28"/>
  <c r="J130" i="28"/>
  <c r="J187" i="28"/>
  <c r="I251" i="28"/>
  <c r="H251" i="28" s="1"/>
  <c r="G268" i="28"/>
  <c r="G194" i="28" s="1"/>
  <c r="H271" i="28"/>
  <c r="J269" i="28"/>
  <c r="I230" i="52"/>
  <c r="H21" i="51"/>
  <c r="H268" i="50"/>
  <c r="H283" i="50" s="1"/>
  <c r="H191" i="47"/>
  <c r="J187" i="47"/>
  <c r="H187" i="47" s="1"/>
  <c r="H130" i="45"/>
  <c r="K53" i="45"/>
  <c r="H54" i="45"/>
  <c r="C21" i="43"/>
  <c r="H187" i="43"/>
  <c r="E268" i="40"/>
  <c r="G51" i="37"/>
  <c r="E51" i="35"/>
  <c r="G50" i="34"/>
  <c r="F51" i="34"/>
  <c r="F50" i="34" s="1"/>
  <c r="C83" i="32"/>
  <c r="C191" i="31"/>
  <c r="D187" i="31"/>
  <c r="C187" i="31" s="1"/>
  <c r="F173" i="50"/>
  <c r="C174" i="50"/>
  <c r="L75" i="47"/>
  <c r="L52" i="47" s="1"/>
  <c r="H83" i="47"/>
  <c r="C54" i="47"/>
  <c r="D53" i="47"/>
  <c r="C53" i="47" s="1"/>
  <c r="K173" i="45"/>
  <c r="H173" i="45" s="1"/>
  <c r="H174" i="45"/>
  <c r="E75" i="45"/>
  <c r="E52" i="45" s="1"/>
  <c r="H269" i="44"/>
  <c r="H67" i="50"/>
  <c r="I53" i="50"/>
  <c r="C53" i="50"/>
  <c r="E52" i="50"/>
  <c r="G194" i="49"/>
  <c r="G51" i="49" s="1"/>
  <c r="G50" i="49" s="1"/>
  <c r="H67" i="49"/>
  <c r="I53" i="49"/>
  <c r="H27" i="49"/>
  <c r="K21" i="49"/>
  <c r="C196" i="48"/>
  <c r="D195" i="48"/>
  <c r="L75" i="48"/>
  <c r="L52" i="48" s="1"/>
  <c r="H83" i="48"/>
  <c r="H195" i="38"/>
  <c r="L173" i="30"/>
  <c r="H174" i="30"/>
  <c r="D75" i="30"/>
  <c r="C54" i="52"/>
  <c r="I230" i="48"/>
  <c r="H230" i="48" s="1"/>
  <c r="H231" i="48"/>
  <c r="J52" i="48"/>
  <c r="J51" i="48" s="1"/>
  <c r="I230" i="47"/>
  <c r="H258" i="47"/>
  <c r="I53" i="47"/>
  <c r="H54" i="47"/>
  <c r="C269" i="46"/>
  <c r="D268" i="46"/>
  <c r="H83" i="45"/>
  <c r="D53" i="45"/>
  <c r="C54" i="45"/>
  <c r="H231" i="44"/>
  <c r="I230" i="44"/>
  <c r="H230" i="44" s="1"/>
  <c r="D195" i="44"/>
  <c r="C195" i="44" s="1"/>
  <c r="G54" i="22"/>
  <c r="G53" i="22" s="1"/>
  <c r="K53" i="22"/>
  <c r="F54" i="22"/>
  <c r="F53" i="22" s="1"/>
  <c r="H58" i="22"/>
  <c r="C77" i="22"/>
  <c r="C80" i="22"/>
  <c r="C89" i="22"/>
  <c r="J83" i="22"/>
  <c r="J75" i="22" s="1"/>
  <c r="C95" i="22"/>
  <c r="C112" i="22"/>
  <c r="C116" i="22"/>
  <c r="C122" i="22"/>
  <c r="C144" i="22"/>
  <c r="I174" i="22"/>
  <c r="I173" i="22" s="1"/>
  <c r="C179" i="22"/>
  <c r="C198" i="22"/>
  <c r="H216" i="22"/>
  <c r="C235" i="22"/>
  <c r="D231" i="22"/>
  <c r="F231" i="22"/>
  <c r="F230" i="22" s="1"/>
  <c r="L231" i="22"/>
  <c r="L230" i="22" s="1"/>
  <c r="G269" i="22"/>
  <c r="G268" i="22" s="1"/>
  <c r="E288" i="23"/>
  <c r="E287" i="23" s="1"/>
  <c r="L287" i="23"/>
  <c r="H43" i="23"/>
  <c r="E54" i="23"/>
  <c r="E53" i="23" s="1"/>
  <c r="L54" i="23"/>
  <c r="L53" i="23" s="1"/>
  <c r="G75" i="23"/>
  <c r="G52" i="23" s="1"/>
  <c r="H77" i="23"/>
  <c r="E83" i="23"/>
  <c r="K83" i="23"/>
  <c r="F83" i="23"/>
  <c r="F75" i="23" s="1"/>
  <c r="H103" i="23"/>
  <c r="C112" i="23"/>
  <c r="C122" i="23"/>
  <c r="C136" i="23"/>
  <c r="H144" i="23"/>
  <c r="C151" i="23"/>
  <c r="F174" i="23"/>
  <c r="F173" i="23" s="1"/>
  <c r="H179" i="23"/>
  <c r="C188" i="23"/>
  <c r="C192" i="23"/>
  <c r="E195" i="23"/>
  <c r="G204" i="23"/>
  <c r="G195" i="23" s="1"/>
  <c r="D231" i="23"/>
  <c r="F231" i="23"/>
  <c r="H246" i="23"/>
  <c r="G230" i="23"/>
  <c r="E258" i="23"/>
  <c r="E230" i="23" s="1"/>
  <c r="I258" i="23"/>
  <c r="H258" i="23" s="1"/>
  <c r="C263" i="23"/>
  <c r="C271" i="23"/>
  <c r="E288" i="24"/>
  <c r="E287" i="24" s="1"/>
  <c r="G288" i="24"/>
  <c r="G287" i="24" s="1"/>
  <c r="L288" i="24"/>
  <c r="L287" i="24" s="1"/>
  <c r="C43" i="24"/>
  <c r="C58" i="24"/>
  <c r="C95" i="24"/>
  <c r="C112" i="24"/>
  <c r="C122" i="24"/>
  <c r="H136" i="24"/>
  <c r="C144" i="24"/>
  <c r="C151" i="24"/>
  <c r="H160" i="24"/>
  <c r="C179" i="24"/>
  <c r="H184" i="24"/>
  <c r="C188" i="24"/>
  <c r="C191" i="24"/>
  <c r="C192" i="24"/>
  <c r="F195" i="24"/>
  <c r="H216" i="24"/>
  <c r="I204" i="24"/>
  <c r="H204" i="24" s="1"/>
  <c r="H227" i="24"/>
  <c r="D231" i="24"/>
  <c r="F231" i="24"/>
  <c r="I231" i="24"/>
  <c r="I230" i="24" s="1"/>
  <c r="K231" i="24"/>
  <c r="E230" i="24"/>
  <c r="H263" i="24"/>
  <c r="H271" i="24"/>
  <c r="G269" i="24"/>
  <c r="G268" i="24" s="1"/>
  <c r="K269" i="24"/>
  <c r="C280" i="24"/>
  <c r="I287" i="25"/>
  <c r="K287" i="25"/>
  <c r="C43" i="25"/>
  <c r="H58" i="25"/>
  <c r="H69" i="25"/>
  <c r="C89" i="25"/>
  <c r="C122" i="25"/>
  <c r="K173" i="25"/>
  <c r="C184" i="25"/>
  <c r="C198" i="25"/>
  <c r="J204" i="25"/>
  <c r="J195" i="25" s="1"/>
  <c r="H227" i="25"/>
  <c r="E231" i="25"/>
  <c r="E230" i="25" s="1"/>
  <c r="G231" i="25"/>
  <c r="G230" i="25" s="1"/>
  <c r="J231" i="25"/>
  <c r="L231" i="25"/>
  <c r="L230" i="25" s="1"/>
  <c r="F230" i="25"/>
  <c r="F194" i="25" s="1"/>
  <c r="C259" i="25"/>
  <c r="E287" i="26"/>
  <c r="L287" i="26"/>
  <c r="H43" i="26"/>
  <c r="K53" i="26"/>
  <c r="E54" i="26"/>
  <c r="E53" i="26" s="1"/>
  <c r="C58" i="26"/>
  <c r="C69" i="26"/>
  <c r="G75" i="26"/>
  <c r="L83" i="26"/>
  <c r="H89" i="26"/>
  <c r="H95" i="26"/>
  <c r="H103" i="26"/>
  <c r="H112" i="26"/>
  <c r="H116" i="26"/>
  <c r="H122" i="26"/>
  <c r="C136" i="26"/>
  <c r="H136" i="26"/>
  <c r="H151" i="26"/>
  <c r="C160" i="26"/>
  <c r="H160" i="26"/>
  <c r="C166" i="26"/>
  <c r="H165" i="26"/>
  <c r="G174" i="26"/>
  <c r="G173" i="26" s="1"/>
  <c r="H179" i="26"/>
  <c r="C184" i="26"/>
  <c r="H184" i="26"/>
  <c r="C188" i="26"/>
  <c r="C192" i="26"/>
  <c r="F187" i="26"/>
  <c r="H191" i="26"/>
  <c r="C196" i="26"/>
  <c r="F195" i="26"/>
  <c r="H198" i="26"/>
  <c r="C216" i="26"/>
  <c r="H216" i="26"/>
  <c r="C227" i="26"/>
  <c r="H227" i="26"/>
  <c r="E231" i="26"/>
  <c r="E230" i="26" s="1"/>
  <c r="G231" i="26"/>
  <c r="J231" i="26"/>
  <c r="L231" i="26"/>
  <c r="L230" i="26" s="1"/>
  <c r="K230" i="26"/>
  <c r="H246" i="26"/>
  <c r="F230" i="26"/>
  <c r="C259" i="26"/>
  <c r="C263" i="26"/>
  <c r="H263" i="26"/>
  <c r="C271" i="26"/>
  <c r="H271" i="26"/>
  <c r="G269" i="26"/>
  <c r="G268" i="26" s="1"/>
  <c r="H276" i="26"/>
  <c r="D288" i="27"/>
  <c r="D287" i="27" s="1"/>
  <c r="F288" i="27"/>
  <c r="F287" i="27" s="1"/>
  <c r="J54" i="27"/>
  <c r="J53" i="27" s="1"/>
  <c r="G76" i="27"/>
  <c r="K75" i="27"/>
  <c r="F76" i="27"/>
  <c r="C84" i="27"/>
  <c r="I83" i="27"/>
  <c r="C89" i="27"/>
  <c r="L83" i="27"/>
  <c r="C103" i="27"/>
  <c r="H112" i="27"/>
  <c r="C136" i="27"/>
  <c r="J130" i="27"/>
  <c r="C151" i="27"/>
  <c r="C160" i="27"/>
  <c r="K173" i="27"/>
  <c r="C175" i="27"/>
  <c r="H175" i="27"/>
  <c r="C184" i="27"/>
  <c r="C205" i="27"/>
  <c r="C216" i="27"/>
  <c r="L204" i="27"/>
  <c r="L195" i="27" s="1"/>
  <c r="H227" i="27"/>
  <c r="E231" i="27"/>
  <c r="E230" i="27" s="1"/>
  <c r="G231" i="27"/>
  <c r="H235" i="27"/>
  <c r="J231" i="27"/>
  <c r="L231" i="27"/>
  <c r="G230" i="27"/>
  <c r="K230" i="27"/>
  <c r="C246" i="27"/>
  <c r="C259" i="27"/>
  <c r="G269" i="27"/>
  <c r="G268" i="27" s="1"/>
  <c r="G194" i="27" s="1"/>
  <c r="F269" i="27"/>
  <c r="F268" i="27" s="1"/>
  <c r="D288" i="28"/>
  <c r="D287" i="28" s="1"/>
  <c r="K288" i="28"/>
  <c r="K287" i="28" s="1"/>
  <c r="H43" i="28"/>
  <c r="L53" i="28"/>
  <c r="E54" i="28"/>
  <c r="E53" i="28" s="1"/>
  <c r="E76" i="28"/>
  <c r="L76" i="28"/>
  <c r="H89" i="28"/>
  <c r="C95" i="28"/>
  <c r="L83" i="28"/>
  <c r="C141" i="28"/>
  <c r="H144" i="28"/>
  <c r="J174" i="28"/>
  <c r="J173" i="28" s="1"/>
  <c r="H184" i="28"/>
  <c r="E204" i="28"/>
  <c r="E195" i="28" s="1"/>
  <c r="E194" i="28" s="1"/>
  <c r="C227" i="28"/>
  <c r="D231" i="28"/>
  <c r="F231" i="28"/>
  <c r="I231" i="28"/>
  <c r="I230" i="28" s="1"/>
  <c r="K231" i="28"/>
  <c r="H263" i="28"/>
  <c r="L269" i="28"/>
  <c r="I75" i="52"/>
  <c r="H75" i="52" s="1"/>
  <c r="C21" i="52"/>
  <c r="J52" i="52"/>
  <c r="H130" i="51"/>
  <c r="G51" i="51"/>
  <c r="G285" i="51" s="1"/>
  <c r="E194" i="48"/>
  <c r="E75" i="48"/>
  <c r="E52" i="48" s="1"/>
  <c r="J52" i="49"/>
  <c r="D75" i="49"/>
  <c r="C130" i="48"/>
  <c r="H173" i="48"/>
  <c r="G50" i="48"/>
  <c r="F52" i="48"/>
  <c r="C83" i="45"/>
  <c r="D75" i="45"/>
  <c r="H204" i="44"/>
  <c r="J52" i="44"/>
  <c r="L52" i="38"/>
  <c r="L51" i="38" s="1"/>
  <c r="L50" i="38" s="1"/>
  <c r="H187" i="38"/>
  <c r="C191" i="36"/>
  <c r="D187" i="36"/>
  <c r="C187" i="36" s="1"/>
  <c r="C258" i="36"/>
  <c r="H83" i="31"/>
  <c r="J75" i="31"/>
  <c r="G230" i="29"/>
  <c r="G194" i="29" s="1"/>
  <c r="G51" i="29" s="1"/>
  <c r="C258" i="29"/>
  <c r="L52" i="33"/>
  <c r="L51" i="33" s="1"/>
  <c r="L285" i="33" s="1"/>
  <c r="K75" i="30"/>
  <c r="K230" i="29"/>
  <c r="H258" i="29"/>
  <c r="I187" i="29"/>
  <c r="H187" i="29" s="1"/>
  <c r="H21" i="30"/>
  <c r="G50" i="31"/>
  <c r="C195" i="45"/>
  <c r="H269" i="43"/>
  <c r="E230" i="43"/>
  <c r="E194" i="43" s="1"/>
  <c r="E51" i="43" s="1"/>
  <c r="K52" i="43"/>
  <c r="G51" i="42"/>
  <c r="G285" i="42" s="1"/>
  <c r="H231" i="42"/>
  <c r="I230" i="42"/>
  <c r="H230" i="42" s="1"/>
  <c r="H53" i="40"/>
  <c r="H231" i="39"/>
  <c r="I230" i="39"/>
  <c r="H230" i="39" s="1"/>
  <c r="D268" i="29"/>
  <c r="C269" i="29"/>
  <c r="E52" i="51"/>
  <c r="E51" i="51" s="1"/>
  <c r="E194" i="49"/>
  <c r="E51" i="49" s="1"/>
  <c r="E50" i="49" s="1"/>
  <c r="H174" i="44"/>
  <c r="H83" i="43"/>
  <c r="I53" i="43"/>
  <c r="H53" i="43" s="1"/>
  <c r="H54" i="43"/>
  <c r="E52" i="42"/>
  <c r="E51" i="42" s="1"/>
  <c r="E285" i="42" s="1"/>
  <c r="H83" i="40"/>
  <c r="G75" i="39"/>
  <c r="C76" i="39"/>
  <c r="K51" i="38"/>
  <c r="K50" i="38" s="1"/>
  <c r="C231" i="38"/>
  <c r="D230" i="38"/>
  <c r="C230" i="38" s="1"/>
  <c r="D195" i="38"/>
  <c r="E187" i="38"/>
  <c r="E52" i="38" s="1"/>
  <c r="E51" i="38" s="1"/>
  <c r="C191" i="38"/>
  <c r="D75" i="38"/>
  <c r="C231" i="37"/>
  <c r="D230" i="37"/>
  <c r="C230" i="37" s="1"/>
  <c r="C67" i="37"/>
  <c r="D53" i="37"/>
  <c r="H269" i="36"/>
  <c r="E51" i="36"/>
  <c r="E285" i="36" s="1"/>
  <c r="I230" i="35"/>
  <c r="K53" i="35"/>
  <c r="H54" i="35"/>
  <c r="C27" i="35"/>
  <c r="F21" i="35"/>
  <c r="C21" i="35" s="1"/>
  <c r="E52" i="34"/>
  <c r="K21" i="34"/>
  <c r="H21" i="34" s="1"/>
  <c r="H27" i="34"/>
  <c r="C83" i="33"/>
  <c r="E194" i="32"/>
  <c r="E51" i="32" s="1"/>
  <c r="H54" i="31"/>
  <c r="J53" i="31"/>
  <c r="H53" i="31" s="1"/>
  <c r="K52" i="49"/>
  <c r="K51" i="49" s="1"/>
  <c r="K50" i="49" s="1"/>
  <c r="H130" i="48"/>
  <c r="D195" i="41"/>
  <c r="D194" i="41" s="1"/>
  <c r="C196" i="41"/>
  <c r="H204" i="40"/>
  <c r="G194" i="38"/>
  <c r="G51" i="38" s="1"/>
  <c r="G283" i="38"/>
  <c r="J51" i="39"/>
  <c r="H231" i="35"/>
  <c r="J51" i="35"/>
  <c r="J50" i="35" s="1"/>
  <c r="I230" i="30"/>
  <c r="G50" i="30"/>
  <c r="G285" i="30"/>
  <c r="L75" i="50"/>
  <c r="L52" i="50" s="1"/>
  <c r="C288" i="49"/>
  <c r="C287" i="49" s="1"/>
  <c r="F75" i="49"/>
  <c r="H21" i="49"/>
  <c r="C76" i="49"/>
  <c r="K52" i="48"/>
  <c r="K51" i="48" s="1"/>
  <c r="K50" i="48" s="1"/>
  <c r="C173" i="47"/>
  <c r="H21" i="45"/>
  <c r="L51" i="46"/>
  <c r="L50" i="46" s="1"/>
  <c r="F194" i="44"/>
  <c r="I187" i="44"/>
  <c r="H187" i="44" s="1"/>
  <c r="F75" i="44"/>
  <c r="F52" i="44" s="1"/>
  <c r="E51" i="44"/>
  <c r="E285" i="44" s="1"/>
  <c r="H288" i="38"/>
  <c r="H287" i="38" s="1"/>
  <c r="F52" i="42"/>
  <c r="F51" i="42" s="1"/>
  <c r="F285" i="42" s="1"/>
  <c r="K230" i="40"/>
  <c r="K51" i="40" s="1"/>
  <c r="H21" i="37"/>
  <c r="H187" i="40"/>
  <c r="C195" i="37"/>
  <c r="C288" i="36"/>
  <c r="C287" i="36" s="1"/>
  <c r="C230" i="40"/>
  <c r="L52" i="41"/>
  <c r="L51" i="41" s="1"/>
  <c r="H230" i="37"/>
  <c r="C173" i="36"/>
  <c r="H288" i="36"/>
  <c r="H287" i="36" s="1"/>
  <c r="H288" i="35"/>
  <c r="H287" i="35" s="1"/>
  <c r="F268" i="36"/>
  <c r="F283" i="36" s="1"/>
  <c r="J52" i="36"/>
  <c r="L52" i="34"/>
  <c r="L51" i="34" s="1"/>
  <c r="L50" i="34" s="1"/>
  <c r="F52" i="36"/>
  <c r="E194" i="34"/>
  <c r="F194" i="32"/>
  <c r="K51" i="33"/>
  <c r="K50" i="33" s="1"/>
  <c r="H288" i="29"/>
  <c r="H287" i="29" s="1"/>
  <c r="H173" i="33"/>
  <c r="F75" i="32"/>
  <c r="F52" i="32" s="1"/>
  <c r="C288" i="31"/>
  <c r="C287" i="31" s="1"/>
  <c r="H83" i="30"/>
  <c r="I75" i="30"/>
  <c r="F194" i="31"/>
  <c r="F75" i="30"/>
  <c r="E187" i="29"/>
  <c r="C187" i="29" s="1"/>
  <c r="F51" i="29"/>
  <c r="F50" i="29" s="1"/>
  <c r="F194" i="51"/>
  <c r="E194" i="50"/>
  <c r="C83" i="47"/>
  <c r="J75" i="45"/>
  <c r="C231" i="42"/>
  <c r="G194" i="33"/>
  <c r="G51" i="33" s="1"/>
  <c r="C258" i="51"/>
  <c r="L51" i="49"/>
  <c r="C174" i="49"/>
  <c r="D173" i="49"/>
  <c r="C173" i="49" s="1"/>
  <c r="I75" i="48"/>
  <c r="H75" i="48" s="1"/>
  <c r="K21" i="48"/>
  <c r="H21" i="48" s="1"/>
  <c r="H27" i="48"/>
  <c r="G52" i="47"/>
  <c r="G51" i="47" s="1"/>
  <c r="G285" i="47" s="1"/>
  <c r="D75" i="46"/>
  <c r="C75" i="46" s="1"/>
  <c r="D230" i="45"/>
  <c r="D194" i="45" s="1"/>
  <c r="C130" i="44"/>
  <c r="I230" i="43"/>
  <c r="H231" i="43"/>
  <c r="H196" i="43"/>
  <c r="H21" i="42"/>
  <c r="G194" i="41"/>
  <c r="G51" i="41" s="1"/>
  <c r="D75" i="40"/>
  <c r="G52" i="40"/>
  <c r="G51" i="40" s="1"/>
  <c r="G50" i="40" s="1"/>
  <c r="H204" i="39"/>
  <c r="L51" i="39"/>
  <c r="C195" i="39"/>
  <c r="C83" i="39"/>
  <c r="D75" i="39"/>
  <c r="H231" i="38"/>
  <c r="I230" i="38"/>
  <c r="F194" i="38"/>
  <c r="H174" i="38"/>
  <c r="I173" i="38"/>
  <c r="H173" i="38" s="1"/>
  <c r="C21" i="38"/>
  <c r="D194" i="37"/>
  <c r="C194" i="37" s="1"/>
  <c r="H231" i="37"/>
  <c r="K51" i="37"/>
  <c r="K50" i="37" s="1"/>
  <c r="G194" i="35"/>
  <c r="G51" i="35" s="1"/>
  <c r="C191" i="35"/>
  <c r="D187" i="35"/>
  <c r="C187" i="35" s="1"/>
  <c r="C83" i="35"/>
  <c r="G194" i="32"/>
  <c r="G51" i="32" s="1"/>
  <c r="G285" i="32" s="1"/>
  <c r="H191" i="52"/>
  <c r="I187" i="52"/>
  <c r="H187" i="52" s="1"/>
  <c r="C76" i="52"/>
  <c r="D75" i="52"/>
  <c r="E52" i="52"/>
  <c r="C204" i="49"/>
  <c r="F194" i="46"/>
  <c r="F51" i="46" s="1"/>
  <c r="F50" i="46" s="1"/>
  <c r="H288" i="45"/>
  <c r="H287" i="45" s="1"/>
  <c r="C54" i="42"/>
  <c r="D53" i="42"/>
  <c r="C53" i="42" s="1"/>
  <c r="F194" i="40"/>
  <c r="F51" i="40" s="1"/>
  <c r="C269" i="39"/>
  <c r="D268" i="39"/>
  <c r="H196" i="39"/>
  <c r="H195" i="39"/>
  <c r="E52" i="39"/>
  <c r="J51" i="38"/>
  <c r="J285" i="38" s="1"/>
  <c r="G194" i="36"/>
  <c r="G51" i="36" s="1"/>
  <c r="D230" i="35"/>
  <c r="C231" i="35"/>
  <c r="L51" i="35"/>
  <c r="I230" i="32"/>
  <c r="H269" i="30"/>
  <c r="L51" i="51"/>
  <c r="L50" i="51" s="1"/>
  <c r="L285" i="46"/>
  <c r="K51" i="42"/>
  <c r="K50" i="42" s="1"/>
  <c r="K51" i="47"/>
  <c r="K285" i="47" s="1"/>
  <c r="J51" i="33"/>
  <c r="J285" i="33" s="1"/>
  <c r="G50" i="42"/>
  <c r="E283" i="33"/>
  <c r="F194" i="24"/>
  <c r="E51" i="46"/>
  <c r="E50" i="46" s="1"/>
  <c r="E283" i="40"/>
  <c r="F51" i="33"/>
  <c r="F285" i="33" s="1"/>
  <c r="L50" i="45"/>
  <c r="L285" i="45"/>
  <c r="H75" i="31"/>
  <c r="H130" i="50"/>
  <c r="H130" i="31"/>
  <c r="C75" i="45"/>
  <c r="G283" i="45"/>
  <c r="G283" i="32"/>
  <c r="C130" i="32"/>
  <c r="I204" i="26"/>
  <c r="H204" i="26" s="1"/>
  <c r="I112" i="25"/>
  <c r="H112" i="25" s="1"/>
  <c r="H104" i="22"/>
  <c r="I116" i="25"/>
  <c r="H116" i="25" s="1"/>
  <c r="I175" i="20"/>
  <c r="H175" i="20" s="1"/>
  <c r="I263" i="25"/>
  <c r="H263" i="25" s="1"/>
  <c r="I83" i="26"/>
  <c r="I75" i="26" s="1"/>
  <c r="I103" i="25"/>
  <c r="H103" i="25" s="1"/>
  <c r="I54" i="25"/>
  <c r="I53" i="25" s="1"/>
  <c r="I141" i="25"/>
  <c r="H141" i="25" s="1"/>
  <c r="H104" i="26"/>
  <c r="G285" i="52"/>
  <c r="K52" i="51"/>
  <c r="K51" i="51" s="1"/>
  <c r="F50" i="47"/>
  <c r="K52" i="30"/>
  <c r="K51" i="30" s="1"/>
  <c r="J52" i="29"/>
  <c r="J51" i="29" s="1"/>
  <c r="G283" i="29"/>
  <c r="F283" i="51"/>
  <c r="F52" i="51"/>
  <c r="F51" i="51" s="1"/>
  <c r="L285" i="51"/>
  <c r="K51" i="46"/>
  <c r="E50" i="36"/>
  <c r="E52" i="30"/>
  <c r="E51" i="30" s="1"/>
  <c r="E283" i="30"/>
  <c r="F51" i="44"/>
  <c r="F50" i="44" s="1"/>
  <c r="D194" i="51"/>
  <c r="C194" i="51" s="1"/>
  <c r="H204" i="49"/>
  <c r="D52" i="47"/>
  <c r="C53" i="45"/>
  <c r="J50" i="43"/>
  <c r="H268" i="39"/>
  <c r="H283" i="39" s="1"/>
  <c r="C53" i="35"/>
  <c r="C269" i="36"/>
  <c r="D268" i="36"/>
  <c r="J285" i="35"/>
  <c r="C27" i="32"/>
  <c r="F21" i="32"/>
  <c r="C21" i="32" s="1"/>
  <c r="C174" i="32"/>
  <c r="D173" i="32"/>
  <c r="C173" i="32" s="1"/>
  <c r="H174" i="31"/>
  <c r="J173" i="31"/>
  <c r="H173" i="31" s="1"/>
  <c r="F285" i="29"/>
  <c r="F21" i="29"/>
  <c r="C21" i="29" s="1"/>
  <c r="C27" i="29"/>
  <c r="J230" i="31"/>
  <c r="C288" i="52"/>
  <c r="C287" i="52" s="1"/>
  <c r="H195" i="51"/>
  <c r="I187" i="51"/>
  <c r="H187" i="51" s="1"/>
  <c r="F21" i="51"/>
  <c r="C21" i="51" s="1"/>
  <c r="C27" i="51"/>
  <c r="D268" i="50"/>
  <c r="C268" i="50" s="1"/>
  <c r="C269" i="50"/>
  <c r="J230" i="51"/>
  <c r="H76" i="50"/>
  <c r="J75" i="50"/>
  <c r="H204" i="50"/>
  <c r="H187" i="50"/>
  <c r="H21" i="50"/>
  <c r="J230" i="49"/>
  <c r="H130" i="49"/>
  <c r="I75" i="49"/>
  <c r="H75" i="49" s="1"/>
  <c r="K285" i="49"/>
  <c r="I75" i="50"/>
  <c r="C54" i="49"/>
  <c r="D53" i="49"/>
  <c r="C269" i="48"/>
  <c r="D268" i="48"/>
  <c r="C268" i="48" s="1"/>
  <c r="C195" i="48"/>
  <c r="C173" i="48"/>
  <c r="H269" i="47"/>
  <c r="H76" i="47"/>
  <c r="J75" i="47"/>
  <c r="F194" i="48"/>
  <c r="H195" i="48"/>
  <c r="H288" i="48"/>
  <c r="H287" i="48" s="1"/>
  <c r="H204" i="47"/>
  <c r="C54" i="48"/>
  <c r="D194" i="47"/>
  <c r="C194" i="47" s="1"/>
  <c r="C195" i="47"/>
  <c r="C75" i="47"/>
  <c r="F21" i="45"/>
  <c r="C27" i="45"/>
  <c r="D268" i="44"/>
  <c r="C268" i="44" s="1"/>
  <c r="C269" i="44"/>
  <c r="C174" i="46"/>
  <c r="D173" i="46"/>
  <c r="C173" i="46" s="1"/>
  <c r="H231" i="45"/>
  <c r="I230" i="45"/>
  <c r="H230" i="45" s="1"/>
  <c r="I187" i="45"/>
  <c r="H187" i="45" s="1"/>
  <c r="H76" i="45"/>
  <c r="I75" i="45"/>
  <c r="C53" i="46"/>
  <c r="H204" i="42"/>
  <c r="F283" i="44"/>
  <c r="D75" i="44"/>
  <c r="H27" i="43"/>
  <c r="I75" i="37"/>
  <c r="H75" i="37" s="1"/>
  <c r="C174" i="43"/>
  <c r="C54" i="43"/>
  <c r="H187" i="42"/>
  <c r="K230" i="41"/>
  <c r="K75" i="41"/>
  <c r="H75" i="39"/>
  <c r="H76" i="35"/>
  <c r="I75" i="35"/>
  <c r="K52" i="39"/>
  <c r="K51" i="39" s="1"/>
  <c r="H27" i="35"/>
  <c r="H204" i="34"/>
  <c r="E52" i="37"/>
  <c r="F194" i="36"/>
  <c r="C76" i="36"/>
  <c r="D75" i="36"/>
  <c r="C75" i="36" s="1"/>
  <c r="H187" i="34"/>
  <c r="I52" i="36"/>
  <c r="H75" i="36"/>
  <c r="C173" i="34"/>
  <c r="C204" i="36"/>
  <c r="C269" i="33"/>
  <c r="D268" i="33"/>
  <c r="C268" i="33" s="1"/>
  <c r="C231" i="33"/>
  <c r="D230" i="33"/>
  <c r="C230" i="33" s="1"/>
  <c r="D187" i="33"/>
  <c r="C187" i="33" s="1"/>
  <c r="H269" i="32"/>
  <c r="H268" i="32"/>
  <c r="H283" i="32" s="1"/>
  <c r="H231" i="32"/>
  <c r="J230" i="32"/>
  <c r="H288" i="31"/>
  <c r="H287" i="31" s="1"/>
  <c r="C231" i="30"/>
  <c r="D230" i="30"/>
  <c r="C230" i="30" s="1"/>
  <c r="K285" i="31"/>
  <c r="H27" i="31"/>
  <c r="K21" i="31"/>
  <c r="H21" i="31" s="1"/>
  <c r="C130" i="30"/>
  <c r="J75" i="30"/>
  <c r="I75" i="29"/>
  <c r="H75" i="29" s="1"/>
  <c r="D268" i="30"/>
  <c r="C174" i="30"/>
  <c r="D173" i="30"/>
  <c r="H53" i="33"/>
  <c r="I52" i="32"/>
  <c r="H53" i="32"/>
  <c r="H269" i="31"/>
  <c r="C231" i="31"/>
  <c r="D230" i="31"/>
  <c r="H130" i="29"/>
  <c r="H53" i="50"/>
  <c r="H53" i="49"/>
  <c r="C231" i="46"/>
  <c r="D230" i="46"/>
  <c r="C231" i="43"/>
  <c r="D230" i="43"/>
  <c r="C230" i="43" s="1"/>
  <c r="C53" i="43"/>
  <c r="C174" i="42"/>
  <c r="D173" i="42"/>
  <c r="C173" i="42" s="1"/>
  <c r="H174" i="41"/>
  <c r="I173" i="41"/>
  <c r="H173" i="41" s="1"/>
  <c r="H269" i="40"/>
  <c r="H268" i="40"/>
  <c r="H283" i="40" s="1"/>
  <c r="E75" i="41"/>
  <c r="C75" i="41" s="1"/>
  <c r="C268" i="40"/>
  <c r="I173" i="35"/>
  <c r="H174" i="35"/>
  <c r="C231" i="36"/>
  <c r="D230" i="36"/>
  <c r="C230" i="36" s="1"/>
  <c r="C27" i="34"/>
  <c r="F21" i="34"/>
  <c r="H195" i="36"/>
  <c r="H54" i="30"/>
  <c r="I53" i="30"/>
  <c r="H76" i="32"/>
  <c r="J75" i="32"/>
  <c r="C195" i="29"/>
  <c r="D52" i="52"/>
  <c r="C53" i="52"/>
  <c r="H204" i="52"/>
  <c r="D194" i="52"/>
  <c r="C195" i="52"/>
  <c r="H76" i="52"/>
  <c r="H21" i="52"/>
  <c r="H204" i="51"/>
  <c r="H174" i="51"/>
  <c r="C76" i="51"/>
  <c r="D75" i="51"/>
  <c r="C75" i="51" s="1"/>
  <c r="H288" i="49"/>
  <c r="H287" i="49" s="1"/>
  <c r="D283" i="49"/>
  <c r="H187" i="49"/>
  <c r="C76" i="48"/>
  <c r="D75" i="48"/>
  <c r="C75" i="48" s="1"/>
  <c r="E283" i="48"/>
  <c r="C174" i="48"/>
  <c r="C21" i="47"/>
  <c r="C83" i="48"/>
  <c r="C53" i="48"/>
  <c r="H53" i="47"/>
  <c r="H195" i="46"/>
  <c r="H288" i="46"/>
  <c r="H287" i="46" s="1"/>
  <c r="E283" i="46"/>
  <c r="D195" i="46"/>
  <c r="C196" i="46"/>
  <c r="I75" i="46"/>
  <c r="C288" i="46"/>
  <c r="C287" i="46" s="1"/>
  <c r="H269" i="45"/>
  <c r="H268" i="45"/>
  <c r="H283" i="45" s="1"/>
  <c r="C231" i="45"/>
  <c r="E230" i="45"/>
  <c r="I173" i="42"/>
  <c r="H174" i="42"/>
  <c r="D283" i="45"/>
  <c r="C54" i="44"/>
  <c r="D53" i="44"/>
  <c r="C269" i="43"/>
  <c r="D268" i="43"/>
  <c r="C268" i="43" s="1"/>
  <c r="C195" i="43"/>
  <c r="D194" i="43"/>
  <c r="C194" i="43" s="1"/>
  <c r="C173" i="43"/>
  <c r="C76" i="43"/>
  <c r="D75" i="43"/>
  <c r="C75" i="43" s="1"/>
  <c r="H288" i="43"/>
  <c r="H287" i="43" s="1"/>
  <c r="D230" i="42"/>
  <c r="C230" i="42" s="1"/>
  <c r="C204" i="43"/>
  <c r="C83" i="43"/>
  <c r="C288" i="43"/>
  <c r="C287" i="43" s="1"/>
  <c r="J51" i="42"/>
  <c r="I230" i="41"/>
  <c r="I75" i="41"/>
  <c r="H76" i="41"/>
  <c r="H75" i="40"/>
  <c r="I52" i="40"/>
  <c r="E230" i="41"/>
  <c r="C230" i="41" s="1"/>
  <c r="G283" i="40"/>
  <c r="E194" i="40"/>
  <c r="E52" i="40"/>
  <c r="D130" i="35"/>
  <c r="K21" i="35"/>
  <c r="H21" i="35" s="1"/>
  <c r="I173" i="34"/>
  <c r="H173" i="34" s="1"/>
  <c r="H174" i="34"/>
  <c r="H231" i="41"/>
  <c r="I52" i="39"/>
  <c r="H53" i="39"/>
  <c r="C195" i="36"/>
  <c r="C53" i="36"/>
  <c r="D75" i="34"/>
  <c r="C21" i="34"/>
  <c r="E285" i="35"/>
  <c r="E50" i="35"/>
  <c r="J52" i="34"/>
  <c r="J51" i="34" s="1"/>
  <c r="F283" i="33"/>
  <c r="H53" i="36"/>
  <c r="H76" i="34"/>
  <c r="K285" i="33"/>
  <c r="H27" i="33"/>
  <c r="K21" i="33"/>
  <c r="H21" i="33" s="1"/>
  <c r="D268" i="32"/>
  <c r="H187" i="33"/>
  <c r="H195" i="32"/>
  <c r="H269" i="29"/>
  <c r="H268" i="29"/>
  <c r="H283" i="29" s="1"/>
  <c r="E51" i="33"/>
  <c r="K21" i="32"/>
  <c r="H21" i="32" s="1"/>
  <c r="H27" i="32"/>
  <c r="C83" i="31"/>
  <c r="C53" i="31"/>
  <c r="H231" i="30"/>
  <c r="J230" i="30"/>
  <c r="H54" i="29"/>
  <c r="I53" i="29"/>
  <c r="H231" i="31"/>
  <c r="I52" i="33"/>
  <c r="H75" i="33"/>
  <c r="C191" i="32"/>
  <c r="C76" i="32"/>
  <c r="D75" i="32"/>
  <c r="C75" i="32" s="1"/>
  <c r="C269" i="31"/>
  <c r="D268" i="31"/>
  <c r="C268" i="31" s="1"/>
  <c r="H195" i="30"/>
  <c r="C165" i="29"/>
  <c r="E51" i="47"/>
  <c r="H54" i="46"/>
  <c r="I53" i="46"/>
  <c r="H204" i="46"/>
  <c r="H21" i="44"/>
  <c r="H195" i="44"/>
  <c r="C27" i="44"/>
  <c r="F21" i="44"/>
  <c r="C21" i="44" s="1"/>
  <c r="C76" i="44"/>
  <c r="H174" i="40"/>
  <c r="J173" i="40"/>
  <c r="C204" i="41"/>
  <c r="E195" i="41"/>
  <c r="C53" i="33"/>
  <c r="C204" i="30"/>
  <c r="D195" i="30"/>
  <c r="C54" i="32"/>
  <c r="D53" i="32"/>
  <c r="J230" i="52"/>
  <c r="H53" i="52"/>
  <c r="H269" i="51"/>
  <c r="H268" i="51"/>
  <c r="H283" i="51" s="1"/>
  <c r="H231" i="51"/>
  <c r="I230" i="51"/>
  <c r="H230" i="51" s="1"/>
  <c r="H173" i="51"/>
  <c r="H288" i="51"/>
  <c r="H287" i="51" s="1"/>
  <c r="H83" i="51"/>
  <c r="I75" i="51"/>
  <c r="H75" i="51" s="1"/>
  <c r="D53" i="51"/>
  <c r="C54" i="51"/>
  <c r="D230" i="50"/>
  <c r="C230" i="50" s="1"/>
  <c r="C231" i="50"/>
  <c r="H53" i="51"/>
  <c r="D75" i="50"/>
  <c r="C130" i="50"/>
  <c r="D195" i="50"/>
  <c r="H230" i="49"/>
  <c r="C195" i="49"/>
  <c r="D194" i="49"/>
  <c r="C194" i="49" s="1"/>
  <c r="C27" i="49"/>
  <c r="F21" i="49"/>
  <c r="C21" i="49" s="1"/>
  <c r="C231" i="48"/>
  <c r="D230" i="48"/>
  <c r="C230" i="48" s="1"/>
  <c r="D283" i="47"/>
  <c r="H231" i="47"/>
  <c r="J230" i="47"/>
  <c r="H230" i="47" s="1"/>
  <c r="G283" i="48"/>
  <c r="C204" i="48"/>
  <c r="H54" i="48"/>
  <c r="I53" i="48"/>
  <c r="H174" i="47"/>
  <c r="I173" i="47"/>
  <c r="H173" i="47" s="1"/>
  <c r="J75" i="46"/>
  <c r="J52" i="46" s="1"/>
  <c r="H231" i="46"/>
  <c r="H268" i="46"/>
  <c r="H283" i="46" s="1"/>
  <c r="D187" i="46"/>
  <c r="C187" i="46" s="1"/>
  <c r="C21" i="45"/>
  <c r="D230" i="44"/>
  <c r="C231" i="44"/>
  <c r="C268" i="46"/>
  <c r="C269" i="45"/>
  <c r="E268" i="45"/>
  <c r="H195" i="45"/>
  <c r="H53" i="45"/>
  <c r="D75" i="42"/>
  <c r="C130" i="42"/>
  <c r="F52" i="43"/>
  <c r="F51" i="43" s="1"/>
  <c r="H21" i="43"/>
  <c r="C204" i="42"/>
  <c r="D195" i="42"/>
  <c r="E50" i="44"/>
  <c r="E283" i="43"/>
  <c r="L51" i="42"/>
  <c r="I75" i="44"/>
  <c r="H268" i="43"/>
  <c r="H283" i="43" s="1"/>
  <c r="H204" i="41"/>
  <c r="H54" i="41"/>
  <c r="I53" i="41"/>
  <c r="H231" i="40"/>
  <c r="I230" i="40"/>
  <c r="H194" i="37"/>
  <c r="H195" i="37"/>
  <c r="H288" i="37"/>
  <c r="H287" i="37" s="1"/>
  <c r="D283" i="38"/>
  <c r="J50" i="38"/>
  <c r="E283" i="37"/>
  <c r="C76" i="35"/>
  <c r="H53" i="37"/>
  <c r="H27" i="36"/>
  <c r="K21" i="36"/>
  <c r="H21" i="36" s="1"/>
  <c r="C54" i="34"/>
  <c r="D53" i="34"/>
  <c r="J230" i="36"/>
  <c r="H53" i="34"/>
  <c r="C195" i="33"/>
  <c r="D194" i="33"/>
  <c r="C194" i="33" s="1"/>
  <c r="C76" i="33"/>
  <c r="D75" i="33"/>
  <c r="C75" i="33" s="1"/>
  <c r="H288" i="33"/>
  <c r="H287" i="33" s="1"/>
  <c r="C204" i="32"/>
  <c r="D195" i="32"/>
  <c r="C288" i="30"/>
  <c r="C287" i="30" s="1"/>
  <c r="H195" i="33"/>
  <c r="F194" i="30"/>
  <c r="C195" i="31"/>
  <c r="C54" i="31"/>
  <c r="E230" i="29"/>
  <c r="E283" i="29" s="1"/>
  <c r="C231" i="29"/>
  <c r="D173" i="29"/>
  <c r="C174" i="29"/>
  <c r="H204" i="30"/>
  <c r="F283" i="32"/>
  <c r="C76" i="31"/>
  <c r="D75" i="31"/>
  <c r="C75" i="31" s="1"/>
  <c r="H231" i="29"/>
  <c r="I230" i="29"/>
  <c r="H195" i="29"/>
  <c r="D53" i="29"/>
  <c r="C54" i="29"/>
  <c r="H103" i="22"/>
  <c r="I83" i="22"/>
  <c r="I58" i="27"/>
  <c r="I204" i="28"/>
  <c r="I204" i="22"/>
  <c r="I195" i="22" s="1"/>
  <c r="H117" i="25"/>
  <c r="H58" i="27"/>
  <c r="I83" i="19"/>
  <c r="H83" i="19" s="1"/>
  <c r="H103" i="19"/>
  <c r="L187" i="19"/>
  <c r="D268" i="20"/>
  <c r="G75" i="19"/>
  <c r="G283" i="19" s="1"/>
  <c r="H130" i="19"/>
  <c r="C174" i="19"/>
  <c r="H54" i="20"/>
  <c r="J53" i="20"/>
  <c r="G283" i="20"/>
  <c r="F283" i="19"/>
  <c r="H54" i="19"/>
  <c r="K75" i="19"/>
  <c r="C204" i="19"/>
  <c r="H251" i="19"/>
  <c r="E283" i="19"/>
  <c r="H76" i="20"/>
  <c r="K187" i="20"/>
  <c r="G194" i="20"/>
  <c r="H251" i="20"/>
  <c r="F268" i="20"/>
  <c r="F194" i="20" s="1"/>
  <c r="G75" i="21"/>
  <c r="H196" i="19"/>
  <c r="J288" i="19"/>
  <c r="J287" i="19" s="1"/>
  <c r="H131" i="20"/>
  <c r="C196" i="20"/>
  <c r="I288" i="20"/>
  <c r="I287" i="20" s="1"/>
  <c r="C77" i="21"/>
  <c r="C205" i="21"/>
  <c r="E204" i="21"/>
  <c r="E195" i="21" s="1"/>
  <c r="E194" i="21" s="1"/>
  <c r="H227" i="21"/>
  <c r="C269" i="21"/>
  <c r="C76" i="22"/>
  <c r="H188" i="23"/>
  <c r="E21" i="19"/>
  <c r="C22" i="19"/>
  <c r="C288" i="19" s="1"/>
  <c r="C287" i="19" s="1"/>
  <c r="C45" i="19"/>
  <c r="H104" i="19"/>
  <c r="I174" i="19"/>
  <c r="I204" i="19"/>
  <c r="I195" i="19" s="1"/>
  <c r="G21" i="20"/>
  <c r="C55" i="20"/>
  <c r="E174" i="20"/>
  <c r="E173" i="20" s="1"/>
  <c r="C69" i="21"/>
  <c r="C80" i="21"/>
  <c r="C112" i="21"/>
  <c r="C122" i="21"/>
  <c r="K130" i="21"/>
  <c r="H130" i="21" s="1"/>
  <c r="G187" i="21"/>
  <c r="K191" i="21"/>
  <c r="K187" i="21" s="1"/>
  <c r="H192" i="21"/>
  <c r="K196" i="21"/>
  <c r="K195" i="21" s="1"/>
  <c r="C238" i="21"/>
  <c r="C251" i="21"/>
  <c r="F288" i="22"/>
  <c r="F287" i="22" s="1"/>
  <c r="C55" i="22"/>
  <c r="D54" i="22"/>
  <c r="H77" i="22"/>
  <c r="H95" i="22"/>
  <c r="H116" i="22"/>
  <c r="C151" i="22"/>
  <c r="C166" i="22"/>
  <c r="D165" i="22"/>
  <c r="C165" i="22" s="1"/>
  <c r="I258" i="22"/>
  <c r="H258" i="22" s="1"/>
  <c r="H259" i="22"/>
  <c r="C269" i="22"/>
  <c r="H271" i="22"/>
  <c r="I269" i="22"/>
  <c r="H69" i="23"/>
  <c r="I67" i="23"/>
  <c r="H67" i="23" s="1"/>
  <c r="C141" i="23"/>
  <c r="D130" i="23"/>
  <c r="H22" i="20"/>
  <c r="H288" i="20" s="1"/>
  <c r="H287" i="20" s="1"/>
  <c r="E288" i="20"/>
  <c r="E287" i="20" s="1"/>
  <c r="C227" i="21"/>
  <c r="D204" i="21"/>
  <c r="C259" i="21"/>
  <c r="D258" i="21"/>
  <c r="C258" i="21" s="1"/>
  <c r="J230" i="22"/>
  <c r="H22" i="19"/>
  <c r="F27" i="19"/>
  <c r="F21" i="19" s="1"/>
  <c r="J53" i="19"/>
  <c r="D54" i="19"/>
  <c r="J76" i="19"/>
  <c r="J75" i="19" s="1"/>
  <c r="D103" i="19"/>
  <c r="C103" i="19" s="1"/>
  <c r="D130" i="19"/>
  <c r="C130" i="19" s="1"/>
  <c r="D165" i="19"/>
  <c r="C165" i="19" s="1"/>
  <c r="D173" i="19"/>
  <c r="D191" i="19"/>
  <c r="C191" i="19" s="1"/>
  <c r="D251" i="19"/>
  <c r="C251" i="19" s="1"/>
  <c r="J258" i="19"/>
  <c r="D269" i="19"/>
  <c r="H280" i="19"/>
  <c r="L21" i="20"/>
  <c r="K27" i="20"/>
  <c r="D53" i="20"/>
  <c r="D76" i="20"/>
  <c r="J83" i="20"/>
  <c r="D130" i="20"/>
  <c r="C130" i="20" s="1"/>
  <c r="D165" i="20"/>
  <c r="C165" i="20" s="1"/>
  <c r="D173" i="20"/>
  <c r="J174" i="20"/>
  <c r="J173" i="20" s="1"/>
  <c r="E204" i="20"/>
  <c r="I204" i="20"/>
  <c r="I195" i="20" s="1"/>
  <c r="E258" i="20"/>
  <c r="C258" i="20" s="1"/>
  <c r="I258" i="20"/>
  <c r="H258" i="20" s="1"/>
  <c r="C280" i="20"/>
  <c r="K288" i="21"/>
  <c r="K287" i="21" s="1"/>
  <c r="K21" i="21"/>
  <c r="H55" i="21"/>
  <c r="I54" i="21"/>
  <c r="H76" i="21"/>
  <c r="J75" i="21"/>
  <c r="J52" i="21" s="1"/>
  <c r="H84" i="21"/>
  <c r="I83" i="21"/>
  <c r="H83" i="21" s="1"/>
  <c r="H95" i="21"/>
  <c r="C130" i="21"/>
  <c r="H136" i="21"/>
  <c r="H175" i="21"/>
  <c r="I174" i="21"/>
  <c r="C252" i="21"/>
  <c r="C276" i="21"/>
  <c r="K27" i="22"/>
  <c r="C58" i="22"/>
  <c r="C84" i="22"/>
  <c r="C104" i="22"/>
  <c r="D103" i="22"/>
  <c r="C103" i="22" s="1"/>
  <c r="F288" i="23"/>
  <c r="F287" i="23" s="1"/>
  <c r="C22" i="23"/>
  <c r="K288" i="23"/>
  <c r="K287" i="23" s="1"/>
  <c r="H34" i="23"/>
  <c r="K27" i="23"/>
  <c r="K21" i="23" s="1"/>
  <c r="H45" i="23"/>
  <c r="H80" i="23"/>
  <c r="I76" i="23"/>
  <c r="C76" i="21"/>
  <c r="H188" i="21"/>
  <c r="H238" i="21"/>
  <c r="J288" i="22"/>
  <c r="J287" i="22" s="1"/>
  <c r="J21" i="22"/>
  <c r="H166" i="23"/>
  <c r="I165" i="23"/>
  <c r="H165" i="23" s="1"/>
  <c r="K21" i="19"/>
  <c r="C22" i="20"/>
  <c r="C22" i="21"/>
  <c r="H43" i="21"/>
  <c r="H58" i="21"/>
  <c r="C67" i="21"/>
  <c r="I67" i="21"/>
  <c r="H67" i="21" s="1"/>
  <c r="F75" i="21"/>
  <c r="F52" i="21" s="1"/>
  <c r="E83" i="21"/>
  <c r="H89" i="21"/>
  <c r="C116" i="21"/>
  <c r="H131" i="21"/>
  <c r="H144" i="21"/>
  <c r="C151" i="21"/>
  <c r="H165" i="21"/>
  <c r="H166" i="21"/>
  <c r="G173" i="21"/>
  <c r="C175" i="21"/>
  <c r="E174" i="21"/>
  <c r="I187" i="21"/>
  <c r="D187" i="21"/>
  <c r="C191" i="21"/>
  <c r="H205" i="21"/>
  <c r="I204" i="21"/>
  <c r="I195" i="21" s="1"/>
  <c r="H252" i="21"/>
  <c r="J251" i="21"/>
  <c r="H251" i="21" s="1"/>
  <c r="H276" i="21"/>
  <c r="J269" i="21"/>
  <c r="C280" i="21"/>
  <c r="D21" i="22"/>
  <c r="H22" i="22"/>
  <c r="C32" i="22"/>
  <c r="F27" i="22"/>
  <c r="F21" i="22" s="1"/>
  <c r="H54" i="22"/>
  <c r="H89" i="22"/>
  <c r="H112" i="22"/>
  <c r="H122" i="22"/>
  <c r="C131" i="22"/>
  <c r="D130" i="22"/>
  <c r="C130" i="22" s="1"/>
  <c r="L130" i="22"/>
  <c r="L75" i="22" s="1"/>
  <c r="H141" i="22"/>
  <c r="H165" i="22"/>
  <c r="H191" i="22"/>
  <c r="I187" i="22"/>
  <c r="H198" i="22"/>
  <c r="J196" i="22"/>
  <c r="J195" i="22" s="1"/>
  <c r="L21" i="23"/>
  <c r="H196" i="23"/>
  <c r="C204" i="23"/>
  <c r="H22" i="21"/>
  <c r="H288" i="21" s="1"/>
  <c r="H287" i="21" s="1"/>
  <c r="D54" i="21"/>
  <c r="D83" i="21"/>
  <c r="E21" i="22"/>
  <c r="C22" i="22"/>
  <c r="I53" i="22"/>
  <c r="I76" i="22"/>
  <c r="H188" i="22"/>
  <c r="K230" i="22"/>
  <c r="I288" i="22"/>
  <c r="I287" i="22" s="1"/>
  <c r="G288" i="23"/>
  <c r="G287" i="23" s="1"/>
  <c r="G21" i="23"/>
  <c r="C32" i="23"/>
  <c r="F27" i="23"/>
  <c r="F21" i="23" s="1"/>
  <c r="H55" i="23"/>
  <c r="I54" i="23"/>
  <c r="I173" i="23"/>
  <c r="H192" i="23"/>
  <c r="I191" i="23"/>
  <c r="H191" i="23" s="1"/>
  <c r="H27" i="21"/>
  <c r="C175" i="22"/>
  <c r="D174" i="22"/>
  <c r="H175" i="22"/>
  <c r="L174" i="22"/>
  <c r="L173" i="22" s="1"/>
  <c r="J187" i="22"/>
  <c r="C192" i="22"/>
  <c r="F196" i="22"/>
  <c r="C205" i="22"/>
  <c r="D204" i="22"/>
  <c r="H205" i="22"/>
  <c r="C227" i="22"/>
  <c r="C238" i="22"/>
  <c r="G230" i="22"/>
  <c r="G194" i="22" s="1"/>
  <c r="H246" i="22"/>
  <c r="C251" i="22"/>
  <c r="C263" i="22"/>
  <c r="H276" i="22"/>
  <c r="J269" i="22"/>
  <c r="C280" i="22"/>
  <c r="C43" i="23"/>
  <c r="C67" i="23"/>
  <c r="L83" i="23"/>
  <c r="H131" i="23"/>
  <c r="C144" i="23"/>
  <c r="K174" i="23"/>
  <c r="K173" i="23" s="1"/>
  <c r="C198" i="23"/>
  <c r="I204" i="23"/>
  <c r="I195" i="23" s="1"/>
  <c r="H205" i="23"/>
  <c r="H184" i="22"/>
  <c r="C187" i="22"/>
  <c r="H192" i="22"/>
  <c r="E230" i="22"/>
  <c r="E194" i="22" s="1"/>
  <c r="H238" i="22"/>
  <c r="C259" i="22"/>
  <c r="D258" i="22"/>
  <c r="C258" i="22" s="1"/>
  <c r="C271" i="22"/>
  <c r="J288" i="23"/>
  <c r="J287" i="23" s="1"/>
  <c r="H22" i="23"/>
  <c r="H288" i="23" s="1"/>
  <c r="H287" i="23" s="1"/>
  <c r="J21" i="23"/>
  <c r="H58" i="23"/>
  <c r="C84" i="23"/>
  <c r="H84" i="23"/>
  <c r="H102" i="23"/>
  <c r="I95" i="23"/>
  <c r="H95" i="23" s="1"/>
  <c r="C131" i="23"/>
  <c r="C160" i="23"/>
  <c r="C174" i="23"/>
  <c r="C184" i="23"/>
  <c r="L187" i="23"/>
  <c r="K204" i="23"/>
  <c r="H227" i="23"/>
  <c r="C235" i="23"/>
  <c r="D54" i="23"/>
  <c r="J76" i="23"/>
  <c r="D83" i="23"/>
  <c r="C83" i="23" s="1"/>
  <c r="E130" i="23"/>
  <c r="I130" i="23"/>
  <c r="H130" i="23" s="1"/>
  <c r="D165" i="23"/>
  <c r="C165" i="23" s="1"/>
  <c r="D173" i="23"/>
  <c r="C173" i="23" s="1"/>
  <c r="J174" i="23"/>
  <c r="J173" i="23" s="1"/>
  <c r="D191" i="23"/>
  <c r="C191" i="23" s="1"/>
  <c r="D195" i="23"/>
  <c r="J204" i="23"/>
  <c r="J195" i="23" s="1"/>
  <c r="C238" i="23"/>
  <c r="H252" i="23"/>
  <c r="J251" i="23"/>
  <c r="H251" i="23" s="1"/>
  <c r="H276" i="23"/>
  <c r="J269" i="23"/>
  <c r="F288" i="24"/>
  <c r="F287" i="24" s="1"/>
  <c r="H54" i="24"/>
  <c r="J53" i="24"/>
  <c r="C77" i="24"/>
  <c r="C89" i="24"/>
  <c r="C103" i="24"/>
  <c r="C131" i="24"/>
  <c r="C160" i="24"/>
  <c r="H166" i="24"/>
  <c r="J165" i="24"/>
  <c r="H165" i="24" s="1"/>
  <c r="C175" i="24"/>
  <c r="D174" i="24"/>
  <c r="L174" i="24"/>
  <c r="L173" i="24" s="1"/>
  <c r="C184" i="24"/>
  <c r="D187" i="24"/>
  <c r="H188" i="24"/>
  <c r="J196" i="24"/>
  <c r="J195" i="24" s="1"/>
  <c r="C216" i="24"/>
  <c r="C225" i="24"/>
  <c r="E204" i="24"/>
  <c r="E195" i="24" s="1"/>
  <c r="E194" i="24" s="1"/>
  <c r="C227" i="24"/>
  <c r="G194" i="24"/>
  <c r="C258" i="24"/>
  <c r="C271" i="24"/>
  <c r="H238" i="23"/>
  <c r="F251" i="23"/>
  <c r="F230" i="23" s="1"/>
  <c r="C252" i="23"/>
  <c r="C259" i="23"/>
  <c r="D258" i="23"/>
  <c r="L258" i="23"/>
  <c r="L230" i="23" s="1"/>
  <c r="D269" i="23"/>
  <c r="F269" i="23"/>
  <c r="F268" i="23" s="1"/>
  <c r="C276" i="23"/>
  <c r="G283" i="23"/>
  <c r="K27" i="24"/>
  <c r="H45" i="24"/>
  <c r="D76" i="24"/>
  <c r="H77" i="24"/>
  <c r="J76" i="24"/>
  <c r="J83" i="24"/>
  <c r="D130" i="24"/>
  <c r="C130" i="24" s="1"/>
  <c r="H131" i="24"/>
  <c r="J130" i="24"/>
  <c r="H130" i="24" s="1"/>
  <c r="F187" i="24"/>
  <c r="F283" i="24" s="1"/>
  <c r="C198" i="24"/>
  <c r="C235" i="24"/>
  <c r="C238" i="24"/>
  <c r="C252" i="24"/>
  <c r="D251" i="24"/>
  <c r="C251" i="24" s="1"/>
  <c r="C259" i="24"/>
  <c r="H269" i="24"/>
  <c r="C251" i="23"/>
  <c r="C280" i="23"/>
  <c r="C25" i="24"/>
  <c r="E21" i="24"/>
  <c r="C32" i="24"/>
  <c r="F27" i="24"/>
  <c r="C55" i="24"/>
  <c r="D54" i="24"/>
  <c r="J173" i="24"/>
  <c r="H259" i="24"/>
  <c r="J258" i="24"/>
  <c r="H22" i="24"/>
  <c r="J21" i="24"/>
  <c r="J288" i="24"/>
  <c r="J287" i="24" s="1"/>
  <c r="C84" i="24"/>
  <c r="D83" i="24"/>
  <c r="H192" i="24"/>
  <c r="J191" i="24"/>
  <c r="H191" i="24" s="1"/>
  <c r="C196" i="24"/>
  <c r="C205" i="24"/>
  <c r="D204" i="24"/>
  <c r="E283" i="24"/>
  <c r="H146" i="25"/>
  <c r="I144" i="25"/>
  <c r="H144" i="25" s="1"/>
  <c r="D173" i="25"/>
  <c r="C188" i="25"/>
  <c r="H259" i="25"/>
  <c r="C22" i="24"/>
  <c r="C288" i="24" s="1"/>
  <c r="C287" i="24" s="1"/>
  <c r="C45" i="24"/>
  <c r="H225" i="24"/>
  <c r="G21" i="25"/>
  <c r="E54" i="25"/>
  <c r="E53" i="25" s="1"/>
  <c r="F83" i="25"/>
  <c r="F75" i="25" s="1"/>
  <c r="F52" i="25" s="1"/>
  <c r="C160" i="25"/>
  <c r="H160" i="25"/>
  <c r="D165" i="25"/>
  <c r="C165" i="25" s="1"/>
  <c r="C166" i="25"/>
  <c r="H175" i="25"/>
  <c r="D191" i="25"/>
  <c r="C191" i="25" s="1"/>
  <c r="C192" i="25"/>
  <c r="D196" i="25"/>
  <c r="C205" i="25"/>
  <c r="C227" i="25"/>
  <c r="H246" i="25"/>
  <c r="C276" i="25"/>
  <c r="I269" i="25"/>
  <c r="H276" i="25"/>
  <c r="D269" i="24"/>
  <c r="H280" i="24"/>
  <c r="D21" i="25"/>
  <c r="L21" i="25"/>
  <c r="K27" i="25"/>
  <c r="K21" i="25" s="1"/>
  <c r="D53" i="25"/>
  <c r="H55" i="25"/>
  <c r="D76" i="25"/>
  <c r="C77" i="25"/>
  <c r="H88" i="25"/>
  <c r="I84" i="25"/>
  <c r="H100" i="25"/>
  <c r="I95" i="25"/>
  <c r="H95" i="25" s="1"/>
  <c r="D103" i="25"/>
  <c r="C103" i="25" s="1"/>
  <c r="C104" i="25"/>
  <c r="I122" i="25"/>
  <c r="H122" i="25" s="1"/>
  <c r="H138" i="25"/>
  <c r="I136" i="25"/>
  <c r="H136" i="25" s="1"/>
  <c r="D141" i="25"/>
  <c r="C141" i="25" s="1"/>
  <c r="C142" i="25"/>
  <c r="H154" i="25"/>
  <c r="I151" i="25"/>
  <c r="H151" i="25" s="1"/>
  <c r="J174" i="25"/>
  <c r="J173" i="25" s="1"/>
  <c r="C22" i="25"/>
  <c r="C27" i="25"/>
  <c r="C45" i="25"/>
  <c r="C69" i="25"/>
  <c r="J83" i="25"/>
  <c r="J75" i="25" s="1"/>
  <c r="H89" i="25"/>
  <c r="D95" i="25"/>
  <c r="C96" i="25"/>
  <c r="C112" i="25"/>
  <c r="H132" i="25"/>
  <c r="D151" i="25"/>
  <c r="C151" i="25" s="1"/>
  <c r="C152" i="25"/>
  <c r="H165" i="25"/>
  <c r="H179" i="25"/>
  <c r="G187" i="25"/>
  <c r="K187" i="25"/>
  <c r="H191" i="25"/>
  <c r="D204" i="25"/>
  <c r="K230" i="25"/>
  <c r="H67" i="26"/>
  <c r="L53" i="26"/>
  <c r="J288" i="26"/>
  <c r="J287" i="26" s="1"/>
  <c r="H22" i="26"/>
  <c r="J21" i="26"/>
  <c r="C32" i="26"/>
  <c r="F27" i="26"/>
  <c r="F21" i="26" s="1"/>
  <c r="F76" i="26"/>
  <c r="C76" i="26" s="1"/>
  <c r="C77" i="26"/>
  <c r="C204" i="26"/>
  <c r="D195" i="26"/>
  <c r="F288" i="26"/>
  <c r="F287" i="26" s="1"/>
  <c r="C22" i="26"/>
  <c r="C288" i="26" s="1"/>
  <c r="C287" i="26" s="1"/>
  <c r="J83" i="26"/>
  <c r="D116" i="25"/>
  <c r="C116" i="25" s="1"/>
  <c r="E174" i="25"/>
  <c r="E173" i="25" s="1"/>
  <c r="I174" i="25"/>
  <c r="E204" i="25"/>
  <c r="E195" i="25" s="1"/>
  <c r="I204" i="25"/>
  <c r="J251" i="25"/>
  <c r="H251" i="25" s="1"/>
  <c r="D258" i="25"/>
  <c r="C258" i="25" s="1"/>
  <c r="D269" i="25"/>
  <c r="K27" i="26"/>
  <c r="K21" i="26" s="1"/>
  <c r="F54" i="26"/>
  <c r="F53" i="26" s="1"/>
  <c r="C55" i="26"/>
  <c r="D54" i="26"/>
  <c r="C104" i="26"/>
  <c r="D103" i="26"/>
  <c r="C103" i="26" s="1"/>
  <c r="H173" i="26"/>
  <c r="H258" i="26"/>
  <c r="C280" i="25"/>
  <c r="H45" i="26"/>
  <c r="H54" i="26"/>
  <c r="I53" i="26"/>
  <c r="D67" i="26"/>
  <c r="C67" i="26" s="1"/>
  <c r="H77" i="26"/>
  <c r="J76" i="26"/>
  <c r="F83" i="26"/>
  <c r="C84" i="26"/>
  <c r="C174" i="26"/>
  <c r="C251" i="26"/>
  <c r="H131" i="26"/>
  <c r="H166" i="26"/>
  <c r="H188" i="26"/>
  <c r="H192" i="26"/>
  <c r="H196" i="26"/>
  <c r="H259" i="26"/>
  <c r="H280" i="26"/>
  <c r="H45" i="27"/>
  <c r="H76" i="27"/>
  <c r="H151" i="27"/>
  <c r="D173" i="27"/>
  <c r="C188" i="27"/>
  <c r="L187" i="27"/>
  <c r="H205" i="27"/>
  <c r="C238" i="27"/>
  <c r="C252" i="27"/>
  <c r="D251" i="27"/>
  <c r="C251" i="27" s="1"/>
  <c r="H28" i="28"/>
  <c r="K27" i="28"/>
  <c r="H84" i="27"/>
  <c r="J83" i="27"/>
  <c r="C166" i="27"/>
  <c r="D165" i="27"/>
  <c r="C165" i="27" s="1"/>
  <c r="C192" i="27"/>
  <c r="D191" i="27"/>
  <c r="C191" i="27" s="1"/>
  <c r="C196" i="27"/>
  <c r="H259" i="27"/>
  <c r="J258" i="27"/>
  <c r="H175" i="26"/>
  <c r="H205" i="26"/>
  <c r="J251" i="26"/>
  <c r="D258" i="26"/>
  <c r="J269" i="26"/>
  <c r="J21" i="27"/>
  <c r="H22" i="27"/>
  <c r="H288" i="27" s="1"/>
  <c r="H287" i="27" s="1"/>
  <c r="F27" i="27"/>
  <c r="F21" i="27" s="1"/>
  <c r="C43" i="27"/>
  <c r="F54" i="27"/>
  <c r="F53" i="27" s="1"/>
  <c r="H57" i="27"/>
  <c r="I55" i="27"/>
  <c r="E75" i="27"/>
  <c r="E52" i="27" s="1"/>
  <c r="C77" i="27"/>
  <c r="D76" i="27"/>
  <c r="F83" i="27"/>
  <c r="J174" i="27"/>
  <c r="J173" i="27" s="1"/>
  <c r="F204" i="27"/>
  <c r="F195" i="27" s="1"/>
  <c r="F258" i="27"/>
  <c r="C263" i="27"/>
  <c r="G21" i="26"/>
  <c r="G21" i="27"/>
  <c r="K21" i="27"/>
  <c r="C58" i="27"/>
  <c r="C69" i="27"/>
  <c r="D67" i="27"/>
  <c r="C67" i="27" s="1"/>
  <c r="C80" i="27"/>
  <c r="H80" i="27"/>
  <c r="D83" i="27"/>
  <c r="C112" i="27"/>
  <c r="C122" i="27"/>
  <c r="H122" i="27"/>
  <c r="C131" i="27"/>
  <c r="D130" i="27"/>
  <c r="L130" i="27"/>
  <c r="C141" i="27"/>
  <c r="H141" i="27"/>
  <c r="H165" i="27"/>
  <c r="F174" i="27"/>
  <c r="F173" i="27" s="1"/>
  <c r="C179" i="27"/>
  <c r="H179" i="27"/>
  <c r="G187" i="27"/>
  <c r="K187" i="27"/>
  <c r="K52" i="27" s="1"/>
  <c r="H191" i="27"/>
  <c r="D204" i="27"/>
  <c r="H251" i="27"/>
  <c r="I69" i="27"/>
  <c r="I174" i="27"/>
  <c r="I204" i="27"/>
  <c r="I195" i="27" s="1"/>
  <c r="H276" i="27"/>
  <c r="I269" i="27"/>
  <c r="C276" i="27"/>
  <c r="E269" i="27"/>
  <c r="E268" i="27" s="1"/>
  <c r="I288" i="28"/>
  <c r="I287" i="28" s="1"/>
  <c r="H22" i="28"/>
  <c r="E288" i="28"/>
  <c r="E287" i="28" s="1"/>
  <c r="E21" i="28"/>
  <c r="C32" i="28"/>
  <c r="F27" i="28"/>
  <c r="F21" i="28" s="1"/>
  <c r="D53" i="28"/>
  <c r="H80" i="28"/>
  <c r="D83" i="28"/>
  <c r="F83" i="28"/>
  <c r="K83" i="28"/>
  <c r="K75" i="28" s="1"/>
  <c r="K52" i="28" s="1"/>
  <c r="C103" i="28"/>
  <c r="H103" i="28"/>
  <c r="H165" i="28"/>
  <c r="H173" i="28"/>
  <c r="C188" i="28"/>
  <c r="H188" i="28"/>
  <c r="J204" i="28"/>
  <c r="J195" i="28" s="1"/>
  <c r="H227" i="28"/>
  <c r="C252" i="28"/>
  <c r="D251" i="28"/>
  <c r="C251" i="28" s="1"/>
  <c r="F258" i="28"/>
  <c r="F230" i="28" s="1"/>
  <c r="C259" i="28"/>
  <c r="H280" i="28"/>
  <c r="F288" i="28"/>
  <c r="F287" i="28" s="1"/>
  <c r="D21" i="28"/>
  <c r="D173" i="28"/>
  <c r="H187" i="28"/>
  <c r="J288" i="28"/>
  <c r="J287" i="28" s="1"/>
  <c r="C22" i="28"/>
  <c r="C55" i="28"/>
  <c r="J67" i="28"/>
  <c r="J53" i="28" s="1"/>
  <c r="C77" i="28"/>
  <c r="D76" i="28"/>
  <c r="H77" i="28"/>
  <c r="H84" i="28"/>
  <c r="C89" i="28"/>
  <c r="H116" i="28"/>
  <c r="F130" i="28"/>
  <c r="F75" i="28" s="1"/>
  <c r="F52" i="28" s="1"/>
  <c r="C131" i="28"/>
  <c r="D130" i="28"/>
  <c r="L130" i="28"/>
  <c r="C175" i="28"/>
  <c r="G174" i="28"/>
  <c r="G173" i="28" s="1"/>
  <c r="H179" i="28"/>
  <c r="C184" i="28"/>
  <c r="C192" i="28"/>
  <c r="D191" i="28"/>
  <c r="C191" i="28" s="1"/>
  <c r="H192" i="28"/>
  <c r="C198" i="28"/>
  <c r="C205" i="28"/>
  <c r="C235" i="28"/>
  <c r="C238" i="28"/>
  <c r="L230" i="28"/>
  <c r="H45" i="28"/>
  <c r="H55" i="28"/>
  <c r="C58" i="28"/>
  <c r="H76" i="28"/>
  <c r="J83" i="28"/>
  <c r="J75" i="28" s="1"/>
  <c r="H112" i="28"/>
  <c r="E130" i="28"/>
  <c r="I130" i="28"/>
  <c r="H141" i="28"/>
  <c r="C144" i="28"/>
  <c r="C166" i="28"/>
  <c r="D165" i="28"/>
  <c r="C165" i="28" s="1"/>
  <c r="H166" i="28"/>
  <c r="H174" i="28"/>
  <c r="H175" i="28"/>
  <c r="H191" i="28"/>
  <c r="C196" i="28"/>
  <c r="D195" i="28"/>
  <c r="H196" i="28"/>
  <c r="H205" i="28"/>
  <c r="C216" i="28"/>
  <c r="H259" i="28"/>
  <c r="J258" i="28"/>
  <c r="H269" i="28"/>
  <c r="C271" i="28"/>
  <c r="C276" i="28"/>
  <c r="D269" i="28"/>
  <c r="C280" i="28"/>
  <c r="H300" i="18"/>
  <c r="C300" i="18"/>
  <c r="H298" i="18"/>
  <c r="C298" i="18"/>
  <c r="H296" i="18"/>
  <c r="C296" i="18"/>
  <c r="H295" i="18"/>
  <c r="C295" i="18"/>
  <c r="H294" i="18"/>
  <c r="C294" i="18"/>
  <c r="H293" i="18"/>
  <c r="C293" i="18"/>
  <c r="H292" i="18"/>
  <c r="C292" i="18"/>
  <c r="H291" i="18"/>
  <c r="C291" i="18"/>
  <c r="L290" i="18"/>
  <c r="K290" i="18"/>
  <c r="J290" i="18"/>
  <c r="I290" i="18"/>
  <c r="G290" i="18"/>
  <c r="F290" i="18"/>
  <c r="E290" i="18"/>
  <c r="D290" i="18"/>
  <c r="H282" i="18"/>
  <c r="C282" i="18"/>
  <c r="H281" i="18"/>
  <c r="C281" i="18"/>
  <c r="L280" i="18"/>
  <c r="K280" i="18"/>
  <c r="J280" i="18"/>
  <c r="I280" i="18"/>
  <c r="G280" i="18"/>
  <c r="F280" i="18"/>
  <c r="E280" i="18"/>
  <c r="D280" i="18"/>
  <c r="H279" i="18"/>
  <c r="C279" i="18"/>
  <c r="H278" i="18"/>
  <c r="C278" i="18"/>
  <c r="H277" i="18"/>
  <c r="C277" i="18"/>
  <c r="L276" i="18"/>
  <c r="K276" i="18"/>
  <c r="J276" i="18"/>
  <c r="I276" i="18"/>
  <c r="G276" i="18"/>
  <c r="F276" i="18"/>
  <c r="E276" i="18"/>
  <c r="D276" i="18"/>
  <c r="H275" i="18"/>
  <c r="C275" i="18"/>
  <c r="H274" i="18"/>
  <c r="C274" i="18"/>
  <c r="H273" i="18"/>
  <c r="C273" i="18"/>
  <c r="H272" i="18"/>
  <c r="C272" i="18"/>
  <c r="L271" i="18"/>
  <c r="L269" i="18" s="1"/>
  <c r="K271" i="18"/>
  <c r="J271" i="18"/>
  <c r="J269" i="18" s="1"/>
  <c r="I271" i="18"/>
  <c r="I269" i="18" s="1"/>
  <c r="G271" i="18"/>
  <c r="F271" i="18"/>
  <c r="E271" i="18"/>
  <c r="E269" i="18" s="1"/>
  <c r="E268" i="18" s="1"/>
  <c r="D271" i="18"/>
  <c r="H270" i="18"/>
  <c r="C270" i="18"/>
  <c r="H267" i="18"/>
  <c r="C267" i="18"/>
  <c r="H266" i="18"/>
  <c r="C266" i="18"/>
  <c r="H265" i="18"/>
  <c r="C265" i="18"/>
  <c r="H264" i="18"/>
  <c r="C264" i="18"/>
  <c r="L263" i="18"/>
  <c r="K263" i="18"/>
  <c r="J263" i="18"/>
  <c r="I263" i="18"/>
  <c r="G263" i="18"/>
  <c r="F263" i="18"/>
  <c r="E263" i="18"/>
  <c r="D263" i="18"/>
  <c r="H262" i="18"/>
  <c r="C262" i="18"/>
  <c r="H261" i="18"/>
  <c r="C261" i="18"/>
  <c r="H260" i="18"/>
  <c r="C260" i="18"/>
  <c r="L259" i="18"/>
  <c r="K259" i="18"/>
  <c r="J259" i="18"/>
  <c r="I259" i="18"/>
  <c r="G259" i="18"/>
  <c r="F259" i="18"/>
  <c r="E259" i="18"/>
  <c r="D259" i="18"/>
  <c r="H257" i="18"/>
  <c r="C257" i="18"/>
  <c r="H256" i="18"/>
  <c r="C256" i="18"/>
  <c r="H255" i="18"/>
  <c r="C255" i="18"/>
  <c r="H254" i="18"/>
  <c r="C254" i="18"/>
  <c r="H253" i="18"/>
  <c r="C253" i="18"/>
  <c r="L252" i="18"/>
  <c r="L251" i="18" s="1"/>
  <c r="K252" i="18"/>
  <c r="K251" i="18" s="1"/>
  <c r="J252" i="18"/>
  <c r="J251" i="18" s="1"/>
  <c r="I252" i="18"/>
  <c r="I251" i="18" s="1"/>
  <c r="G252" i="18"/>
  <c r="G251" i="18" s="1"/>
  <c r="F252" i="18"/>
  <c r="F251" i="18" s="1"/>
  <c r="E252" i="18"/>
  <c r="E251" i="18" s="1"/>
  <c r="D252" i="18"/>
  <c r="H250" i="18"/>
  <c r="C250" i="18"/>
  <c r="H249" i="18"/>
  <c r="C249" i="18"/>
  <c r="H248" i="18"/>
  <c r="C248" i="18"/>
  <c r="H247" i="18"/>
  <c r="C247" i="18"/>
  <c r="L246" i="18"/>
  <c r="K246" i="18"/>
  <c r="J246" i="18"/>
  <c r="I246" i="18"/>
  <c r="G246" i="18"/>
  <c r="F246" i="18"/>
  <c r="E246" i="18"/>
  <c r="D246" i="18"/>
  <c r="H245" i="18"/>
  <c r="C245" i="18"/>
  <c r="H244" i="18"/>
  <c r="C244" i="18"/>
  <c r="H243" i="18"/>
  <c r="C243" i="18"/>
  <c r="H242" i="18"/>
  <c r="C242" i="18"/>
  <c r="H241" i="18"/>
  <c r="C241" i="18"/>
  <c r="H240" i="18"/>
  <c r="C240" i="18"/>
  <c r="H239" i="18"/>
  <c r="C239" i="18"/>
  <c r="L238" i="18"/>
  <c r="K238" i="18"/>
  <c r="J238" i="18"/>
  <c r="I238" i="18"/>
  <c r="G238" i="18"/>
  <c r="F238" i="18"/>
  <c r="E238" i="18"/>
  <c r="D238" i="18"/>
  <c r="H237" i="18"/>
  <c r="C237" i="18"/>
  <c r="H236" i="18"/>
  <c r="C236" i="18"/>
  <c r="L235" i="18"/>
  <c r="K235" i="18"/>
  <c r="J235" i="18"/>
  <c r="I235" i="18"/>
  <c r="G235" i="18"/>
  <c r="F235" i="18"/>
  <c r="E235" i="18"/>
  <c r="D235" i="18"/>
  <c r="H232" i="18"/>
  <c r="C232" i="18"/>
  <c r="H229" i="18"/>
  <c r="C229" i="18"/>
  <c r="H228" i="18"/>
  <c r="C228" i="18"/>
  <c r="L227" i="18"/>
  <c r="K227" i="18"/>
  <c r="J227" i="18"/>
  <c r="I227" i="18"/>
  <c r="G227" i="18"/>
  <c r="F227" i="18"/>
  <c r="E227" i="18"/>
  <c r="D227" i="18"/>
  <c r="H226" i="18"/>
  <c r="C226" i="18"/>
  <c r="H225" i="18"/>
  <c r="C225" i="18"/>
  <c r="H224" i="18"/>
  <c r="C224" i="18"/>
  <c r="I223" i="18"/>
  <c r="H223" i="18" s="1"/>
  <c r="C223" i="18"/>
  <c r="H222" i="18"/>
  <c r="C222" i="18"/>
  <c r="H221" i="18"/>
  <c r="C221" i="18"/>
  <c r="H220" i="18"/>
  <c r="C220" i="18"/>
  <c r="H219" i="18"/>
  <c r="C219" i="18"/>
  <c r="H218" i="18"/>
  <c r="C218" i="18"/>
  <c r="H217" i="18"/>
  <c r="C217" i="18"/>
  <c r="L216" i="18"/>
  <c r="L204" i="18" s="1"/>
  <c r="K216" i="18"/>
  <c r="J216" i="18"/>
  <c r="G216" i="18"/>
  <c r="F216" i="18"/>
  <c r="E216" i="18"/>
  <c r="D216" i="18"/>
  <c r="H215" i="18"/>
  <c r="C215" i="18"/>
  <c r="H214" i="18"/>
  <c r="C214" i="18"/>
  <c r="H213" i="18"/>
  <c r="C213" i="18"/>
  <c r="H212" i="18"/>
  <c r="C212" i="18"/>
  <c r="H211" i="18"/>
  <c r="C211" i="18"/>
  <c r="H210" i="18"/>
  <c r="C210" i="18"/>
  <c r="H209" i="18"/>
  <c r="C209" i="18"/>
  <c r="H208" i="18"/>
  <c r="C208" i="18"/>
  <c r="H207" i="18"/>
  <c r="C207" i="18"/>
  <c r="H206" i="18"/>
  <c r="C206" i="18"/>
  <c r="L205" i="18"/>
  <c r="K205" i="18"/>
  <c r="J205" i="18"/>
  <c r="I205" i="18"/>
  <c r="G205" i="18"/>
  <c r="F205" i="18"/>
  <c r="E205" i="18"/>
  <c r="D205" i="18"/>
  <c r="H203" i="18"/>
  <c r="C203" i="18"/>
  <c r="H202" i="18"/>
  <c r="C202" i="18"/>
  <c r="H201" i="18"/>
  <c r="C201" i="18"/>
  <c r="H200" i="18"/>
  <c r="C200" i="18"/>
  <c r="H199" i="18"/>
  <c r="C199" i="18"/>
  <c r="L198" i="18"/>
  <c r="L196" i="18" s="1"/>
  <c r="K198" i="18"/>
  <c r="K196" i="18" s="1"/>
  <c r="J198" i="18"/>
  <c r="J196" i="18" s="1"/>
  <c r="I198" i="18"/>
  <c r="G198" i="18"/>
  <c r="G196" i="18" s="1"/>
  <c r="F198" i="18"/>
  <c r="F196" i="18" s="1"/>
  <c r="E198" i="18"/>
  <c r="E196" i="18" s="1"/>
  <c r="D198" i="18"/>
  <c r="H197" i="18"/>
  <c r="C197" i="18"/>
  <c r="H193" i="18"/>
  <c r="C193" i="18"/>
  <c r="L192" i="18"/>
  <c r="L191" i="18" s="1"/>
  <c r="K192" i="18"/>
  <c r="K191" i="18" s="1"/>
  <c r="J192" i="18"/>
  <c r="J191" i="18" s="1"/>
  <c r="I192" i="18"/>
  <c r="I191" i="18" s="1"/>
  <c r="G192" i="18"/>
  <c r="F192" i="18"/>
  <c r="E192" i="18"/>
  <c r="E191" i="18" s="1"/>
  <c r="D192" i="18"/>
  <c r="G191" i="18"/>
  <c r="F191" i="18"/>
  <c r="H190" i="18"/>
  <c r="C190" i="18"/>
  <c r="H189" i="18"/>
  <c r="C189" i="18"/>
  <c r="L188" i="18"/>
  <c r="K188" i="18"/>
  <c r="J188" i="18"/>
  <c r="I188" i="18"/>
  <c r="G188" i="18"/>
  <c r="F188" i="18"/>
  <c r="E188" i="18"/>
  <c r="D188" i="18"/>
  <c r="H186" i="18"/>
  <c r="C186" i="18"/>
  <c r="H185" i="18"/>
  <c r="C185" i="18"/>
  <c r="L184" i="18"/>
  <c r="K184" i="18"/>
  <c r="J184" i="18"/>
  <c r="I184" i="18"/>
  <c r="G184" i="18"/>
  <c r="F184" i="18"/>
  <c r="E184" i="18"/>
  <c r="D184" i="18"/>
  <c r="H183" i="18"/>
  <c r="C183" i="18"/>
  <c r="H182" i="18"/>
  <c r="C182" i="18"/>
  <c r="H181" i="18"/>
  <c r="C181" i="18"/>
  <c r="H180" i="18"/>
  <c r="C180" i="18"/>
  <c r="L179" i="18"/>
  <c r="K179" i="18"/>
  <c r="J179" i="18"/>
  <c r="I179" i="18"/>
  <c r="G179" i="18"/>
  <c r="F179" i="18"/>
  <c r="E179" i="18"/>
  <c r="D179" i="18"/>
  <c r="H178" i="18"/>
  <c r="C178" i="18"/>
  <c r="H177" i="18"/>
  <c r="C177" i="18"/>
  <c r="H176" i="18"/>
  <c r="C176" i="18"/>
  <c r="L175" i="18"/>
  <c r="K175" i="18"/>
  <c r="J175" i="18"/>
  <c r="J174" i="18" s="1"/>
  <c r="I175" i="18"/>
  <c r="G175" i="18"/>
  <c r="F175" i="18"/>
  <c r="E175" i="18"/>
  <c r="E174" i="18" s="1"/>
  <c r="E173" i="18" s="1"/>
  <c r="D175" i="18"/>
  <c r="H172" i="18"/>
  <c r="C172" i="18"/>
  <c r="H171" i="18"/>
  <c r="C171" i="18"/>
  <c r="H170" i="18"/>
  <c r="C170" i="18"/>
  <c r="H169" i="18"/>
  <c r="C169" i="18"/>
  <c r="H168" i="18"/>
  <c r="C168" i="18"/>
  <c r="H167" i="18"/>
  <c r="C167" i="18"/>
  <c r="L166" i="18"/>
  <c r="L165" i="18" s="1"/>
  <c r="K166" i="18"/>
  <c r="K165" i="18" s="1"/>
  <c r="J166" i="18"/>
  <c r="J165" i="18" s="1"/>
  <c r="I166" i="18"/>
  <c r="G166" i="18"/>
  <c r="G165" i="18" s="1"/>
  <c r="F166" i="18"/>
  <c r="F165" i="18" s="1"/>
  <c r="E166" i="18"/>
  <c r="E165" i="18" s="1"/>
  <c r="D166" i="18"/>
  <c r="H164" i="18"/>
  <c r="C164" i="18"/>
  <c r="H163" i="18"/>
  <c r="C163" i="18"/>
  <c r="H162" i="18"/>
  <c r="C162" i="18"/>
  <c r="H161" i="18"/>
  <c r="C161" i="18"/>
  <c r="L160" i="18"/>
  <c r="K160" i="18"/>
  <c r="J160" i="18"/>
  <c r="I160" i="18"/>
  <c r="G160" i="18"/>
  <c r="F160" i="18"/>
  <c r="E160" i="18"/>
  <c r="D160" i="18"/>
  <c r="H159" i="18"/>
  <c r="C159" i="18"/>
  <c r="H158" i="18"/>
  <c r="C158" i="18"/>
  <c r="H157" i="18"/>
  <c r="C157" i="18"/>
  <c r="H156" i="18"/>
  <c r="C156" i="18"/>
  <c r="H155" i="18"/>
  <c r="C155" i="18"/>
  <c r="H154" i="18"/>
  <c r="C154" i="18"/>
  <c r="H153" i="18"/>
  <c r="C153" i="18"/>
  <c r="H152" i="18"/>
  <c r="C152" i="18"/>
  <c r="L151" i="18"/>
  <c r="K151" i="18"/>
  <c r="J151" i="18"/>
  <c r="I151" i="18"/>
  <c r="G151" i="18"/>
  <c r="F151" i="18"/>
  <c r="E151" i="18"/>
  <c r="D151" i="18"/>
  <c r="H150" i="18"/>
  <c r="C150" i="18"/>
  <c r="H149" i="18"/>
  <c r="C149" i="18"/>
  <c r="H148" i="18"/>
  <c r="C148" i="18"/>
  <c r="H147" i="18"/>
  <c r="C147" i="18"/>
  <c r="H146" i="18"/>
  <c r="C146" i="18"/>
  <c r="H145" i="18"/>
  <c r="C145" i="18"/>
  <c r="L144" i="18"/>
  <c r="K144" i="18"/>
  <c r="J144" i="18"/>
  <c r="I144" i="18"/>
  <c r="G144" i="18"/>
  <c r="F144" i="18"/>
  <c r="E144" i="18"/>
  <c r="D144" i="18"/>
  <c r="H143" i="18"/>
  <c r="C143" i="18"/>
  <c r="H142" i="18"/>
  <c r="C142" i="18"/>
  <c r="L141" i="18"/>
  <c r="K141" i="18"/>
  <c r="J141" i="18"/>
  <c r="I141" i="18"/>
  <c r="G141" i="18"/>
  <c r="F141" i="18"/>
  <c r="E141" i="18"/>
  <c r="D141" i="18"/>
  <c r="H140" i="18"/>
  <c r="C140" i="18"/>
  <c r="H139" i="18"/>
  <c r="C139" i="18"/>
  <c r="H138" i="18"/>
  <c r="C138" i="18"/>
  <c r="H137" i="18"/>
  <c r="C137" i="18"/>
  <c r="L136" i="18"/>
  <c r="K136" i="18"/>
  <c r="K130" i="18" s="1"/>
  <c r="J136" i="18"/>
  <c r="I136" i="18"/>
  <c r="G136" i="18"/>
  <c r="F136" i="18"/>
  <c r="E136" i="18"/>
  <c r="D136" i="18"/>
  <c r="H134" i="18"/>
  <c r="C134" i="18"/>
  <c r="I133" i="18"/>
  <c r="I131" i="18" s="1"/>
  <c r="C133" i="18"/>
  <c r="H132" i="18"/>
  <c r="C132" i="18"/>
  <c r="H129" i="18"/>
  <c r="H128" i="18" s="1"/>
  <c r="C129" i="18"/>
  <c r="C128" i="18" s="1"/>
  <c r="L128" i="18"/>
  <c r="K128" i="18"/>
  <c r="J128" i="18"/>
  <c r="I128" i="18"/>
  <c r="G128" i="18"/>
  <c r="F128" i="18"/>
  <c r="E128" i="18"/>
  <c r="D128" i="18"/>
  <c r="H127" i="18"/>
  <c r="C127" i="18"/>
  <c r="H126" i="18"/>
  <c r="C126" i="18"/>
  <c r="H125" i="18"/>
  <c r="C125" i="18"/>
  <c r="H124" i="18"/>
  <c r="C124" i="18"/>
  <c r="H123" i="18"/>
  <c r="C123" i="18"/>
  <c r="L122" i="18"/>
  <c r="K122" i="18"/>
  <c r="J122" i="18"/>
  <c r="I122" i="18"/>
  <c r="G122" i="18"/>
  <c r="F122" i="18"/>
  <c r="E122" i="18"/>
  <c r="D122" i="18"/>
  <c r="H121" i="18"/>
  <c r="C121" i="18"/>
  <c r="H120" i="18"/>
  <c r="C120" i="18"/>
  <c r="H119" i="18"/>
  <c r="C119" i="18"/>
  <c r="H118" i="18"/>
  <c r="C118" i="18"/>
  <c r="H117" i="18"/>
  <c r="C117" i="18"/>
  <c r="L116" i="18"/>
  <c r="K116" i="18"/>
  <c r="J116" i="18"/>
  <c r="I116" i="18"/>
  <c r="G116" i="18"/>
  <c r="F116" i="18"/>
  <c r="E116" i="18"/>
  <c r="D116" i="18"/>
  <c r="H115" i="18"/>
  <c r="C115" i="18"/>
  <c r="H114" i="18"/>
  <c r="C114" i="18"/>
  <c r="H113" i="18"/>
  <c r="C113" i="18"/>
  <c r="L112" i="18"/>
  <c r="K112" i="18"/>
  <c r="J112" i="18"/>
  <c r="I112" i="18"/>
  <c r="G112" i="18"/>
  <c r="F112" i="18"/>
  <c r="E112" i="18"/>
  <c r="D112" i="18"/>
  <c r="H111" i="18"/>
  <c r="C111" i="18"/>
  <c r="H110" i="18"/>
  <c r="C110" i="18"/>
  <c r="H109" i="18"/>
  <c r="C109" i="18"/>
  <c r="H108" i="18"/>
  <c r="C108" i="18"/>
  <c r="H107" i="18"/>
  <c r="C107" i="18"/>
  <c r="H106" i="18"/>
  <c r="C106" i="18"/>
  <c r="H105" i="18"/>
  <c r="C105" i="18"/>
  <c r="H104" i="18"/>
  <c r="C104" i="18"/>
  <c r="L103" i="18"/>
  <c r="K103" i="18"/>
  <c r="J103" i="18"/>
  <c r="I103" i="18"/>
  <c r="G103" i="18"/>
  <c r="F103" i="18"/>
  <c r="E103" i="18"/>
  <c r="D103" i="18"/>
  <c r="H102" i="18"/>
  <c r="C102" i="18"/>
  <c r="H101" i="18"/>
  <c r="C101" i="18"/>
  <c r="H100" i="18"/>
  <c r="C100" i="18"/>
  <c r="H99" i="18"/>
  <c r="C99" i="18"/>
  <c r="H98" i="18"/>
  <c r="C98" i="18"/>
  <c r="H97" i="18"/>
  <c r="C97" i="18"/>
  <c r="H96" i="18"/>
  <c r="C96" i="18"/>
  <c r="L95" i="18"/>
  <c r="K95" i="18"/>
  <c r="J95" i="18"/>
  <c r="I95" i="18"/>
  <c r="G95" i="18"/>
  <c r="F95" i="18"/>
  <c r="E95" i="18"/>
  <c r="D95" i="18"/>
  <c r="H94" i="18"/>
  <c r="C94" i="18"/>
  <c r="H93" i="18"/>
  <c r="C93" i="18"/>
  <c r="H92" i="18"/>
  <c r="C92" i="18"/>
  <c r="H91" i="18"/>
  <c r="C91" i="18"/>
  <c r="H90" i="18"/>
  <c r="C90" i="18"/>
  <c r="L89" i="18"/>
  <c r="K89" i="18"/>
  <c r="J89" i="18"/>
  <c r="I89" i="18"/>
  <c r="G89" i="18"/>
  <c r="F89" i="18"/>
  <c r="E89" i="18"/>
  <c r="D89" i="18"/>
  <c r="H88" i="18"/>
  <c r="C88" i="18"/>
  <c r="H87" i="18"/>
  <c r="C87" i="18"/>
  <c r="H86" i="18"/>
  <c r="C86" i="18"/>
  <c r="H85" i="18"/>
  <c r="C85" i="18"/>
  <c r="L84" i="18"/>
  <c r="K84" i="18"/>
  <c r="J84" i="18"/>
  <c r="I84" i="18"/>
  <c r="G84" i="18"/>
  <c r="F84" i="18"/>
  <c r="E84" i="18"/>
  <c r="D84" i="18"/>
  <c r="H82" i="18"/>
  <c r="C82" i="18"/>
  <c r="H81" i="18"/>
  <c r="C81" i="18"/>
  <c r="L80" i="18"/>
  <c r="K80" i="18"/>
  <c r="J80" i="18"/>
  <c r="I80" i="18"/>
  <c r="G80" i="18"/>
  <c r="F80" i="18"/>
  <c r="E80" i="18"/>
  <c r="D80" i="18"/>
  <c r="H79" i="18"/>
  <c r="C79" i="18"/>
  <c r="H78" i="18"/>
  <c r="C78" i="18"/>
  <c r="L77" i="18"/>
  <c r="K77" i="18"/>
  <c r="K76" i="18" s="1"/>
  <c r="J77" i="18"/>
  <c r="J76" i="18" s="1"/>
  <c r="I77" i="18"/>
  <c r="G77" i="18"/>
  <c r="F77" i="18"/>
  <c r="F76" i="18" s="1"/>
  <c r="E77" i="18"/>
  <c r="D77" i="18"/>
  <c r="D76" i="18" s="1"/>
  <c r="H74" i="18"/>
  <c r="C74" i="18"/>
  <c r="H73" i="18"/>
  <c r="C73" i="18"/>
  <c r="H71" i="18"/>
  <c r="C71" i="18"/>
  <c r="H70" i="18"/>
  <c r="C70" i="18"/>
  <c r="L69" i="18"/>
  <c r="L67" i="18" s="1"/>
  <c r="K69" i="18"/>
  <c r="K67" i="18" s="1"/>
  <c r="J69" i="18"/>
  <c r="J67" i="18" s="1"/>
  <c r="I69" i="18"/>
  <c r="I67" i="18" s="1"/>
  <c r="G69" i="18"/>
  <c r="G67" i="18" s="1"/>
  <c r="F69" i="18"/>
  <c r="F67" i="18" s="1"/>
  <c r="E69" i="18"/>
  <c r="E67" i="18" s="1"/>
  <c r="D69" i="18"/>
  <c r="D67" i="18" s="1"/>
  <c r="H68" i="18"/>
  <c r="C68" i="18"/>
  <c r="H66" i="18"/>
  <c r="C66" i="18"/>
  <c r="H65" i="18"/>
  <c r="C65" i="18"/>
  <c r="H64" i="18"/>
  <c r="C64" i="18"/>
  <c r="H63" i="18"/>
  <c r="C63" i="18"/>
  <c r="H62" i="18"/>
  <c r="C62" i="18"/>
  <c r="H61" i="18"/>
  <c r="C61" i="18"/>
  <c r="H60" i="18"/>
  <c r="C60" i="18"/>
  <c r="H59" i="18"/>
  <c r="C59" i="18"/>
  <c r="L58" i="18"/>
  <c r="K58" i="18"/>
  <c r="J58" i="18"/>
  <c r="I58" i="18"/>
  <c r="G58" i="18"/>
  <c r="F58" i="18"/>
  <c r="E58" i="18"/>
  <c r="D58" i="18"/>
  <c r="H57" i="18"/>
  <c r="C57" i="18"/>
  <c r="H56" i="18"/>
  <c r="C56" i="18"/>
  <c r="L55" i="18"/>
  <c r="K55" i="18"/>
  <c r="K54" i="18" s="1"/>
  <c r="J55" i="18"/>
  <c r="I55" i="18"/>
  <c r="G55" i="18"/>
  <c r="G54" i="18" s="1"/>
  <c r="F55" i="18"/>
  <c r="F54" i="18" s="1"/>
  <c r="E55" i="18"/>
  <c r="E54" i="18" s="1"/>
  <c r="D55" i="18"/>
  <c r="H47" i="18"/>
  <c r="C47" i="18"/>
  <c r="H46" i="18"/>
  <c r="C46" i="18"/>
  <c r="L45" i="18"/>
  <c r="H45" i="18" s="1"/>
  <c r="G45" i="18"/>
  <c r="H44" i="18"/>
  <c r="C44" i="18"/>
  <c r="K43" i="18"/>
  <c r="J43" i="18"/>
  <c r="I43" i="18"/>
  <c r="F43" i="18"/>
  <c r="E43" i="18"/>
  <c r="D43" i="18"/>
  <c r="H42" i="18"/>
  <c r="C42" i="18"/>
  <c r="H41" i="18"/>
  <c r="C41" i="18"/>
  <c r="H40" i="18"/>
  <c r="C40" i="18"/>
  <c r="H39" i="18"/>
  <c r="C39" i="18"/>
  <c r="H38" i="18"/>
  <c r="C38" i="18"/>
  <c r="K37" i="18"/>
  <c r="H37" i="18" s="1"/>
  <c r="F37" i="18"/>
  <c r="C37" i="18" s="1"/>
  <c r="H36" i="18"/>
  <c r="C36" i="18"/>
  <c r="H35" i="18"/>
  <c r="C35" i="18"/>
  <c r="K34" i="18"/>
  <c r="H34" i="18" s="1"/>
  <c r="F34" i="18"/>
  <c r="C34" i="18" s="1"/>
  <c r="H33" i="18"/>
  <c r="C33" i="18"/>
  <c r="K32" i="18"/>
  <c r="F32" i="18"/>
  <c r="C32" i="18" s="1"/>
  <c r="H31" i="18"/>
  <c r="C31" i="18"/>
  <c r="H30" i="18"/>
  <c r="C30" i="18"/>
  <c r="H29" i="18"/>
  <c r="C29" i="18"/>
  <c r="K28" i="18"/>
  <c r="H28" i="18" s="1"/>
  <c r="F28" i="18"/>
  <c r="H26" i="18"/>
  <c r="C26" i="18"/>
  <c r="H25" i="18"/>
  <c r="C25" i="18"/>
  <c r="H24" i="18"/>
  <c r="C24" i="18"/>
  <c r="H23" i="18"/>
  <c r="C23" i="18"/>
  <c r="L22" i="18"/>
  <c r="L288" i="18" s="1"/>
  <c r="L287" i="18" s="1"/>
  <c r="K22" i="18"/>
  <c r="J22" i="18"/>
  <c r="I22" i="18"/>
  <c r="G22" i="18"/>
  <c r="G288" i="18" s="1"/>
  <c r="G287" i="18" s="1"/>
  <c r="F22" i="18"/>
  <c r="E22" i="18"/>
  <c r="D22" i="18"/>
  <c r="L21" i="18"/>
  <c r="H300" i="17"/>
  <c r="C300" i="17"/>
  <c r="H298" i="17"/>
  <c r="C298" i="17"/>
  <c r="H296" i="17"/>
  <c r="C296" i="17"/>
  <c r="H295" i="17"/>
  <c r="C295" i="17"/>
  <c r="H294" i="17"/>
  <c r="C294" i="17"/>
  <c r="H293" i="17"/>
  <c r="C293" i="17"/>
  <c r="H292" i="17"/>
  <c r="C292" i="17"/>
  <c r="H291" i="17"/>
  <c r="C291" i="17"/>
  <c r="C290" i="17" s="1"/>
  <c r="L290" i="17"/>
  <c r="K290" i="17"/>
  <c r="J290" i="17"/>
  <c r="I290" i="17"/>
  <c r="G290" i="17"/>
  <c r="F290" i="17"/>
  <c r="E290" i="17"/>
  <c r="D290" i="17"/>
  <c r="H282" i="17"/>
  <c r="C282" i="17"/>
  <c r="H281" i="17"/>
  <c r="C281" i="17"/>
  <c r="L280" i="17"/>
  <c r="K280" i="17"/>
  <c r="J280" i="17"/>
  <c r="I280" i="17"/>
  <c r="G280" i="17"/>
  <c r="F280" i="17"/>
  <c r="E280" i="17"/>
  <c r="D280" i="17"/>
  <c r="H279" i="17"/>
  <c r="C279" i="17"/>
  <c r="H278" i="17"/>
  <c r="C278" i="17"/>
  <c r="H277" i="17"/>
  <c r="C277" i="17"/>
  <c r="L276" i="17"/>
  <c r="K276" i="17"/>
  <c r="J276" i="17"/>
  <c r="I276" i="17"/>
  <c r="G276" i="17"/>
  <c r="F276" i="17"/>
  <c r="E276" i="17"/>
  <c r="D276" i="17"/>
  <c r="H275" i="17"/>
  <c r="C275" i="17"/>
  <c r="H274" i="17"/>
  <c r="C274" i="17"/>
  <c r="H273" i="17"/>
  <c r="C273" i="17"/>
  <c r="H272" i="17"/>
  <c r="C272" i="17"/>
  <c r="L271" i="17"/>
  <c r="L269" i="17" s="1"/>
  <c r="K271" i="17"/>
  <c r="K269" i="17" s="1"/>
  <c r="J271" i="17"/>
  <c r="I271" i="17"/>
  <c r="G271" i="17"/>
  <c r="G269" i="17" s="1"/>
  <c r="G268" i="17" s="1"/>
  <c r="F271" i="17"/>
  <c r="E271" i="17"/>
  <c r="D271" i="17"/>
  <c r="H270" i="17"/>
  <c r="C270" i="17"/>
  <c r="H267" i="17"/>
  <c r="C267" i="17"/>
  <c r="H266" i="17"/>
  <c r="C266" i="17"/>
  <c r="H265" i="17"/>
  <c r="C265" i="17"/>
  <c r="H264" i="17"/>
  <c r="C264" i="17"/>
  <c r="L263" i="17"/>
  <c r="K263" i="17"/>
  <c r="J263" i="17"/>
  <c r="I263" i="17"/>
  <c r="G263" i="17"/>
  <c r="F263" i="17"/>
  <c r="E263" i="17"/>
  <c r="D263" i="17"/>
  <c r="H262" i="17"/>
  <c r="C262" i="17"/>
  <c r="H261" i="17"/>
  <c r="C261" i="17"/>
  <c r="H260" i="17"/>
  <c r="C260" i="17"/>
  <c r="L259" i="17"/>
  <c r="K259" i="17"/>
  <c r="J259" i="17"/>
  <c r="I259" i="17"/>
  <c r="G259" i="17"/>
  <c r="F259" i="17"/>
  <c r="E259" i="17"/>
  <c r="D259" i="17"/>
  <c r="H257" i="17"/>
  <c r="C257" i="17"/>
  <c r="H256" i="17"/>
  <c r="C256" i="17"/>
  <c r="H255" i="17"/>
  <c r="C255" i="17"/>
  <c r="H254" i="17"/>
  <c r="C254" i="17"/>
  <c r="H253" i="17"/>
  <c r="C253" i="17"/>
  <c r="L252" i="17"/>
  <c r="K252" i="17"/>
  <c r="J252" i="17"/>
  <c r="J251" i="17" s="1"/>
  <c r="I252" i="17"/>
  <c r="G252" i="17"/>
  <c r="F252" i="17"/>
  <c r="F251" i="17" s="1"/>
  <c r="E252" i="17"/>
  <c r="E251" i="17" s="1"/>
  <c r="D252" i="17"/>
  <c r="L251" i="17"/>
  <c r="K251" i="17"/>
  <c r="G251" i="17"/>
  <c r="D251" i="17"/>
  <c r="H250" i="17"/>
  <c r="C250" i="17"/>
  <c r="H249" i="17"/>
  <c r="C249" i="17"/>
  <c r="H248" i="17"/>
  <c r="C248" i="17"/>
  <c r="H247" i="17"/>
  <c r="C247" i="17"/>
  <c r="L246" i="17"/>
  <c r="K246" i="17"/>
  <c r="J246" i="17"/>
  <c r="I246" i="17"/>
  <c r="G246" i="17"/>
  <c r="F246" i="17"/>
  <c r="E246" i="17"/>
  <c r="D246" i="17"/>
  <c r="H245" i="17"/>
  <c r="C245" i="17"/>
  <c r="H244" i="17"/>
  <c r="C244" i="17"/>
  <c r="H243" i="17"/>
  <c r="C243" i="17"/>
  <c r="H242" i="17"/>
  <c r="C242" i="17"/>
  <c r="H241" i="17"/>
  <c r="C241" i="17"/>
  <c r="H240" i="17"/>
  <c r="C240" i="17"/>
  <c r="H239" i="17"/>
  <c r="C239" i="17"/>
  <c r="L238" i="17"/>
  <c r="K238" i="17"/>
  <c r="J238" i="17"/>
  <c r="I238" i="17"/>
  <c r="G238" i="17"/>
  <c r="F238" i="17"/>
  <c r="E238" i="17"/>
  <c r="D238" i="17"/>
  <c r="H237" i="17"/>
  <c r="C237" i="17"/>
  <c r="H236" i="17"/>
  <c r="C236" i="17"/>
  <c r="L235" i="17"/>
  <c r="L231" i="17" s="1"/>
  <c r="K235" i="17"/>
  <c r="K231" i="17" s="1"/>
  <c r="J235" i="17"/>
  <c r="J231" i="17" s="1"/>
  <c r="I235" i="17"/>
  <c r="G235" i="17"/>
  <c r="G231" i="17" s="1"/>
  <c r="F235" i="17"/>
  <c r="E235" i="17"/>
  <c r="E231" i="17" s="1"/>
  <c r="D235" i="17"/>
  <c r="H232" i="17"/>
  <c r="C232" i="17"/>
  <c r="H229" i="17"/>
  <c r="C229" i="17"/>
  <c r="H228" i="17"/>
  <c r="C228" i="17"/>
  <c r="L227" i="17"/>
  <c r="K227" i="17"/>
  <c r="J227" i="17"/>
  <c r="I227" i="17"/>
  <c r="G227" i="17"/>
  <c r="F227" i="17"/>
  <c r="E227" i="17"/>
  <c r="D227" i="17"/>
  <c r="H226" i="17"/>
  <c r="C226" i="17"/>
  <c r="H225" i="17"/>
  <c r="C225" i="17"/>
  <c r="H224" i="17"/>
  <c r="C224" i="17"/>
  <c r="I223" i="17"/>
  <c r="C223" i="17"/>
  <c r="H222" i="17"/>
  <c r="C222" i="17"/>
  <c r="H221" i="17"/>
  <c r="C221" i="17"/>
  <c r="H220" i="17"/>
  <c r="C220" i="17"/>
  <c r="H219" i="17"/>
  <c r="C219" i="17"/>
  <c r="H218" i="17"/>
  <c r="C218" i="17"/>
  <c r="H217" i="17"/>
  <c r="C217" i="17"/>
  <c r="L216" i="17"/>
  <c r="K216" i="17"/>
  <c r="J216" i="17"/>
  <c r="G216" i="17"/>
  <c r="F216" i="17"/>
  <c r="E216" i="17"/>
  <c r="D216" i="17"/>
  <c r="H215" i="17"/>
  <c r="C215" i="17"/>
  <c r="H214" i="17"/>
  <c r="C214" i="17"/>
  <c r="H213" i="17"/>
  <c r="C213" i="17"/>
  <c r="H212" i="17"/>
  <c r="C212" i="17"/>
  <c r="H211" i="17"/>
  <c r="C211" i="17"/>
  <c r="H210" i="17"/>
  <c r="C210" i="17"/>
  <c r="H209" i="17"/>
  <c r="C209" i="17"/>
  <c r="H208" i="17"/>
  <c r="C208" i="17"/>
  <c r="H207" i="17"/>
  <c r="C207" i="17"/>
  <c r="H206" i="17"/>
  <c r="C206" i="17"/>
  <c r="L205" i="17"/>
  <c r="K205" i="17"/>
  <c r="J205" i="17"/>
  <c r="I205" i="17"/>
  <c r="G205" i="17"/>
  <c r="F205" i="17"/>
  <c r="E205" i="17"/>
  <c r="D205" i="17"/>
  <c r="G204" i="17"/>
  <c r="H203" i="17"/>
  <c r="C203" i="17"/>
  <c r="H202" i="17"/>
  <c r="C202" i="17"/>
  <c r="H201" i="17"/>
  <c r="C201" i="17"/>
  <c r="H200" i="17"/>
  <c r="C200" i="17"/>
  <c r="H199" i="17"/>
  <c r="C199" i="17"/>
  <c r="L198" i="17"/>
  <c r="L196" i="17" s="1"/>
  <c r="K198" i="17"/>
  <c r="K196" i="17" s="1"/>
  <c r="J198" i="17"/>
  <c r="J196" i="17" s="1"/>
  <c r="I198" i="17"/>
  <c r="I196" i="17" s="1"/>
  <c r="G198" i="17"/>
  <c r="G196" i="17" s="1"/>
  <c r="F198" i="17"/>
  <c r="F196" i="17" s="1"/>
  <c r="E198" i="17"/>
  <c r="E196" i="17" s="1"/>
  <c r="D198" i="17"/>
  <c r="D196" i="17" s="1"/>
  <c r="H197" i="17"/>
  <c r="C197" i="17"/>
  <c r="H193" i="17"/>
  <c r="C193" i="17"/>
  <c r="L192" i="17"/>
  <c r="K192" i="17"/>
  <c r="K191" i="17" s="1"/>
  <c r="J192" i="17"/>
  <c r="J191" i="17" s="1"/>
  <c r="I192" i="17"/>
  <c r="G192" i="17"/>
  <c r="G191" i="17" s="1"/>
  <c r="F192" i="17"/>
  <c r="F191" i="17" s="1"/>
  <c r="E192" i="17"/>
  <c r="E191" i="17" s="1"/>
  <c r="D192" i="17"/>
  <c r="L191" i="17"/>
  <c r="H190" i="17"/>
  <c r="C190" i="17"/>
  <c r="H189" i="17"/>
  <c r="C189" i="17"/>
  <c r="L188" i="17"/>
  <c r="K188" i="17"/>
  <c r="J188" i="17"/>
  <c r="I188" i="17"/>
  <c r="G188" i="17"/>
  <c r="F188" i="17"/>
  <c r="E188" i="17"/>
  <c r="D188" i="17"/>
  <c r="H186" i="17"/>
  <c r="C186" i="17"/>
  <c r="H185" i="17"/>
  <c r="C185" i="17"/>
  <c r="L184" i="17"/>
  <c r="K184" i="17"/>
  <c r="J184" i="17"/>
  <c r="I184" i="17"/>
  <c r="G184" i="17"/>
  <c r="F184" i="17"/>
  <c r="E184" i="17"/>
  <c r="D184" i="17"/>
  <c r="H183" i="17"/>
  <c r="C183" i="17"/>
  <c r="H182" i="17"/>
  <c r="C182" i="17"/>
  <c r="H181" i="17"/>
  <c r="C181" i="17"/>
  <c r="H180" i="17"/>
  <c r="C180" i="17"/>
  <c r="L179" i="17"/>
  <c r="K179" i="17"/>
  <c r="J179" i="17"/>
  <c r="I179" i="17"/>
  <c r="G179" i="17"/>
  <c r="F179" i="17"/>
  <c r="E179" i="17"/>
  <c r="D179" i="17"/>
  <c r="H178" i="17"/>
  <c r="C178" i="17"/>
  <c r="H177" i="17"/>
  <c r="C177" i="17"/>
  <c r="H176" i="17"/>
  <c r="C176" i="17"/>
  <c r="L175" i="17"/>
  <c r="K175" i="17"/>
  <c r="J175" i="17"/>
  <c r="I175" i="17"/>
  <c r="I174" i="17" s="1"/>
  <c r="G175" i="17"/>
  <c r="G174" i="17" s="1"/>
  <c r="G173" i="17" s="1"/>
  <c r="F175" i="17"/>
  <c r="F174" i="17" s="1"/>
  <c r="F173" i="17" s="1"/>
  <c r="E175" i="17"/>
  <c r="D175" i="17"/>
  <c r="D174" i="17" s="1"/>
  <c r="L174" i="17"/>
  <c r="L173" i="17" s="1"/>
  <c r="K174" i="17"/>
  <c r="H172" i="17"/>
  <c r="C172" i="17"/>
  <c r="H171" i="17"/>
  <c r="C171" i="17"/>
  <c r="H170" i="17"/>
  <c r="C170" i="17"/>
  <c r="H169" i="17"/>
  <c r="C169" i="17"/>
  <c r="H168" i="17"/>
  <c r="C168" i="17"/>
  <c r="H167" i="17"/>
  <c r="C167" i="17"/>
  <c r="L166" i="17"/>
  <c r="L165" i="17" s="1"/>
  <c r="K166" i="17"/>
  <c r="K165" i="17" s="1"/>
  <c r="J166" i="17"/>
  <c r="J165" i="17" s="1"/>
  <c r="I166" i="17"/>
  <c r="G166" i="17"/>
  <c r="G165" i="17" s="1"/>
  <c r="F166" i="17"/>
  <c r="F165" i="17" s="1"/>
  <c r="E166" i="17"/>
  <c r="E165" i="17" s="1"/>
  <c r="D166" i="17"/>
  <c r="I165" i="17"/>
  <c r="H164" i="17"/>
  <c r="C164" i="17"/>
  <c r="H163" i="17"/>
  <c r="C163" i="17"/>
  <c r="H162" i="17"/>
  <c r="C162" i="17"/>
  <c r="H161" i="17"/>
  <c r="C161" i="17"/>
  <c r="L160" i="17"/>
  <c r="K160" i="17"/>
  <c r="J160" i="17"/>
  <c r="I160" i="17"/>
  <c r="G160" i="17"/>
  <c r="F160" i="17"/>
  <c r="E160" i="17"/>
  <c r="D160" i="17"/>
  <c r="H159" i="17"/>
  <c r="C159" i="17"/>
  <c r="H158" i="17"/>
  <c r="C158" i="17"/>
  <c r="H157" i="17"/>
  <c r="C157" i="17"/>
  <c r="H156" i="17"/>
  <c r="C156" i="17"/>
  <c r="H155" i="17"/>
  <c r="C155" i="17"/>
  <c r="H154" i="17"/>
  <c r="C154" i="17"/>
  <c r="H153" i="17"/>
  <c r="C153" i="17"/>
  <c r="H152" i="17"/>
  <c r="C152" i="17"/>
  <c r="L151" i="17"/>
  <c r="K151" i="17"/>
  <c r="J151" i="17"/>
  <c r="I151" i="17"/>
  <c r="G151" i="17"/>
  <c r="F151" i="17"/>
  <c r="E151" i="17"/>
  <c r="D151" i="17"/>
  <c r="H150" i="17"/>
  <c r="C150" i="17"/>
  <c r="H149" i="17"/>
  <c r="C149" i="17"/>
  <c r="H148" i="17"/>
  <c r="C148" i="17"/>
  <c r="H147" i="17"/>
  <c r="C147" i="17"/>
  <c r="H146" i="17"/>
  <c r="C146" i="17"/>
  <c r="H145" i="17"/>
  <c r="C145" i="17"/>
  <c r="L144" i="17"/>
  <c r="K144" i="17"/>
  <c r="J144" i="17"/>
  <c r="I144" i="17"/>
  <c r="G144" i="17"/>
  <c r="F144" i="17"/>
  <c r="E144" i="17"/>
  <c r="D144" i="17"/>
  <c r="H143" i="17"/>
  <c r="C143" i="17"/>
  <c r="H142" i="17"/>
  <c r="C142" i="17"/>
  <c r="L141" i="17"/>
  <c r="K141" i="17"/>
  <c r="J141" i="17"/>
  <c r="I141" i="17"/>
  <c r="G141" i="17"/>
  <c r="F141" i="17"/>
  <c r="E141" i="17"/>
  <c r="D141" i="17"/>
  <c r="H140" i="17"/>
  <c r="C140" i="17"/>
  <c r="H139" i="17"/>
  <c r="C139" i="17"/>
  <c r="H138" i="17"/>
  <c r="C138" i="17"/>
  <c r="H137" i="17"/>
  <c r="C137" i="17"/>
  <c r="L136" i="17"/>
  <c r="K136" i="17"/>
  <c r="J136" i="17"/>
  <c r="J130" i="17" s="1"/>
  <c r="I136" i="17"/>
  <c r="G136" i="17"/>
  <c r="F136" i="17"/>
  <c r="E136" i="17"/>
  <c r="D136" i="17"/>
  <c r="H134" i="17"/>
  <c r="C134" i="17"/>
  <c r="H133" i="17"/>
  <c r="C133" i="17"/>
  <c r="H132" i="17"/>
  <c r="C132" i="17"/>
  <c r="H131" i="17"/>
  <c r="H129" i="17"/>
  <c r="H128" i="17" s="1"/>
  <c r="C129" i="17"/>
  <c r="C128" i="17" s="1"/>
  <c r="L128" i="17"/>
  <c r="K128" i="17"/>
  <c r="J128" i="17"/>
  <c r="I128" i="17"/>
  <c r="G128" i="17"/>
  <c r="F128" i="17"/>
  <c r="E128" i="17"/>
  <c r="D128" i="17"/>
  <c r="H127" i="17"/>
  <c r="C127" i="17"/>
  <c r="H126" i="17"/>
  <c r="C126" i="17"/>
  <c r="H125" i="17"/>
  <c r="C125" i="17"/>
  <c r="H124" i="17"/>
  <c r="C124" i="17"/>
  <c r="H123" i="17"/>
  <c r="C123" i="17"/>
  <c r="L122" i="17"/>
  <c r="K122" i="17"/>
  <c r="J122" i="17"/>
  <c r="I122" i="17"/>
  <c r="G122" i="17"/>
  <c r="F122" i="17"/>
  <c r="E122" i="17"/>
  <c r="D122" i="17"/>
  <c r="H121" i="17"/>
  <c r="C121" i="17"/>
  <c r="H120" i="17"/>
  <c r="C120" i="17"/>
  <c r="H119" i="17"/>
  <c r="C119" i="17"/>
  <c r="H118" i="17"/>
  <c r="C118" i="17"/>
  <c r="H117" i="17"/>
  <c r="C117" i="17"/>
  <c r="L116" i="17"/>
  <c r="K116" i="17"/>
  <c r="J116" i="17"/>
  <c r="I116" i="17"/>
  <c r="G116" i="17"/>
  <c r="F116" i="17"/>
  <c r="E116" i="17"/>
  <c r="D116" i="17"/>
  <c r="H115" i="17"/>
  <c r="C115" i="17"/>
  <c r="H114" i="17"/>
  <c r="C114" i="17"/>
  <c r="H113" i="17"/>
  <c r="C113" i="17"/>
  <c r="L112" i="17"/>
  <c r="K112" i="17"/>
  <c r="J112" i="17"/>
  <c r="I112" i="17"/>
  <c r="G112" i="17"/>
  <c r="F112" i="17"/>
  <c r="E112" i="17"/>
  <c r="D112" i="17"/>
  <c r="H111" i="17"/>
  <c r="C111" i="17"/>
  <c r="H110" i="17"/>
  <c r="C110" i="17"/>
  <c r="H109" i="17"/>
  <c r="C109" i="17"/>
  <c r="H108" i="17"/>
  <c r="C108" i="17"/>
  <c r="H107" i="17"/>
  <c r="C107" i="17"/>
  <c r="H106" i="17"/>
  <c r="C106" i="17"/>
  <c r="H105" i="17"/>
  <c r="C105" i="17"/>
  <c r="H104" i="17"/>
  <c r="C104" i="17"/>
  <c r="L103" i="17"/>
  <c r="K103" i="17"/>
  <c r="J103" i="17"/>
  <c r="I103" i="17"/>
  <c r="G103" i="17"/>
  <c r="F103" i="17"/>
  <c r="E103" i="17"/>
  <c r="D103" i="17"/>
  <c r="H102" i="17"/>
  <c r="C102" i="17"/>
  <c r="H101" i="17"/>
  <c r="C101" i="17"/>
  <c r="H100" i="17"/>
  <c r="C100" i="17"/>
  <c r="H99" i="17"/>
  <c r="C99" i="17"/>
  <c r="H98" i="17"/>
  <c r="C98" i="17"/>
  <c r="H97" i="17"/>
  <c r="C97" i="17"/>
  <c r="H96" i="17"/>
  <c r="C96" i="17"/>
  <c r="L95" i="17"/>
  <c r="K95" i="17"/>
  <c r="J95" i="17"/>
  <c r="I95" i="17"/>
  <c r="G95" i="17"/>
  <c r="F95" i="17"/>
  <c r="E95" i="17"/>
  <c r="D95" i="17"/>
  <c r="H94" i="17"/>
  <c r="C94" i="17"/>
  <c r="H93" i="17"/>
  <c r="C93" i="17"/>
  <c r="H92" i="17"/>
  <c r="C92" i="17"/>
  <c r="H91" i="17"/>
  <c r="C91" i="17"/>
  <c r="H90" i="17"/>
  <c r="C90" i="17"/>
  <c r="L89" i="17"/>
  <c r="K89" i="17"/>
  <c r="J89" i="17"/>
  <c r="I89" i="17"/>
  <c r="G89" i="17"/>
  <c r="F89" i="17"/>
  <c r="E89" i="17"/>
  <c r="D89" i="17"/>
  <c r="H88" i="17"/>
  <c r="C88" i="17"/>
  <c r="H87" i="17"/>
  <c r="C87" i="17"/>
  <c r="H86" i="17"/>
  <c r="C86" i="17"/>
  <c r="H85" i="17"/>
  <c r="C85" i="17"/>
  <c r="L84" i="17"/>
  <c r="K84" i="17"/>
  <c r="J84" i="17"/>
  <c r="I84" i="17"/>
  <c r="G84" i="17"/>
  <c r="F84" i="17"/>
  <c r="E84" i="17"/>
  <c r="D84" i="17"/>
  <c r="H82" i="17"/>
  <c r="C82" i="17"/>
  <c r="H81" i="17"/>
  <c r="C81" i="17"/>
  <c r="L80" i="17"/>
  <c r="K80" i="17"/>
  <c r="J80" i="17"/>
  <c r="I80" i="17"/>
  <c r="G80" i="17"/>
  <c r="F80" i="17"/>
  <c r="E80" i="17"/>
  <c r="D80" i="17"/>
  <c r="H79" i="17"/>
  <c r="C79" i="17"/>
  <c r="H78" i="17"/>
  <c r="C78" i="17"/>
  <c r="L77" i="17"/>
  <c r="K77" i="17"/>
  <c r="K76" i="17" s="1"/>
  <c r="J77" i="17"/>
  <c r="I77" i="17"/>
  <c r="G77" i="17"/>
  <c r="F77" i="17"/>
  <c r="F76" i="17" s="1"/>
  <c r="E77" i="17"/>
  <c r="D77" i="17"/>
  <c r="D76" i="17" s="1"/>
  <c r="H74" i="17"/>
  <c r="C74" i="17"/>
  <c r="H73" i="17"/>
  <c r="C73" i="17"/>
  <c r="H71" i="17"/>
  <c r="C71" i="17"/>
  <c r="J70" i="17"/>
  <c r="J69" i="17" s="1"/>
  <c r="I70" i="17"/>
  <c r="C70" i="17"/>
  <c r="L69" i="17"/>
  <c r="L67" i="17" s="1"/>
  <c r="K69" i="17"/>
  <c r="K67" i="17" s="1"/>
  <c r="I69" i="17"/>
  <c r="G69" i="17"/>
  <c r="G67" i="17" s="1"/>
  <c r="F69" i="17"/>
  <c r="F67" i="17" s="1"/>
  <c r="E69" i="17"/>
  <c r="E67" i="17" s="1"/>
  <c r="D69" i="17"/>
  <c r="D67" i="17" s="1"/>
  <c r="J68" i="17"/>
  <c r="I68" i="17"/>
  <c r="C68" i="17"/>
  <c r="H66" i="17"/>
  <c r="C66" i="17"/>
  <c r="J65" i="17"/>
  <c r="H65" i="17" s="1"/>
  <c r="C65" i="17"/>
  <c r="H64" i="17"/>
  <c r="C64" i="17"/>
  <c r="H63" i="17"/>
  <c r="C63" i="17"/>
  <c r="H62" i="17"/>
  <c r="C62" i="17"/>
  <c r="H61" i="17"/>
  <c r="C61" i="17"/>
  <c r="H60" i="17"/>
  <c r="C60" i="17"/>
  <c r="J59" i="17"/>
  <c r="C59" i="17"/>
  <c r="L58" i="17"/>
  <c r="K58" i="17"/>
  <c r="I58" i="17"/>
  <c r="G58" i="17"/>
  <c r="F58" i="17"/>
  <c r="E58" i="17"/>
  <c r="D58" i="17"/>
  <c r="J57" i="17"/>
  <c r="J55" i="17" s="1"/>
  <c r="I57" i="17"/>
  <c r="C57" i="17"/>
  <c r="H56" i="17"/>
  <c r="C56" i="17"/>
  <c r="L55" i="17"/>
  <c r="K55" i="17"/>
  <c r="I55" i="17"/>
  <c r="G55" i="17"/>
  <c r="G54" i="17" s="1"/>
  <c r="F55" i="17"/>
  <c r="F54" i="17" s="1"/>
  <c r="E55" i="17"/>
  <c r="E54" i="17" s="1"/>
  <c r="D55" i="17"/>
  <c r="H47" i="17"/>
  <c r="C47" i="17"/>
  <c r="H46" i="17"/>
  <c r="C46" i="17"/>
  <c r="L45" i="17"/>
  <c r="H45" i="17" s="1"/>
  <c r="G45" i="17"/>
  <c r="C45" i="17" s="1"/>
  <c r="H44" i="17"/>
  <c r="C44" i="17"/>
  <c r="K43" i="17"/>
  <c r="J43" i="17"/>
  <c r="I43" i="17"/>
  <c r="F43" i="17"/>
  <c r="E43" i="17"/>
  <c r="D43" i="17"/>
  <c r="H42" i="17"/>
  <c r="C42" i="17"/>
  <c r="H41" i="17"/>
  <c r="C41" i="17"/>
  <c r="H40" i="17"/>
  <c r="C40" i="17"/>
  <c r="H39" i="17"/>
  <c r="C39" i="17"/>
  <c r="H38" i="17"/>
  <c r="C38" i="17"/>
  <c r="K37" i="17"/>
  <c r="H37" i="17" s="1"/>
  <c r="F37" i="17"/>
  <c r="C37" i="17" s="1"/>
  <c r="H36" i="17"/>
  <c r="C36" i="17"/>
  <c r="H35" i="17"/>
  <c r="C35" i="17"/>
  <c r="K34" i="17"/>
  <c r="H34" i="17" s="1"/>
  <c r="F34" i="17"/>
  <c r="C34" i="17" s="1"/>
  <c r="H33" i="17"/>
  <c r="C33" i="17"/>
  <c r="K32" i="17"/>
  <c r="F32" i="17"/>
  <c r="C32" i="17" s="1"/>
  <c r="H31" i="17"/>
  <c r="C31" i="17"/>
  <c r="H30" i="17"/>
  <c r="C30" i="17"/>
  <c r="H29" i="17"/>
  <c r="C29" i="17"/>
  <c r="K28" i="17"/>
  <c r="H28" i="17" s="1"/>
  <c r="F28" i="17"/>
  <c r="H26" i="17"/>
  <c r="C26" i="17"/>
  <c r="H25" i="17"/>
  <c r="C25" i="17"/>
  <c r="H24" i="17"/>
  <c r="C24" i="17"/>
  <c r="H23" i="17"/>
  <c r="C23" i="17"/>
  <c r="L22" i="17"/>
  <c r="L288" i="17" s="1"/>
  <c r="L287" i="17" s="1"/>
  <c r="K22" i="17"/>
  <c r="J22" i="17"/>
  <c r="I22" i="17"/>
  <c r="I288" i="17" s="1"/>
  <c r="G22" i="17"/>
  <c r="F22" i="17"/>
  <c r="E22" i="17"/>
  <c r="E288" i="17" s="1"/>
  <c r="E287" i="17" s="1"/>
  <c r="D22" i="17"/>
  <c r="L21" i="17"/>
  <c r="D21" i="17"/>
  <c r="H300" i="16"/>
  <c r="C300" i="16"/>
  <c r="H298" i="16"/>
  <c r="C298" i="16"/>
  <c r="H296" i="16"/>
  <c r="C296" i="16"/>
  <c r="H295" i="16"/>
  <c r="C295" i="16"/>
  <c r="H294" i="16"/>
  <c r="C294" i="16"/>
  <c r="H293" i="16"/>
  <c r="C293" i="16"/>
  <c r="H292" i="16"/>
  <c r="C292" i="16"/>
  <c r="H291" i="16"/>
  <c r="H290" i="16" s="1"/>
  <c r="C291" i="16"/>
  <c r="C290" i="16" s="1"/>
  <c r="L290" i="16"/>
  <c r="K290" i="16"/>
  <c r="J290" i="16"/>
  <c r="I290" i="16"/>
  <c r="G290" i="16"/>
  <c r="F290" i="16"/>
  <c r="E290" i="16"/>
  <c r="D290" i="16"/>
  <c r="H282" i="16"/>
  <c r="C282" i="16"/>
  <c r="H281" i="16"/>
  <c r="C281" i="16"/>
  <c r="L280" i="16"/>
  <c r="K280" i="16"/>
  <c r="J280" i="16"/>
  <c r="I280" i="16"/>
  <c r="G280" i="16"/>
  <c r="F280" i="16"/>
  <c r="E280" i="16"/>
  <c r="D280" i="16"/>
  <c r="H279" i="16"/>
  <c r="C279" i="16"/>
  <c r="H278" i="16"/>
  <c r="C278" i="16"/>
  <c r="H277" i="16"/>
  <c r="C277" i="16"/>
  <c r="L276" i="16"/>
  <c r="K276" i="16"/>
  <c r="J276" i="16"/>
  <c r="I276" i="16"/>
  <c r="G276" i="16"/>
  <c r="F276" i="16"/>
  <c r="E276" i="16"/>
  <c r="D276" i="16"/>
  <c r="H275" i="16"/>
  <c r="C275" i="16"/>
  <c r="H274" i="16"/>
  <c r="C274" i="16"/>
  <c r="H273" i="16"/>
  <c r="C273" i="16"/>
  <c r="H272" i="16"/>
  <c r="C272" i="16"/>
  <c r="L271" i="16"/>
  <c r="K271" i="16"/>
  <c r="J271" i="16"/>
  <c r="I271" i="16"/>
  <c r="G271" i="16"/>
  <c r="F271" i="16"/>
  <c r="E271" i="16"/>
  <c r="E269" i="16" s="1"/>
  <c r="E268" i="16" s="1"/>
  <c r="D271" i="16"/>
  <c r="H270" i="16"/>
  <c r="C270" i="16"/>
  <c r="L269" i="16"/>
  <c r="D269" i="16"/>
  <c r="H267" i="16"/>
  <c r="C267" i="16"/>
  <c r="H266" i="16"/>
  <c r="C266" i="16"/>
  <c r="H265" i="16"/>
  <c r="C265" i="16"/>
  <c r="H264" i="16"/>
  <c r="C264" i="16"/>
  <c r="L263" i="16"/>
  <c r="K263" i="16"/>
  <c r="J263" i="16"/>
  <c r="I263" i="16"/>
  <c r="G263" i="16"/>
  <c r="F263" i="16"/>
  <c r="E263" i="16"/>
  <c r="D263" i="16"/>
  <c r="H262" i="16"/>
  <c r="C262" i="16"/>
  <c r="H261" i="16"/>
  <c r="C261" i="16"/>
  <c r="H260" i="16"/>
  <c r="C260" i="16"/>
  <c r="L259" i="16"/>
  <c r="L258" i="16" s="1"/>
  <c r="K259" i="16"/>
  <c r="K258" i="16" s="1"/>
  <c r="J259" i="16"/>
  <c r="I259" i="16"/>
  <c r="G259" i="16"/>
  <c r="G258" i="16" s="1"/>
  <c r="F259" i="16"/>
  <c r="E259" i="16"/>
  <c r="D259" i="16"/>
  <c r="H257" i="16"/>
  <c r="C257" i="16"/>
  <c r="H256" i="16"/>
  <c r="C256" i="16"/>
  <c r="H255" i="16"/>
  <c r="C255" i="16"/>
  <c r="H254" i="16"/>
  <c r="C254" i="16"/>
  <c r="H253" i="16"/>
  <c r="C253" i="16"/>
  <c r="L252" i="16"/>
  <c r="L251" i="16" s="1"/>
  <c r="K252" i="16"/>
  <c r="K251" i="16" s="1"/>
  <c r="J252" i="16"/>
  <c r="J251" i="16" s="1"/>
  <c r="I252" i="16"/>
  <c r="I251" i="16" s="1"/>
  <c r="H251" i="16" s="1"/>
  <c r="G252" i="16"/>
  <c r="G251" i="16" s="1"/>
  <c r="F252" i="16"/>
  <c r="F251" i="16" s="1"/>
  <c r="E252" i="16"/>
  <c r="E251" i="16" s="1"/>
  <c r="D252" i="16"/>
  <c r="D251" i="16" s="1"/>
  <c r="H250" i="16"/>
  <c r="C250" i="16"/>
  <c r="H249" i="16"/>
  <c r="C249" i="16"/>
  <c r="H248" i="16"/>
  <c r="C248" i="16"/>
  <c r="H247" i="16"/>
  <c r="C247" i="16"/>
  <c r="L246" i="16"/>
  <c r="K246" i="16"/>
  <c r="J246" i="16"/>
  <c r="I246" i="16"/>
  <c r="G246" i="16"/>
  <c r="F246" i="16"/>
  <c r="E246" i="16"/>
  <c r="D246" i="16"/>
  <c r="H245" i="16"/>
  <c r="C245" i="16"/>
  <c r="H244" i="16"/>
  <c r="C244" i="16"/>
  <c r="H243" i="16"/>
  <c r="C243" i="16"/>
  <c r="H242" i="16"/>
  <c r="C242" i="16"/>
  <c r="H241" i="16"/>
  <c r="C241" i="16"/>
  <c r="H240" i="16"/>
  <c r="C240" i="16"/>
  <c r="H239" i="16"/>
  <c r="C239" i="16"/>
  <c r="L238" i="16"/>
  <c r="K238" i="16"/>
  <c r="J238" i="16"/>
  <c r="I238" i="16"/>
  <c r="G238" i="16"/>
  <c r="F238" i="16"/>
  <c r="E238" i="16"/>
  <c r="D238" i="16"/>
  <c r="H237" i="16"/>
  <c r="C237" i="16"/>
  <c r="H236" i="16"/>
  <c r="C236" i="16"/>
  <c r="L235" i="16"/>
  <c r="K235" i="16"/>
  <c r="K231" i="16" s="1"/>
  <c r="J235" i="16"/>
  <c r="I235" i="16"/>
  <c r="G235" i="16"/>
  <c r="F235" i="16"/>
  <c r="F231" i="16" s="1"/>
  <c r="E235" i="16"/>
  <c r="D235" i="16"/>
  <c r="H232" i="16"/>
  <c r="C232" i="16"/>
  <c r="H229" i="16"/>
  <c r="C229" i="16"/>
  <c r="H228" i="16"/>
  <c r="C228" i="16"/>
  <c r="L227" i="16"/>
  <c r="K227" i="16"/>
  <c r="J227" i="16"/>
  <c r="I227" i="16"/>
  <c r="G227" i="16"/>
  <c r="F227" i="16"/>
  <c r="E227" i="16"/>
  <c r="D227" i="16"/>
  <c r="H226" i="16"/>
  <c r="C226" i="16"/>
  <c r="H225" i="16"/>
  <c r="C225" i="16"/>
  <c r="H224" i="16"/>
  <c r="C224" i="16"/>
  <c r="I223" i="16"/>
  <c r="H223" i="16" s="1"/>
  <c r="C223" i="16"/>
  <c r="H222" i="16"/>
  <c r="C222" i="16"/>
  <c r="H221" i="16"/>
  <c r="C221" i="16"/>
  <c r="H220" i="16"/>
  <c r="C220" i="16"/>
  <c r="H219" i="16"/>
  <c r="C219" i="16"/>
  <c r="H218" i="16"/>
  <c r="C218" i="16"/>
  <c r="H217" i="16"/>
  <c r="C217" i="16"/>
  <c r="L216" i="16"/>
  <c r="K216" i="16"/>
  <c r="J216" i="16"/>
  <c r="G216" i="16"/>
  <c r="F216" i="16"/>
  <c r="E216" i="16"/>
  <c r="D216" i="16"/>
  <c r="H215" i="16"/>
  <c r="C215" i="16"/>
  <c r="H214" i="16"/>
  <c r="C214" i="16"/>
  <c r="H213" i="16"/>
  <c r="C213" i="16"/>
  <c r="H212" i="16"/>
  <c r="C212" i="16"/>
  <c r="H211" i="16"/>
  <c r="C211" i="16"/>
  <c r="H210" i="16"/>
  <c r="C210" i="16"/>
  <c r="H209" i="16"/>
  <c r="C209" i="16"/>
  <c r="H208" i="16"/>
  <c r="C208" i="16"/>
  <c r="H207" i="16"/>
  <c r="C207" i="16"/>
  <c r="H206" i="16"/>
  <c r="C206" i="16"/>
  <c r="L205" i="16"/>
  <c r="K205" i="16"/>
  <c r="J205" i="16"/>
  <c r="I205" i="16"/>
  <c r="G205" i="16"/>
  <c r="F205" i="16"/>
  <c r="E205" i="16"/>
  <c r="D205" i="16"/>
  <c r="H203" i="16"/>
  <c r="C203" i="16"/>
  <c r="H202" i="16"/>
  <c r="C202" i="16"/>
  <c r="H201" i="16"/>
  <c r="C201" i="16"/>
  <c r="H200" i="16"/>
  <c r="C200" i="16"/>
  <c r="H199" i="16"/>
  <c r="C199" i="16"/>
  <c r="L198" i="16"/>
  <c r="L196" i="16" s="1"/>
  <c r="K198" i="16"/>
  <c r="K196" i="16" s="1"/>
  <c r="J198" i="16"/>
  <c r="J196" i="16" s="1"/>
  <c r="I198" i="16"/>
  <c r="G198" i="16"/>
  <c r="G196" i="16" s="1"/>
  <c r="F198" i="16"/>
  <c r="F196" i="16" s="1"/>
  <c r="E198" i="16"/>
  <c r="E196" i="16" s="1"/>
  <c r="D198" i="16"/>
  <c r="H197" i="16"/>
  <c r="C197" i="16"/>
  <c r="I196" i="16"/>
  <c r="H193" i="16"/>
  <c r="C193" i="16"/>
  <c r="L192" i="16"/>
  <c r="L191" i="16" s="1"/>
  <c r="K192" i="16"/>
  <c r="K191" i="16" s="1"/>
  <c r="J192" i="16"/>
  <c r="J191" i="16" s="1"/>
  <c r="I192" i="16"/>
  <c r="G192" i="16"/>
  <c r="G191" i="16" s="1"/>
  <c r="F192" i="16"/>
  <c r="F191" i="16" s="1"/>
  <c r="E192" i="16"/>
  <c r="E191" i="16" s="1"/>
  <c r="D192" i="16"/>
  <c r="H190" i="16"/>
  <c r="C190" i="16"/>
  <c r="H189" i="16"/>
  <c r="C189" i="16"/>
  <c r="L188" i="16"/>
  <c r="K188" i="16"/>
  <c r="J188" i="16"/>
  <c r="I188" i="16"/>
  <c r="G188" i="16"/>
  <c r="F188" i="16"/>
  <c r="E188" i="16"/>
  <c r="D188" i="16"/>
  <c r="E187" i="16"/>
  <c r="H186" i="16"/>
  <c r="C186" i="16"/>
  <c r="H185" i="16"/>
  <c r="C185" i="16"/>
  <c r="L184" i="16"/>
  <c r="K184" i="16"/>
  <c r="J184" i="16"/>
  <c r="I184" i="16"/>
  <c r="G184" i="16"/>
  <c r="F184" i="16"/>
  <c r="E184" i="16"/>
  <c r="D184" i="16"/>
  <c r="H183" i="16"/>
  <c r="C183" i="16"/>
  <c r="H182" i="16"/>
  <c r="C182" i="16"/>
  <c r="H181" i="16"/>
  <c r="C181" i="16"/>
  <c r="H180" i="16"/>
  <c r="C180" i="16"/>
  <c r="L179" i="16"/>
  <c r="K179" i="16"/>
  <c r="J179" i="16"/>
  <c r="I179" i="16"/>
  <c r="G179" i="16"/>
  <c r="F179" i="16"/>
  <c r="E179" i="16"/>
  <c r="D179" i="16"/>
  <c r="H178" i="16"/>
  <c r="C178" i="16"/>
  <c r="H177" i="16"/>
  <c r="C177" i="16"/>
  <c r="H176" i="16"/>
  <c r="C176" i="16"/>
  <c r="L175" i="16"/>
  <c r="K175" i="16"/>
  <c r="J175" i="16"/>
  <c r="I175" i="16"/>
  <c r="G175" i="16"/>
  <c r="G174" i="16" s="1"/>
  <c r="G173" i="16" s="1"/>
  <c r="F175" i="16"/>
  <c r="F174" i="16" s="1"/>
  <c r="F173" i="16" s="1"/>
  <c r="E175" i="16"/>
  <c r="E174" i="16" s="1"/>
  <c r="E173" i="16" s="1"/>
  <c r="D175" i="16"/>
  <c r="K174" i="16"/>
  <c r="D174" i="16"/>
  <c r="H172" i="16"/>
  <c r="C172" i="16"/>
  <c r="H171" i="16"/>
  <c r="C171" i="16"/>
  <c r="H170" i="16"/>
  <c r="C170" i="16"/>
  <c r="H169" i="16"/>
  <c r="C169" i="16"/>
  <c r="H168" i="16"/>
  <c r="C168" i="16"/>
  <c r="H167" i="16"/>
  <c r="C167" i="16"/>
  <c r="L166" i="16"/>
  <c r="L165" i="16" s="1"/>
  <c r="K166" i="16"/>
  <c r="K165" i="16" s="1"/>
  <c r="J166" i="16"/>
  <c r="J165" i="16" s="1"/>
  <c r="I166" i="16"/>
  <c r="I165" i="16" s="1"/>
  <c r="G166" i="16"/>
  <c r="G165" i="16" s="1"/>
  <c r="F166" i="16"/>
  <c r="F165" i="16" s="1"/>
  <c r="E166" i="16"/>
  <c r="E165" i="16" s="1"/>
  <c r="D166" i="16"/>
  <c r="H164" i="16"/>
  <c r="C164" i="16"/>
  <c r="H163" i="16"/>
  <c r="C163" i="16"/>
  <c r="H162" i="16"/>
  <c r="C162" i="16"/>
  <c r="H161" i="16"/>
  <c r="C161" i="16"/>
  <c r="L160" i="16"/>
  <c r="K160" i="16"/>
  <c r="J160" i="16"/>
  <c r="I160" i="16"/>
  <c r="G160" i="16"/>
  <c r="F160" i="16"/>
  <c r="E160" i="16"/>
  <c r="D160" i="16"/>
  <c r="H159" i="16"/>
  <c r="C159" i="16"/>
  <c r="H158" i="16"/>
  <c r="C158" i="16"/>
  <c r="H157" i="16"/>
  <c r="C157" i="16"/>
  <c r="H156" i="16"/>
  <c r="C156" i="16"/>
  <c r="H155" i="16"/>
  <c r="C155" i="16"/>
  <c r="H154" i="16"/>
  <c r="C154" i="16"/>
  <c r="H153" i="16"/>
  <c r="C153" i="16"/>
  <c r="H152" i="16"/>
  <c r="C152" i="16"/>
  <c r="L151" i="16"/>
  <c r="K151" i="16"/>
  <c r="J151" i="16"/>
  <c r="I151" i="16"/>
  <c r="G151" i="16"/>
  <c r="F151" i="16"/>
  <c r="E151" i="16"/>
  <c r="D151" i="16"/>
  <c r="H150" i="16"/>
  <c r="C150" i="16"/>
  <c r="H149" i="16"/>
  <c r="C149" i="16"/>
  <c r="H148" i="16"/>
  <c r="C148" i="16"/>
  <c r="H147" i="16"/>
  <c r="C147" i="16"/>
  <c r="H146" i="16"/>
  <c r="C146" i="16"/>
  <c r="H145" i="16"/>
  <c r="C145" i="16"/>
  <c r="L144" i="16"/>
  <c r="K144" i="16"/>
  <c r="J144" i="16"/>
  <c r="I144" i="16"/>
  <c r="G144" i="16"/>
  <c r="F144" i="16"/>
  <c r="E144" i="16"/>
  <c r="D144" i="16"/>
  <c r="H143" i="16"/>
  <c r="C143" i="16"/>
  <c r="H142" i="16"/>
  <c r="C142" i="16"/>
  <c r="L141" i="16"/>
  <c r="K141" i="16"/>
  <c r="J141" i="16"/>
  <c r="I141" i="16"/>
  <c r="G141" i="16"/>
  <c r="F141" i="16"/>
  <c r="E141" i="16"/>
  <c r="D141" i="16"/>
  <c r="H140" i="16"/>
  <c r="C140" i="16"/>
  <c r="H139" i="16"/>
  <c r="C139" i="16"/>
  <c r="H138" i="16"/>
  <c r="C138" i="16"/>
  <c r="H137" i="16"/>
  <c r="C137" i="16"/>
  <c r="L136" i="16"/>
  <c r="K136" i="16"/>
  <c r="J136" i="16"/>
  <c r="I136" i="16"/>
  <c r="G136" i="16"/>
  <c r="G130" i="16" s="1"/>
  <c r="F136" i="16"/>
  <c r="E136" i="16"/>
  <c r="E130" i="16" s="1"/>
  <c r="D136" i="16"/>
  <c r="H134" i="16"/>
  <c r="C134" i="16"/>
  <c r="I131" i="16"/>
  <c r="C133" i="16"/>
  <c r="H132" i="16"/>
  <c r="C132" i="16"/>
  <c r="L130" i="16"/>
  <c r="H129" i="16"/>
  <c r="H128" i="16" s="1"/>
  <c r="C129" i="16"/>
  <c r="C128" i="16" s="1"/>
  <c r="L128" i="16"/>
  <c r="K128" i="16"/>
  <c r="J128" i="16"/>
  <c r="I128" i="16"/>
  <c r="G128" i="16"/>
  <c r="F128" i="16"/>
  <c r="E128" i="16"/>
  <c r="D128" i="16"/>
  <c r="H127" i="16"/>
  <c r="C127" i="16"/>
  <c r="H126" i="16"/>
  <c r="C126" i="16"/>
  <c r="H125" i="16"/>
  <c r="C125" i="16"/>
  <c r="H124" i="16"/>
  <c r="C124" i="16"/>
  <c r="H123" i="16"/>
  <c r="C123" i="16"/>
  <c r="L122" i="16"/>
  <c r="K122" i="16"/>
  <c r="J122" i="16"/>
  <c r="I122" i="16"/>
  <c r="G122" i="16"/>
  <c r="F122" i="16"/>
  <c r="E122" i="16"/>
  <c r="D122" i="16"/>
  <c r="H121" i="16"/>
  <c r="C121" i="16"/>
  <c r="H120" i="16"/>
  <c r="C120" i="16"/>
  <c r="H119" i="16"/>
  <c r="C119" i="16"/>
  <c r="H118" i="16"/>
  <c r="C118" i="16"/>
  <c r="H117" i="16"/>
  <c r="C117" i="16"/>
  <c r="L116" i="16"/>
  <c r="K116" i="16"/>
  <c r="J116" i="16"/>
  <c r="I116" i="16"/>
  <c r="G116" i="16"/>
  <c r="F116" i="16"/>
  <c r="E116" i="16"/>
  <c r="D116" i="16"/>
  <c r="H115" i="16"/>
  <c r="C115" i="16"/>
  <c r="H114" i="16"/>
  <c r="C114" i="16"/>
  <c r="H113" i="16"/>
  <c r="C113" i="16"/>
  <c r="L112" i="16"/>
  <c r="K112" i="16"/>
  <c r="J112" i="16"/>
  <c r="I112" i="16"/>
  <c r="G112" i="16"/>
  <c r="F112" i="16"/>
  <c r="E112" i="16"/>
  <c r="D112" i="16"/>
  <c r="H111" i="16"/>
  <c r="C111" i="16"/>
  <c r="H110" i="16"/>
  <c r="C110" i="16"/>
  <c r="H109" i="16"/>
  <c r="C109" i="16"/>
  <c r="H108" i="16"/>
  <c r="C108" i="16"/>
  <c r="H107" i="16"/>
  <c r="C107" i="16"/>
  <c r="H106" i="16"/>
  <c r="C106" i="16"/>
  <c r="H105" i="16"/>
  <c r="C105" i="16"/>
  <c r="H104" i="16"/>
  <c r="C104" i="16"/>
  <c r="L103" i="16"/>
  <c r="K103" i="16"/>
  <c r="J103" i="16"/>
  <c r="I103" i="16"/>
  <c r="G103" i="16"/>
  <c r="F103" i="16"/>
  <c r="E103" i="16"/>
  <c r="D103" i="16"/>
  <c r="H102" i="16"/>
  <c r="C102" i="16"/>
  <c r="H101" i="16"/>
  <c r="C101" i="16"/>
  <c r="H100" i="16"/>
  <c r="C100" i="16"/>
  <c r="H99" i="16"/>
  <c r="C99" i="16"/>
  <c r="H98" i="16"/>
  <c r="C98" i="16"/>
  <c r="H97" i="16"/>
  <c r="C97" i="16"/>
  <c r="H96" i="16"/>
  <c r="C96" i="16"/>
  <c r="L95" i="16"/>
  <c r="K95" i="16"/>
  <c r="J95" i="16"/>
  <c r="I95" i="16"/>
  <c r="G95" i="16"/>
  <c r="F95" i="16"/>
  <c r="E95" i="16"/>
  <c r="D95" i="16"/>
  <c r="H94" i="16"/>
  <c r="C94" i="16"/>
  <c r="H93" i="16"/>
  <c r="C93" i="16"/>
  <c r="H92" i="16"/>
  <c r="C92" i="16"/>
  <c r="H91" i="16"/>
  <c r="C91" i="16"/>
  <c r="H90" i="16"/>
  <c r="C90" i="16"/>
  <c r="L89" i="16"/>
  <c r="K89" i="16"/>
  <c r="J89" i="16"/>
  <c r="I89" i="16"/>
  <c r="G89" i="16"/>
  <c r="F89" i="16"/>
  <c r="E89" i="16"/>
  <c r="D89" i="16"/>
  <c r="H88" i="16"/>
  <c r="C88" i="16"/>
  <c r="H87" i="16"/>
  <c r="C87" i="16"/>
  <c r="H86" i="16"/>
  <c r="C86" i="16"/>
  <c r="H85" i="16"/>
  <c r="C85" i="16"/>
  <c r="L84" i="16"/>
  <c r="K84" i="16"/>
  <c r="K83" i="16" s="1"/>
  <c r="J84" i="16"/>
  <c r="I84" i="16"/>
  <c r="G84" i="16"/>
  <c r="F84" i="16"/>
  <c r="E84" i="16"/>
  <c r="D84" i="16"/>
  <c r="H82" i="16"/>
  <c r="C82" i="16"/>
  <c r="H81" i="16"/>
  <c r="C81" i="16"/>
  <c r="L80" i="16"/>
  <c r="K80" i="16"/>
  <c r="J80" i="16"/>
  <c r="I80" i="16"/>
  <c r="G80" i="16"/>
  <c r="F80" i="16"/>
  <c r="E80" i="16"/>
  <c r="D80" i="16"/>
  <c r="H79" i="16"/>
  <c r="C79" i="16"/>
  <c r="H78" i="16"/>
  <c r="C78" i="16"/>
  <c r="L77" i="16"/>
  <c r="L76" i="16" s="1"/>
  <c r="K77" i="16"/>
  <c r="J77" i="16"/>
  <c r="J76" i="16" s="1"/>
  <c r="I77" i="16"/>
  <c r="I76" i="16" s="1"/>
  <c r="G77" i="16"/>
  <c r="F77" i="16"/>
  <c r="E77" i="16"/>
  <c r="D77" i="16"/>
  <c r="H74" i="16"/>
  <c r="C74" i="16"/>
  <c r="H73" i="16"/>
  <c r="C73" i="16"/>
  <c r="H71" i="16"/>
  <c r="C71" i="16"/>
  <c r="J70" i="16"/>
  <c r="C70" i="16"/>
  <c r="L69" i="16"/>
  <c r="L67" i="16" s="1"/>
  <c r="K69" i="16"/>
  <c r="K67" i="16" s="1"/>
  <c r="I69" i="16"/>
  <c r="I67" i="16" s="1"/>
  <c r="G69" i="16"/>
  <c r="F69" i="16"/>
  <c r="F67" i="16" s="1"/>
  <c r="E69" i="16"/>
  <c r="E67" i="16" s="1"/>
  <c r="D69" i="16"/>
  <c r="J68" i="16"/>
  <c r="C68" i="16"/>
  <c r="G67" i="16"/>
  <c r="D67" i="16"/>
  <c r="H66" i="16"/>
  <c r="C66" i="16"/>
  <c r="H65" i="16"/>
  <c r="C65" i="16"/>
  <c r="H64" i="16"/>
  <c r="C64" i="16"/>
  <c r="H63" i="16"/>
  <c r="C63" i="16"/>
  <c r="H62" i="16"/>
  <c r="C62" i="16"/>
  <c r="H61" i="16"/>
  <c r="C61" i="16"/>
  <c r="H60" i="16"/>
  <c r="C60" i="16"/>
  <c r="H59" i="16"/>
  <c r="C59" i="16"/>
  <c r="L58" i="16"/>
  <c r="K58" i="16"/>
  <c r="J58" i="16"/>
  <c r="I58" i="16"/>
  <c r="G58" i="16"/>
  <c r="F58" i="16"/>
  <c r="E58" i="16"/>
  <c r="D58" i="16"/>
  <c r="J57" i="16"/>
  <c r="C57" i="16"/>
  <c r="H56" i="16"/>
  <c r="C56" i="16"/>
  <c r="L55" i="16"/>
  <c r="K55" i="16"/>
  <c r="I55" i="16"/>
  <c r="G55" i="16"/>
  <c r="G54" i="16" s="1"/>
  <c r="G53" i="16" s="1"/>
  <c r="F55" i="16"/>
  <c r="E55" i="16"/>
  <c r="D55" i="16"/>
  <c r="K54" i="16"/>
  <c r="H47" i="16"/>
  <c r="C47" i="16"/>
  <c r="H46" i="16"/>
  <c r="C46" i="16"/>
  <c r="L45" i="16"/>
  <c r="G45" i="16"/>
  <c r="H44" i="16"/>
  <c r="C44" i="16"/>
  <c r="K43" i="16"/>
  <c r="J43" i="16"/>
  <c r="I43" i="16"/>
  <c r="F43" i="16"/>
  <c r="E43" i="16"/>
  <c r="D43" i="16"/>
  <c r="H42" i="16"/>
  <c r="C42" i="16"/>
  <c r="H41" i="16"/>
  <c r="C41" i="16"/>
  <c r="H40" i="16"/>
  <c r="C40" i="16"/>
  <c r="H39" i="16"/>
  <c r="C39" i="16"/>
  <c r="H38" i="16"/>
  <c r="C38" i="16"/>
  <c r="K37" i="16"/>
  <c r="H37" i="16" s="1"/>
  <c r="F37" i="16"/>
  <c r="C37" i="16" s="1"/>
  <c r="H36" i="16"/>
  <c r="C36" i="16"/>
  <c r="H35" i="16"/>
  <c r="C35" i="16"/>
  <c r="K34" i="16"/>
  <c r="H34" i="16" s="1"/>
  <c r="F34" i="16"/>
  <c r="C34" i="16" s="1"/>
  <c r="H33" i="16"/>
  <c r="C33" i="16"/>
  <c r="K32" i="16"/>
  <c r="F32" i="16"/>
  <c r="C32" i="16" s="1"/>
  <c r="H31" i="16"/>
  <c r="C31" i="16"/>
  <c r="H30" i="16"/>
  <c r="C30" i="16"/>
  <c r="H29" i="16"/>
  <c r="C29" i="16"/>
  <c r="K28" i="16"/>
  <c r="H28" i="16" s="1"/>
  <c r="F28" i="16"/>
  <c r="C28" i="16" s="1"/>
  <c r="H26" i="16"/>
  <c r="C26" i="16"/>
  <c r="C25" i="16"/>
  <c r="H24" i="16"/>
  <c r="C24" i="16"/>
  <c r="H23" i="16"/>
  <c r="C23" i="16"/>
  <c r="L22" i="16"/>
  <c r="K22" i="16"/>
  <c r="J22" i="16"/>
  <c r="I22" i="16"/>
  <c r="G22" i="16"/>
  <c r="F22" i="16"/>
  <c r="E22" i="16"/>
  <c r="D22" i="16"/>
  <c r="D21" i="16"/>
  <c r="H300" i="15"/>
  <c r="C300" i="15"/>
  <c r="H298" i="15"/>
  <c r="C298" i="15"/>
  <c r="H296" i="15"/>
  <c r="C296" i="15"/>
  <c r="H295" i="15"/>
  <c r="C295" i="15"/>
  <c r="H294" i="15"/>
  <c r="C294" i="15"/>
  <c r="H293" i="15"/>
  <c r="C293" i="15"/>
  <c r="H292" i="15"/>
  <c r="C292" i="15"/>
  <c r="H291" i="15"/>
  <c r="H290" i="15" s="1"/>
  <c r="C291" i="15"/>
  <c r="C290" i="15" s="1"/>
  <c r="L290" i="15"/>
  <c r="K290" i="15"/>
  <c r="J290" i="15"/>
  <c r="I290" i="15"/>
  <c r="G290" i="15"/>
  <c r="F290" i="15"/>
  <c r="E290" i="15"/>
  <c r="D290" i="15"/>
  <c r="H282" i="15"/>
  <c r="C282" i="15"/>
  <c r="H281" i="15"/>
  <c r="C281" i="15"/>
  <c r="L280" i="15"/>
  <c r="K280" i="15"/>
  <c r="J280" i="15"/>
  <c r="I280" i="15"/>
  <c r="H280" i="15" s="1"/>
  <c r="G280" i="15"/>
  <c r="F280" i="15"/>
  <c r="E280" i="15"/>
  <c r="D280" i="15"/>
  <c r="C280" i="15" s="1"/>
  <c r="H279" i="15"/>
  <c r="C279" i="15"/>
  <c r="H278" i="15"/>
  <c r="C278" i="15"/>
  <c r="H277" i="15"/>
  <c r="C277" i="15"/>
  <c r="L276" i="15"/>
  <c r="K276" i="15"/>
  <c r="J276" i="15"/>
  <c r="I276" i="15"/>
  <c r="G276" i="15"/>
  <c r="F276" i="15"/>
  <c r="E276" i="15"/>
  <c r="D276" i="15"/>
  <c r="H275" i="15"/>
  <c r="C275" i="15"/>
  <c r="H274" i="15"/>
  <c r="C274" i="15"/>
  <c r="H273" i="15"/>
  <c r="C273" i="15"/>
  <c r="H272" i="15"/>
  <c r="C272" i="15"/>
  <c r="L271" i="15"/>
  <c r="L269" i="15" s="1"/>
  <c r="K271" i="15"/>
  <c r="K269" i="15" s="1"/>
  <c r="J271" i="15"/>
  <c r="I271" i="15"/>
  <c r="G271" i="15"/>
  <c r="G269" i="15" s="1"/>
  <c r="G268" i="15" s="1"/>
  <c r="F271" i="15"/>
  <c r="E271" i="15"/>
  <c r="D271" i="15"/>
  <c r="H270" i="15"/>
  <c r="C270" i="15"/>
  <c r="D269" i="15"/>
  <c r="H267" i="15"/>
  <c r="C267" i="15"/>
  <c r="H266" i="15"/>
  <c r="C266" i="15"/>
  <c r="H265" i="15"/>
  <c r="C265" i="15"/>
  <c r="H264" i="15"/>
  <c r="C264" i="15"/>
  <c r="L263" i="15"/>
  <c r="K263" i="15"/>
  <c r="J263" i="15"/>
  <c r="I263" i="15"/>
  <c r="G263" i="15"/>
  <c r="F263" i="15"/>
  <c r="E263" i="15"/>
  <c r="D263" i="15"/>
  <c r="H262" i="15"/>
  <c r="C262" i="15"/>
  <c r="H261" i="15"/>
  <c r="C261" i="15"/>
  <c r="H260" i="15"/>
  <c r="C260" i="15"/>
  <c r="L259" i="15"/>
  <c r="K259" i="15"/>
  <c r="J259" i="15"/>
  <c r="I259" i="15"/>
  <c r="G259" i="15"/>
  <c r="F259" i="15"/>
  <c r="E259" i="15"/>
  <c r="D259" i="15"/>
  <c r="J258" i="15"/>
  <c r="H257" i="15"/>
  <c r="C257" i="15"/>
  <c r="H256" i="15"/>
  <c r="C256" i="15"/>
  <c r="H255" i="15"/>
  <c r="C255" i="15"/>
  <c r="H254" i="15"/>
  <c r="C254" i="15"/>
  <c r="H253" i="15"/>
  <c r="C253" i="15"/>
  <c r="L252" i="15"/>
  <c r="K252" i="15"/>
  <c r="J252" i="15"/>
  <c r="I252" i="15"/>
  <c r="G252" i="15"/>
  <c r="G251" i="15" s="1"/>
  <c r="F252" i="15"/>
  <c r="F251" i="15" s="1"/>
  <c r="E252" i="15"/>
  <c r="D252" i="15"/>
  <c r="L251" i="15"/>
  <c r="K251" i="15"/>
  <c r="J251" i="15"/>
  <c r="D251" i="15"/>
  <c r="H250" i="15"/>
  <c r="C250" i="15"/>
  <c r="H249" i="15"/>
  <c r="C249" i="15"/>
  <c r="H248" i="15"/>
  <c r="C248" i="15"/>
  <c r="H247" i="15"/>
  <c r="C247" i="15"/>
  <c r="L246" i="15"/>
  <c r="K246" i="15"/>
  <c r="J246" i="15"/>
  <c r="I246" i="15"/>
  <c r="G246" i="15"/>
  <c r="F246" i="15"/>
  <c r="E246" i="15"/>
  <c r="D246" i="15"/>
  <c r="H245" i="15"/>
  <c r="C245" i="15"/>
  <c r="H244" i="15"/>
  <c r="C244" i="15"/>
  <c r="H243" i="15"/>
  <c r="C243" i="15"/>
  <c r="H242" i="15"/>
  <c r="C242" i="15"/>
  <c r="H241" i="15"/>
  <c r="C241" i="15"/>
  <c r="H240" i="15"/>
  <c r="C240" i="15"/>
  <c r="H239" i="15"/>
  <c r="C239" i="15"/>
  <c r="L238" i="15"/>
  <c r="K238" i="15"/>
  <c r="J238" i="15"/>
  <c r="I238" i="15"/>
  <c r="G238" i="15"/>
  <c r="F238" i="15"/>
  <c r="E238" i="15"/>
  <c r="D238" i="15"/>
  <c r="H237" i="15"/>
  <c r="C237" i="15"/>
  <c r="H236" i="15"/>
  <c r="C236" i="15"/>
  <c r="L235" i="15"/>
  <c r="L231" i="15" s="1"/>
  <c r="K235" i="15"/>
  <c r="J235" i="15"/>
  <c r="J231" i="15" s="1"/>
  <c r="I235" i="15"/>
  <c r="G235" i="15"/>
  <c r="G231" i="15" s="1"/>
  <c r="F235" i="15"/>
  <c r="F231" i="15" s="1"/>
  <c r="E235" i="15"/>
  <c r="E231" i="15" s="1"/>
  <c r="D235" i="15"/>
  <c r="H232" i="15"/>
  <c r="C232" i="15"/>
  <c r="H229" i="15"/>
  <c r="C229" i="15"/>
  <c r="H228" i="15"/>
  <c r="C228" i="15"/>
  <c r="L227" i="15"/>
  <c r="K227" i="15"/>
  <c r="J227" i="15"/>
  <c r="I227" i="15"/>
  <c r="G227" i="15"/>
  <c r="F227" i="15"/>
  <c r="E227" i="15"/>
  <c r="D227" i="15"/>
  <c r="H226" i="15"/>
  <c r="C226" i="15"/>
  <c r="H225" i="15"/>
  <c r="C225" i="15"/>
  <c r="H224" i="15"/>
  <c r="C224" i="15"/>
  <c r="I223" i="15"/>
  <c r="H223" i="15" s="1"/>
  <c r="C223" i="15"/>
  <c r="H222" i="15"/>
  <c r="C222" i="15"/>
  <c r="H221" i="15"/>
  <c r="C221" i="15"/>
  <c r="H220" i="15"/>
  <c r="C220" i="15"/>
  <c r="H219" i="15"/>
  <c r="C219" i="15"/>
  <c r="H218" i="15"/>
  <c r="C218" i="15"/>
  <c r="H217" i="15"/>
  <c r="C217" i="15"/>
  <c r="L216" i="15"/>
  <c r="K216" i="15"/>
  <c r="J216" i="15"/>
  <c r="G216" i="15"/>
  <c r="F216" i="15"/>
  <c r="E216" i="15"/>
  <c r="D216" i="15"/>
  <c r="H215" i="15"/>
  <c r="C215" i="15"/>
  <c r="H214" i="15"/>
  <c r="C214" i="15"/>
  <c r="H213" i="15"/>
  <c r="C213" i="15"/>
  <c r="H212" i="15"/>
  <c r="C212" i="15"/>
  <c r="H211" i="15"/>
  <c r="C211" i="15"/>
  <c r="H210" i="15"/>
  <c r="C210" i="15"/>
  <c r="H209" i="15"/>
  <c r="C209" i="15"/>
  <c r="H208" i="15"/>
  <c r="C208" i="15"/>
  <c r="H207" i="15"/>
  <c r="C207" i="15"/>
  <c r="H206" i="15"/>
  <c r="C206" i="15"/>
  <c r="L205" i="15"/>
  <c r="K205" i="15"/>
  <c r="J205" i="15"/>
  <c r="I205" i="15"/>
  <c r="G205" i="15"/>
  <c r="F205" i="15"/>
  <c r="E205" i="15"/>
  <c r="D205" i="15"/>
  <c r="H203" i="15"/>
  <c r="C203" i="15"/>
  <c r="H202" i="15"/>
  <c r="C202" i="15"/>
  <c r="H201" i="15"/>
  <c r="C201" i="15"/>
  <c r="H200" i="15"/>
  <c r="C200" i="15"/>
  <c r="H199" i="15"/>
  <c r="C199" i="15"/>
  <c r="L198" i="15"/>
  <c r="K198" i="15"/>
  <c r="J198" i="15"/>
  <c r="I198" i="15"/>
  <c r="I196" i="15" s="1"/>
  <c r="G198" i="15"/>
  <c r="G196" i="15" s="1"/>
  <c r="F198" i="15"/>
  <c r="F196" i="15" s="1"/>
  <c r="E198" i="15"/>
  <c r="E196" i="15" s="1"/>
  <c r="D198" i="15"/>
  <c r="D196" i="15" s="1"/>
  <c r="H197" i="15"/>
  <c r="C197" i="15"/>
  <c r="L196" i="15"/>
  <c r="K196" i="15"/>
  <c r="H193" i="15"/>
  <c r="C193" i="15"/>
  <c r="L192" i="15"/>
  <c r="K192" i="15"/>
  <c r="J192" i="15"/>
  <c r="I192" i="15"/>
  <c r="G192" i="15"/>
  <c r="G191" i="15" s="1"/>
  <c r="F192" i="15"/>
  <c r="F191" i="15" s="1"/>
  <c r="E192" i="15"/>
  <c r="E191" i="15" s="1"/>
  <c r="D192" i="15"/>
  <c r="L191" i="15"/>
  <c r="K191" i="15"/>
  <c r="I191" i="15"/>
  <c r="D191" i="15"/>
  <c r="H190" i="15"/>
  <c r="C190" i="15"/>
  <c r="H189" i="15"/>
  <c r="C189" i="15"/>
  <c r="L188" i="15"/>
  <c r="K188" i="15"/>
  <c r="J188" i="15"/>
  <c r="I188" i="15"/>
  <c r="G188" i="15"/>
  <c r="F188" i="15"/>
  <c r="E188" i="15"/>
  <c r="D188" i="15"/>
  <c r="K187" i="15"/>
  <c r="D187" i="15"/>
  <c r="H186" i="15"/>
  <c r="C186" i="15"/>
  <c r="H185" i="15"/>
  <c r="C185" i="15"/>
  <c r="L184" i="15"/>
  <c r="K184" i="15"/>
  <c r="J184" i="15"/>
  <c r="I184" i="15"/>
  <c r="G184" i="15"/>
  <c r="F184" i="15"/>
  <c r="E184" i="15"/>
  <c r="D184" i="15"/>
  <c r="H183" i="15"/>
  <c r="C183" i="15"/>
  <c r="H182" i="15"/>
  <c r="C182" i="15"/>
  <c r="H181" i="15"/>
  <c r="C181" i="15"/>
  <c r="H180" i="15"/>
  <c r="C180" i="15"/>
  <c r="L179" i="15"/>
  <c r="K179" i="15"/>
  <c r="J179" i="15"/>
  <c r="I179" i="15"/>
  <c r="G179" i="15"/>
  <c r="F179" i="15"/>
  <c r="E179" i="15"/>
  <c r="D179" i="15"/>
  <c r="H178" i="15"/>
  <c r="C178" i="15"/>
  <c r="H177" i="15"/>
  <c r="C177" i="15"/>
  <c r="H176" i="15"/>
  <c r="C176" i="15"/>
  <c r="L175" i="15"/>
  <c r="K175" i="15"/>
  <c r="K174" i="15" s="1"/>
  <c r="K173" i="15" s="1"/>
  <c r="J175" i="15"/>
  <c r="I175" i="15"/>
  <c r="G175" i="15"/>
  <c r="F175" i="15"/>
  <c r="E175" i="15"/>
  <c r="E174" i="15" s="1"/>
  <c r="D175" i="15"/>
  <c r="H172" i="15"/>
  <c r="C172" i="15"/>
  <c r="H171" i="15"/>
  <c r="C171" i="15"/>
  <c r="H170" i="15"/>
  <c r="C170" i="15"/>
  <c r="H169" i="15"/>
  <c r="C169" i="15"/>
  <c r="H168" i="15"/>
  <c r="C168" i="15"/>
  <c r="H167" i="15"/>
  <c r="C167" i="15"/>
  <c r="L166" i="15"/>
  <c r="K166" i="15"/>
  <c r="J166" i="15"/>
  <c r="I166" i="15"/>
  <c r="G166" i="15"/>
  <c r="G165" i="15" s="1"/>
  <c r="F166" i="15"/>
  <c r="F165" i="15" s="1"/>
  <c r="E166" i="15"/>
  <c r="E165" i="15" s="1"/>
  <c r="D166" i="15"/>
  <c r="L165" i="15"/>
  <c r="K165" i="15"/>
  <c r="I165" i="15"/>
  <c r="D165" i="15"/>
  <c r="H164" i="15"/>
  <c r="C164" i="15"/>
  <c r="H163" i="15"/>
  <c r="C163" i="15"/>
  <c r="H162" i="15"/>
  <c r="C162" i="15"/>
  <c r="H161" i="15"/>
  <c r="C161" i="15"/>
  <c r="L160" i="15"/>
  <c r="K160" i="15"/>
  <c r="J160" i="15"/>
  <c r="I160" i="15"/>
  <c r="G160" i="15"/>
  <c r="F160" i="15"/>
  <c r="E160" i="15"/>
  <c r="D160" i="15"/>
  <c r="H159" i="15"/>
  <c r="C159" i="15"/>
  <c r="H158" i="15"/>
  <c r="C158" i="15"/>
  <c r="H157" i="15"/>
  <c r="C157" i="15"/>
  <c r="H156" i="15"/>
  <c r="C156" i="15"/>
  <c r="H155" i="15"/>
  <c r="C155" i="15"/>
  <c r="H154" i="15"/>
  <c r="C154" i="15"/>
  <c r="H153" i="15"/>
  <c r="C153" i="15"/>
  <c r="H152" i="15"/>
  <c r="C152" i="15"/>
  <c r="L151" i="15"/>
  <c r="K151" i="15"/>
  <c r="J151" i="15"/>
  <c r="I151" i="15"/>
  <c r="G151" i="15"/>
  <c r="F151" i="15"/>
  <c r="E151" i="15"/>
  <c r="D151" i="15"/>
  <c r="H150" i="15"/>
  <c r="C150" i="15"/>
  <c r="H149" i="15"/>
  <c r="C149" i="15"/>
  <c r="H148" i="15"/>
  <c r="C148" i="15"/>
  <c r="H147" i="15"/>
  <c r="C147" i="15"/>
  <c r="H146" i="15"/>
  <c r="C146" i="15"/>
  <c r="H145" i="15"/>
  <c r="C145" i="15"/>
  <c r="L144" i="15"/>
  <c r="K144" i="15"/>
  <c r="J144" i="15"/>
  <c r="I144" i="15"/>
  <c r="G144" i="15"/>
  <c r="F144" i="15"/>
  <c r="E144" i="15"/>
  <c r="D144" i="15"/>
  <c r="H143" i="15"/>
  <c r="C143" i="15"/>
  <c r="H142" i="15"/>
  <c r="C142" i="15"/>
  <c r="L141" i="15"/>
  <c r="K141" i="15"/>
  <c r="J141" i="15"/>
  <c r="I141" i="15"/>
  <c r="G141" i="15"/>
  <c r="F141" i="15"/>
  <c r="E141" i="15"/>
  <c r="D141" i="15"/>
  <c r="H140" i="15"/>
  <c r="C140" i="15"/>
  <c r="H139" i="15"/>
  <c r="C139" i="15"/>
  <c r="H138" i="15"/>
  <c r="C138" i="15"/>
  <c r="H137" i="15"/>
  <c r="C137" i="15"/>
  <c r="L136" i="15"/>
  <c r="K136" i="15"/>
  <c r="J136" i="15"/>
  <c r="I136" i="15"/>
  <c r="G136" i="15"/>
  <c r="G130" i="15" s="1"/>
  <c r="F136" i="15"/>
  <c r="E136" i="15"/>
  <c r="E130" i="15" s="1"/>
  <c r="D136" i="15"/>
  <c r="H134" i="15"/>
  <c r="C134" i="15"/>
  <c r="C133" i="15"/>
  <c r="H132" i="15"/>
  <c r="C132" i="15"/>
  <c r="K130" i="15"/>
  <c r="C131" i="15"/>
  <c r="H129" i="15"/>
  <c r="H128" i="15" s="1"/>
  <c r="C129" i="15"/>
  <c r="C128" i="15" s="1"/>
  <c r="L128" i="15"/>
  <c r="K128" i="15"/>
  <c r="J128" i="15"/>
  <c r="I128" i="15"/>
  <c r="G128" i="15"/>
  <c r="F128" i="15"/>
  <c r="E128" i="15"/>
  <c r="D128" i="15"/>
  <c r="H127" i="15"/>
  <c r="C127" i="15"/>
  <c r="H126" i="15"/>
  <c r="C126" i="15"/>
  <c r="H125" i="15"/>
  <c r="C125" i="15"/>
  <c r="H124" i="15"/>
  <c r="C124" i="15"/>
  <c r="H123" i="15"/>
  <c r="C123" i="15"/>
  <c r="L122" i="15"/>
  <c r="K122" i="15"/>
  <c r="J122" i="15"/>
  <c r="I122" i="15"/>
  <c r="G122" i="15"/>
  <c r="F122" i="15"/>
  <c r="E122" i="15"/>
  <c r="D122" i="15"/>
  <c r="H121" i="15"/>
  <c r="C121" i="15"/>
  <c r="H120" i="15"/>
  <c r="C120" i="15"/>
  <c r="H119" i="15"/>
  <c r="C119" i="15"/>
  <c r="H118" i="15"/>
  <c r="C118" i="15"/>
  <c r="H117" i="15"/>
  <c r="C117" i="15"/>
  <c r="L116" i="15"/>
  <c r="K116" i="15"/>
  <c r="J116" i="15"/>
  <c r="I116" i="15"/>
  <c r="G116" i="15"/>
  <c r="F116" i="15"/>
  <c r="E116" i="15"/>
  <c r="D116" i="15"/>
  <c r="H115" i="15"/>
  <c r="C115" i="15"/>
  <c r="H114" i="15"/>
  <c r="C114" i="15"/>
  <c r="H113" i="15"/>
  <c r="C113" i="15"/>
  <c r="L112" i="15"/>
  <c r="K112" i="15"/>
  <c r="J112" i="15"/>
  <c r="I112" i="15"/>
  <c r="G112" i="15"/>
  <c r="F112" i="15"/>
  <c r="E112" i="15"/>
  <c r="D112" i="15"/>
  <c r="H111" i="15"/>
  <c r="C111" i="15"/>
  <c r="H110" i="15"/>
  <c r="C110" i="15"/>
  <c r="H109" i="15"/>
  <c r="C109" i="15"/>
  <c r="H108" i="15"/>
  <c r="C108" i="15"/>
  <c r="H107" i="15"/>
  <c r="C107" i="15"/>
  <c r="H106" i="15"/>
  <c r="C106" i="15"/>
  <c r="H105" i="15"/>
  <c r="C105" i="15"/>
  <c r="H104" i="15"/>
  <c r="C104" i="15"/>
  <c r="L103" i="15"/>
  <c r="K103" i="15"/>
  <c r="J103" i="15"/>
  <c r="I103" i="15"/>
  <c r="G103" i="15"/>
  <c r="F103" i="15"/>
  <c r="E103" i="15"/>
  <c r="D103" i="15"/>
  <c r="H102" i="15"/>
  <c r="C102" i="15"/>
  <c r="H101" i="15"/>
  <c r="C101" i="15"/>
  <c r="H100" i="15"/>
  <c r="C100" i="15"/>
  <c r="H99" i="15"/>
  <c r="C99" i="15"/>
  <c r="H98" i="15"/>
  <c r="C98" i="15"/>
  <c r="H97" i="15"/>
  <c r="C97" i="15"/>
  <c r="H96" i="15"/>
  <c r="C96" i="15"/>
  <c r="L95" i="15"/>
  <c r="K95" i="15"/>
  <c r="J95" i="15"/>
  <c r="I95" i="15"/>
  <c r="G95" i="15"/>
  <c r="F95" i="15"/>
  <c r="E95" i="15"/>
  <c r="D95" i="15"/>
  <c r="H94" i="15"/>
  <c r="C94" i="15"/>
  <c r="H93" i="15"/>
  <c r="C93" i="15"/>
  <c r="H92" i="15"/>
  <c r="C92" i="15"/>
  <c r="K91" i="15"/>
  <c r="K89" i="15" s="1"/>
  <c r="C91" i="15"/>
  <c r="H90" i="15"/>
  <c r="C90" i="15"/>
  <c r="L89" i="15"/>
  <c r="J89" i="15"/>
  <c r="I89" i="15"/>
  <c r="G89" i="15"/>
  <c r="F89" i="15"/>
  <c r="E89" i="15"/>
  <c r="D89" i="15"/>
  <c r="H88" i="15"/>
  <c r="C88" i="15"/>
  <c r="H87" i="15"/>
  <c r="C87" i="15"/>
  <c r="H86" i="15"/>
  <c r="C86" i="15"/>
  <c r="H85" i="15"/>
  <c r="C85" i="15"/>
  <c r="L84" i="15"/>
  <c r="K84" i="15"/>
  <c r="J84" i="15"/>
  <c r="I84" i="15"/>
  <c r="G84" i="15"/>
  <c r="F84" i="15"/>
  <c r="E84" i="15"/>
  <c r="D84" i="15"/>
  <c r="H82" i="15"/>
  <c r="C82" i="15"/>
  <c r="H81" i="15"/>
  <c r="C81" i="15"/>
  <c r="L80" i="15"/>
  <c r="K80" i="15"/>
  <c r="J80" i="15"/>
  <c r="I80" i="15"/>
  <c r="G80" i="15"/>
  <c r="F80" i="15"/>
  <c r="E80" i="15"/>
  <c r="D80" i="15"/>
  <c r="H79" i="15"/>
  <c r="C79" i="15"/>
  <c r="H78" i="15"/>
  <c r="C78" i="15"/>
  <c r="L77" i="15"/>
  <c r="L76" i="15" s="1"/>
  <c r="K77" i="15"/>
  <c r="K76" i="15" s="1"/>
  <c r="J77" i="15"/>
  <c r="I77" i="15"/>
  <c r="G77" i="15"/>
  <c r="G76" i="15" s="1"/>
  <c r="F77" i="15"/>
  <c r="E77" i="15"/>
  <c r="E76" i="15" s="1"/>
  <c r="D77" i="15"/>
  <c r="J76" i="15"/>
  <c r="H74" i="15"/>
  <c r="C74" i="15"/>
  <c r="H73" i="15"/>
  <c r="C73" i="15"/>
  <c r="H71" i="15"/>
  <c r="C71" i="15"/>
  <c r="H70" i="15"/>
  <c r="C70" i="15"/>
  <c r="L69" i="15"/>
  <c r="K69" i="15"/>
  <c r="K67" i="15" s="1"/>
  <c r="J69" i="15"/>
  <c r="I69" i="15"/>
  <c r="I67" i="15" s="1"/>
  <c r="G69" i="15"/>
  <c r="G67" i="15" s="1"/>
  <c r="F69" i="15"/>
  <c r="F67" i="15" s="1"/>
  <c r="E69" i="15"/>
  <c r="E67" i="15" s="1"/>
  <c r="D69" i="15"/>
  <c r="D67" i="15" s="1"/>
  <c r="J68" i="15"/>
  <c r="C68" i="15"/>
  <c r="L67" i="15"/>
  <c r="H66" i="15"/>
  <c r="C66" i="15"/>
  <c r="J65" i="15"/>
  <c r="H65" i="15" s="1"/>
  <c r="C65" i="15"/>
  <c r="H64" i="15"/>
  <c r="C64" i="15"/>
  <c r="J63" i="15"/>
  <c r="C63" i="15"/>
  <c r="H62" i="15"/>
  <c r="C62" i="15"/>
  <c r="H61" i="15"/>
  <c r="C61" i="15"/>
  <c r="H60" i="15"/>
  <c r="C60" i="15"/>
  <c r="J59" i="15"/>
  <c r="H59" i="15" s="1"/>
  <c r="C59" i="15"/>
  <c r="L58" i="15"/>
  <c r="K58" i="15"/>
  <c r="I58" i="15"/>
  <c r="G58" i="15"/>
  <c r="F58" i="15"/>
  <c r="E58" i="15"/>
  <c r="D58" i="15"/>
  <c r="J57" i="15"/>
  <c r="H57" i="15" s="1"/>
  <c r="C57" i="15"/>
  <c r="H56" i="15"/>
  <c r="C56" i="15"/>
  <c r="L55" i="15"/>
  <c r="K55" i="15"/>
  <c r="I55" i="15"/>
  <c r="G55" i="15"/>
  <c r="F55" i="15"/>
  <c r="E55" i="15"/>
  <c r="E54" i="15" s="1"/>
  <c r="D55" i="15"/>
  <c r="I54" i="15"/>
  <c r="H47" i="15"/>
  <c r="C47" i="15"/>
  <c r="H46" i="15"/>
  <c r="C46" i="15"/>
  <c r="L45" i="15"/>
  <c r="H45" i="15" s="1"/>
  <c r="G45" i="15"/>
  <c r="C45" i="15" s="1"/>
  <c r="H44" i="15"/>
  <c r="C44" i="15"/>
  <c r="K43" i="15"/>
  <c r="J43" i="15"/>
  <c r="I43" i="15"/>
  <c r="F43" i="15"/>
  <c r="E43" i="15"/>
  <c r="D43" i="15"/>
  <c r="C43" i="15" s="1"/>
  <c r="H42" i="15"/>
  <c r="C42" i="15"/>
  <c r="H41" i="15"/>
  <c r="C41" i="15"/>
  <c r="H40" i="15"/>
  <c r="C40" i="15"/>
  <c r="H39" i="15"/>
  <c r="C39" i="15"/>
  <c r="H38" i="15"/>
  <c r="C38" i="15"/>
  <c r="K37" i="15"/>
  <c r="H37" i="15" s="1"/>
  <c r="F37" i="15"/>
  <c r="C37" i="15" s="1"/>
  <c r="H36" i="15"/>
  <c r="C36" i="15"/>
  <c r="H35" i="15"/>
  <c r="C35" i="15"/>
  <c r="K34" i="15"/>
  <c r="H34" i="15" s="1"/>
  <c r="F34" i="15"/>
  <c r="C34" i="15" s="1"/>
  <c r="H33" i="15"/>
  <c r="C33" i="15"/>
  <c r="K32" i="15"/>
  <c r="H32" i="15" s="1"/>
  <c r="F32" i="15"/>
  <c r="C32" i="15" s="1"/>
  <c r="H31" i="15"/>
  <c r="C31" i="15"/>
  <c r="H30" i="15"/>
  <c r="C30" i="15"/>
  <c r="H29" i="15"/>
  <c r="C29" i="15"/>
  <c r="K28" i="15"/>
  <c r="H28" i="15" s="1"/>
  <c r="F28" i="15"/>
  <c r="H26" i="15"/>
  <c r="C26" i="15"/>
  <c r="H25" i="15"/>
  <c r="C25" i="15"/>
  <c r="H24" i="15"/>
  <c r="C24" i="15"/>
  <c r="H23" i="15"/>
  <c r="C23" i="15"/>
  <c r="L22" i="15"/>
  <c r="K22" i="15"/>
  <c r="J22" i="15"/>
  <c r="I22" i="15"/>
  <c r="I21" i="15" s="1"/>
  <c r="G22" i="15"/>
  <c r="F22" i="15"/>
  <c r="E22" i="15"/>
  <c r="D22" i="15"/>
  <c r="D21" i="15" s="1"/>
  <c r="H300" i="14"/>
  <c r="C300" i="14"/>
  <c r="H298" i="14"/>
  <c r="C298" i="14"/>
  <c r="H296" i="14"/>
  <c r="C296" i="14"/>
  <c r="H295" i="14"/>
  <c r="C295" i="14"/>
  <c r="H294" i="14"/>
  <c r="C294" i="14"/>
  <c r="H293" i="14"/>
  <c r="C293" i="14"/>
  <c r="H292" i="14"/>
  <c r="C292" i="14"/>
  <c r="H291" i="14"/>
  <c r="C291" i="14"/>
  <c r="L290" i="14"/>
  <c r="K290" i="14"/>
  <c r="J290" i="14"/>
  <c r="I290" i="14"/>
  <c r="G290" i="14"/>
  <c r="F290" i="14"/>
  <c r="E290" i="14"/>
  <c r="D290" i="14"/>
  <c r="H282" i="14"/>
  <c r="C282" i="14"/>
  <c r="H281" i="14"/>
  <c r="C281" i="14"/>
  <c r="L280" i="14"/>
  <c r="K280" i="14"/>
  <c r="J280" i="14"/>
  <c r="I280" i="14"/>
  <c r="G280" i="14"/>
  <c r="F280" i="14"/>
  <c r="E280" i="14"/>
  <c r="D280" i="14"/>
  <c r="H279" i="14"/>
  <c r="C279" i="14"/>
  <c r="H278" i="14"/>
  <c r="C278" i="14"/>
  <c r="H277" i="14"/>
  <c r="C277" i="14"/>
  <c r="L276" i="14"/>
  <c r="K276" i="14"/>
  <c r="J276" i="14"/>
  <c r="I276" i="14"/>
  <c r="G276" i="14"/>
  <c r="F276" i="14"/>
  <c r="E276" i="14"/>
  <c r="D276" i="14"/>
  <c r="H275" i="14"/>
  <c r="C275" i="14"/>
  <c r="H274" i="14"/>
  <c r="C274" i="14"/>
  <c r="H273" i="14"/>
  <c r="C273" i="14"/>
  <c r="H272" i="14"/>
  <c r="C272" i="14"/>
  <c r="L271" i="14"/>
  <c r="K271" i="14"/>
  <c r="J271" i="14"/>
  <c r="I271" i="14"/>
  <c r="G271" i="14"/>
  <c r="F271" i="14"/>
  <c r="E271" i="14"/>
  <c r="E269" i="14" s="1"/>
  <c r="D271" i="14"/>
  <c r="H270" i="14"/>
  <c r="C270" i="14"/>
  <c r="L269" i="14"/>
  <c r="H267" i="14"/>
  <c r="C267" i="14"/>
  <c r="H266" i="14"/>
  <c r="C266" i="14"/>
  <c r="H265" i="14"/>
  <c r="C265" i="14"/>
  <c r="H264" i="14"/>
  <c r="C264" i="14"/>
  <c r="L263" i="14"/>
  <c r="K263" i="14"/>
  <c r="J263" i="14"/>
  <c r="I263" i="14"/>
  <c r="G263" i="14"/>
  <c r="F263" i="14"/>
  <c r="E263" i="14"/>
  <c r="D263" i="14"/>
  <c r="H262" i="14"/>
  <c r="C262" i="14"/>
  <c r="H261" i="14"/>
  <c r="C261" i="14"/>
  <c r="H260" i="14"/>
  <c r="C260" i="14"/>
  <c r="L259" i="14"/>
  <c r="L258" i="14" s="1"/>
  <c r="K259" i="14"/>
  <c r="J259" i="14"/>
  <c r="I259" i="14"/>
  <c r="G259" i="14"/>
  <c r="F259" i="14"/>
  <c r="F258" i="14" s="1"/>
  <c r="E259" i="14"/>
  <c r="D259" i="14"/>
  <c r="H257" i="14"/>
  <c r="C257" i="14"/>
  <c r="H256" i="14"/>
  <c r="C256" i="14"/>
  <c r="H255" i="14"/>
  <c r="C255" i="14"/>
  <c r="H254" i="14"/>
  <c r="C254" i="14"/>
  <c r="H253" i="14"/>
  <c r="C253" i="14"/>
  <c r="L252" i="14"/>
  <c r="K252" i="14"/>
  <c r="K251" i="14" s="1"/>
  <c r="J252" i="14"/>
  <c r="I252" i="14"/>
  <c r="G252" i="14"/>
  <c r="G251" i="14" s="1"/>
  <c r="F252" i="14"/>
  <c r="F251" i="14" s="1"/>
  <c r="E252" i="14"/>
  <c r="D252" i="14"/>
  <c r="L251" i="14"/>
  <c r="I251" i="14"/>
  <c r="E251" i="14"/>
  <c r="D251" i="14"/>
  <c r="H250" i="14"/>
  <c r="C250" i="14"/>
  <c r="H249" i="14"/>
  <c r="C249" i="14"/>
  <c r="H248" i="14"/>
  <c r="C248" i="14"/>
  <c r="H247" i="14"/>
  <c r="C247" i="14"/>
  <c r="L246" i="14"/>
  <c r="K246" i="14"/>
  <c r="J246" i="14"/>
  <c r="I246" i="14"/>
  <c r="G246" i="14"/>
  <c r="F246" i="14"/>
  <c r="E246" i="14"/>
  <c r="D246" i="14"/>
  <c r="H245" i="14"/>
  <c r="C245" i="14"/>
  <c r="H244" i="14"/>
  <c r="C244" i="14"/>
  <c r="H243" i="14"/>
  <c r="C243" i="14"/>
  <c r="H242" i="14"/>
  <c r="C242" i="14"/>
  <c r="H241" i="14"/>
  <c r="C241" i="14"/>
  <c r="H240" i="14"/>
  <c r="C240" i="14"/>
  <c r="H239" i="14"/>
  <c r="C239" i="14"/>
  <c r="L238" i="14"/>
  <c r="K238" i="14"/>
  <c r="J238" i="14"/>
  <c r="I238" i="14"/>
  <c r="G238" i="14"/>
  <c r="F238" i="14"/>
  <c r="E238" i="14"/>
  <c r="D238" i="14"/>
  <c r="H237" i="14"/>
  <c r="C237" i="14"/>
  <c r="H236" i="14"/>
  <c r="C236" i="14"/>
  <c r="L235" i="14"/>
  <c r="K235" i="14"/>
  <c r="K231" i="14" s="1"/>
  <c r="J235" i="14"/>
  <c r="I235" i="14"/>
  <c r="G235" i="14"/>
  <c r="G231" i="14" s="1"/>
  <c r="F235" i="14"/>
  <c r="E235" i="14"/>
  <c r="D235" i="14"/>
  <c r="H232" i="14"/>
  <c r="C232" i="14"/>
  <c r="H229" i="14"/>
  <c r="C229" i="14"/>
  <c r="H228" i="14"/>
  <c r="C228" i="14"/>
  <c r="L227" i="14"/>
  <c r="K227" i="14"/>
  <c r="J227" i="14"/>
  <c r="I227" i="14"/>
  <c r="G227" i="14"/>
  <c r="G204" i="14" s="1"/>
  <c r="F227" i="14"/>
  <c r="E227" i="14"/>
  <c r="D227" i="14"/>
  <c r="H226" i="14"/>
  <c r="C226" i="14"/>
  <c r="H225" i="14"/>
  <c r="C225" i="14"/>
  <c r="H224" i="14"/>
  <c r="C224" i="14"/>
  <c r="I223" i="14"/>
  <c r="C223" i="14"/>
  <c r="H222" i="14"/>
  <c r="C222" i="14"/>
  <c r="H221" i="14"/>
  <c r="C221" i="14"/>
  <c r="H220" i="14"/>
  <c r="C220" i="14"/>
  <c r="H219" i="14"/>
  <c r="C219" i="14"/>
  <c r="H218" i="14"/>
  <c r="C218" i="14"/>
  <c r="H217" i="14"/>
  <c r="C217" i="14"/>
  <c r="L216" i="14"/>
  <c r="K216" i="14"/>
  <c r="J216" i="14"/>
  <c r="G216" i="14"/>
  <c r="F216" i="14"/>
  <c r="E216" i="14"/>
  <c r="D216" i="14"/>
  <c r="C216" i="14" s="1"/>
  <c r="H215" i="14"/>
  <c r="C215" i="14"/>
  <c r="H214" i="14"/>
  <c r="C214" i="14"/>
  <c r="H213" i="14"/>
  <c r="C213" i="14"/>
  <c r="H212" i="14"/>
  <c r="C212" i="14"/>
  <c r="H211" i="14"/>
  <c r="C211" i="14"/>
  <c r="H210" i="14"/>
  <c r="C210" i="14"/>
  <c r="H209" i="14"/>
  <c r="C209" i="14"/>
  <c r="H208" i="14"/>
  <c r="C208" i="14"/>
  <c r="H207" i="14"/>
  <c r="C207" i="14"/>
  <c r="H206" i="14"/>
  <c r="C206" i="14"/>
  <c r="L205" i="14"/>
  <c r="K205" i="14"/>
  <c r="J205" i="14"/>
  <c r="I205" i="14"/>
  <c r="G205" i="14"/>
  <c r="F205" i="14"/>
  <c r="E205" i="14"/>
  <c r="D205" i="14"/>
  <c r="H203" i="14"/>
  <c r="C203" i="14"/>
  <c r="H202" i="14"/>
  <c r="C202" i="14"/>
  <c r="H201" i="14"/>
  <c r="C201" i="14"/>
  <c r="H200" i="14"/>
  <c r="C200" i="14"/>
  <c r="H199" i="14"/>
  <c r="C199" i="14"/>
  <c r="L198" i="14"/>
  <c r="L196" i="14" s="1"/>
  <c r="K198" i="14"/>
  <c r="K196" i="14" s="1"/>
  <c r="J198" i="14"/>
  <c r="J196" i="14" s="1"/>
  <c r="I198" i="14"/>
  <c r="I196" i="14" s="1"/>
  <c r="G198" i="14"/>
  <c r="G196" i="14" s="1"/>
  <c r="F198" i="14"/>
  <c r="F196" i="14" s="1"/>
  <c r="E198" i="14"/>
  <c r="D198" i="14"/>
  <c r="H197" i="14"/>
  <c r="C197" i="14"/>
  <c r="E196" i="14"/>
  <c r="H193" i="14"/>
  <c r="C193" i="14"/>
  <c r="L192" i="14"/>
  <c r="L191" i="14" s="1"/>
  <c r="K192" i="14"/>
  <c r="K191" i="14" s="1"/>
  <c r="J192" i="14"/>
  <c r="I192" i="14"/>
  <c r="I191" i="14" s="1"/>
  <c r="G192" i="14"/>
  <c r="G191" i="14" s="1"/>
  <c r="F192" i="14"/>
  <c r="E192" i="14"/>
  <c r="D192" i="14"/>
  <c r="J191" i="14"/>
  <c r="F191" i="14"/>
  <c r="E191" i="14"/>
  <c r="H190" i="14"/>
  <c r="C190" i="14"/>
  <c r="H189" i="14"/>
  <c r="C189" i="14"/>
  <c r="L188" i="14"/>
  <c r="K188" i="14"/>
  <c r="J188" i="14"/>
  <c r="I188" i="14"/>
  <c r="I187" i="14" s="1"/>
  <c r="G188" i="14"/>
  <c r="F188" i="14"/>
  <c r="E188" i="14"/>
  <c r="D188" i="14"/>
  <c r="H186" i="14"/>
  <c r="C186" i="14"/>
  <c r="H185" i="14"/>
  <c r="C185" i="14"/>
  <c r="L184" i="14"/>
  <c r="K184" i="14"/>
  <c r="J184" i="14"/>
  <c r="I184" i="14"/>
  <c r="G184" i="14"/>
  <c r="F184" i="14"/>
  <c r="E184" i="14"/>
  <c r="D184" i="14"/>
  <c r="H183" i="14"/>
  <c r="C183" i="14"/>
  <c r="H182" i="14"/>
  <c r="C182" i="14"/>
  <c r="H181" i="14"/>
  <c r="C181" i="14"/>
  <c r="H180" i="14"/>
  <c r="C180" i="14"/>
  <c r="L179" i="14"/>
  <c r="K179" i="14"/>
  <c r="J179" i="14"/>
  <c r="I179" i="14"/>
  <c r="G179" i="14"/>
  <c r="F179" i="14"/>
  <c r="E179" i="14"/>
  <c r="D179" i="14"/>
  <c r="H178" i="14"/>
  <c r="C178" i="14"/>
  <c r="H177" i="14"/>
  <c r="C177" i="14"/>
  <c r="H176" i="14"/>
  <c r="C176" i="14"/>
  <c r="L175" i="14"/>
  <c r="K175" i="14"/>
  <c r="J175" i="14"/>
  <c r="J174" i="14" s="1"/>
  <c r="J173" i="14" s="1"/>
  <c r="I175" i="14"/>
  <c r="G175" i="14"/>
  <c r="G174" i="14" s="1"/>
  <c r="G173" i="14" s="1"/>
  <c r="F175" i="14"/>
  <c r="F174" i="14" s="1"/>
  <c r="E175" i="14"/>
  <c r="D175" i="14"/>
  <c r="K174" i="14"/>
  <c r="D174" i="14"/>
  <c r="H172" i="14"/>
  <c r="C172" i="14"/>
  <c r="H171" i="14"/>
  <c r="C171" i="14"/>
  <c r="H170" i="14"/>
  <c r="C170" i="14"/>
  <c r="H169" i="14"/>
  <c r="C169" i="14"/>
  <c r="H168" i="14"/>
  <c r="C168" i="14"/>
  <c r="H167" i="14"/>
  <c r="C167" i="14"/>
  <c r="L166" i="14"/>
  <c r="L165" i="14" s="1"/>
  <c r="K166" i="14"/>
  <c r="K165" i="14" s="1"/>
  <c r="J166" i="14"/>
  <c r="J165" i="14" s="1"/>
  <c r="I166" i="14"/>
  <c r="I165" i="14" s="1"/>
  <c r="G166" i="14"/>
  <c r="G165" i="14" s="1"/>
  <c r="F166" i="14"/>
  <c r="E166" i="14"/>
  <c r="E165" i="14" s="1"/>
  <c r="D166" i="14"/>
  <c r="D165" i="14" s="1"/>
  <c r="F165" i="14"/>
  <c r="H164" i="14"/>
  <c r="C164" i="14"/>
  <c r="H163" i="14"/>
  <c r="C163" i="14"/>
  <c r="H162" i="14"/>
  <c r="C162" i="14"/>
  <c r="H161" i="14"/>
  <c r="C161" i="14"/>
  <c r="L160" i="14"/>
  <c r="K160" i="14"/>
  <c r="J160" i="14"/>
  <c r="I160" i="14"/>
  <c r="G160" i="14"/>
  <c r="F160" i="14"/>
  <c r="E160" i="14"/>
  <c r="D160" i="14"/>
  <c r="H159" i="14"/>
  <c r="C159" i="14"/>
  <c r="H158" i="14"/>
  <c r="C158" i="14"/>
  <c r="H157" i="14"/>
  <c r="C157" i="14"/>
  <c r="H156" i="14"/>
  <c r="C156" i="14"/>
  <c r="H155" i="14"/>
  <c r="C155" i="14"/>
  <c r="H154" i="14"/>
  <c r="C154" i="14"/>
  <c r="H153" i="14"/>
  <c r="C153" i="14"/>
  <c r="H152" i="14"/>
  <c r="C152" i="14"/>
  <c r="L151" i="14"/>
  <c r="K151" i="14"/>
  <c r="J151" i="14"/>
  <c r="I151" i="14"/>
  <c r="G151" i="14"/>
  <c r="F151" i="14"/>
  <c r="E151" i="14"/>
  <c r="D151" i="14"/>
  <c r="H150" i="14"/>
  <c r="C150" i="14"/>
  <c r="H149" i="14"/>
  <c r="C149" i="14"/>
  <c r="H148" i="14"/>
  <c r="C148" i="14"/>
  <c r="H147" i="14"/>
  <c r="C147" i="14"/>
  <c r="H146" i="14"/>
  <c r="C146" i="14"/>
  <c r="H145" i="14"/>
  <c r="C145" i="14"/>
  <c r="L144" i="14"/>
  <c r="K144" i="14"/>
  <c r="J144" i="14"/>
  <c r="I144" i="14"/>
  <c r="G144" i="14"/>
  <c r="F144" i="14"/>
  <c r="E144" i="14"/>
  <c r="D144" i="14"/>
  <c r="H143" i="14"/>
  <c r="C143" i="14"/>
  <c r="H142" i="14"/>
  <c r="C142" i="14"/>
  <c r="L141" i="14"/>
  <c r="K141" i="14"/>
  <c r="J141" i="14"/>
  <c r="I141" i="14"/>
  <c r="G141" i="14"/>
  <c r="F141" i="14"/>
  <c r="E141" i="14"/>
  <c r="D141" i="14"/>
  <c r="H140" i="14"/>
  <c r="C140" i="14"/>
  <c r="H139" i="14"/>
  <c r="C139" i="14"/>
  <c r="K138" i="14"/>
  <c r="K136" i="14" s="1"/>
  <c r="C138" i="14"/>
  <c r="H137" i="14"/>
  <c r="C137" i="14"/>
  <c r="L136" i="14"/>
  <c r="L130" i="14" s="1"/>
  <c r="J136" i="14"/>
  <c r="I136" i="14"/>
  <c r="G136" i="14"/>
  <c r="F136" i="14"/>
  <c r="E136" i="14"/>
  <c r="D136" i="14"/>
  <c r="H134" i="14"/>
  <c r="C134" i="14"/>
  <c r="I133" i="14"/>
  <c r="C133" i="14"/>
  <c r="H132" i="14"/>
  <c r="C132" i="14"/>
  <c r="H129" i="14"/>
  <c r="H128" i="14" s="1"/>
  <c r="C129" i="14"/>
  <c r="C128" i="14" s="1"/>
  <c r="L128" i="14"/>
  <c r="K128" i="14"/>
  <c r="J128" i="14"/>
  <c r="I128" i="14"/>
  <c r="G128" i="14"/>
  <c r="F128" i="14"/>
  <c r="E128" i="14"/>
  <c r="D128" i="14"/>
  <c r="H127" i="14"/>
  <c r="C127" i="14"/>
  <c r="H126" i="14"/>
  <c r="C126" i="14"/>
  <c r="H125" i="14"/>
  <c r="C125" i="14"/>
  <c r="H124" i="14"/>
  <c r="C124" i="14"/>
  <c r="H123" i="14"/>
  <c r="C123" i="14"/>
  <c r="L122" i="14"/>
  <c r="K122" i="14"/>
  <c r="J122" i="14"/>
  <c r="I122" i="14"/>
  <c r="G122" i="14"/>
  <c r="F122" i="14"/>
  <c r="E122" i="14"/>
  <c r="D122" i="14"/>
  <c r="H121" i="14"/>
  <c r="C121" i="14"/>
  <c r="H120" i="14"/>
  <c r="C120" i="14"/>
  <c r="H119" i="14"/>
  <c r="C119" i="14"/>
  <c r="H118" i="14"/>
  <c r="C118" i="14"/>
  <c r="H117" i="14"/>
  <c r="C117" i="14"/>
  <c r="L116" i="14"/>
  <c r="K116" i="14"/>
  <c r="J116" i="14"/>
  <c r="I116" i="14"/>
  <c r="G116" i="14"/>
  <c r="F116" i="14"/>
  <c r="E116" i="14"/>
  <c r="D116" i="14"/>
  <c r="H115" i="14"/>
  <c r="C115" i="14"/>
  <c r="H114" i="14"/>
  <c r="C114" i="14"/>
  <c r="H113" i="14"/>
  <c r="C113" i="14"/>
  <c r="L112" i="14"/>
  <c r="K112" i="14"/>
  <c r="J112" i="14"/>
  <c r="I112" i="14"/>
  <c r="G112" i="14"/>
  <c r="F112" i="14"/>
  <c r="E112" i="14"/>
  <c r="D112" i="14"/>
  <c r="H111" i="14"/>
  <c r="C111" i="14"/>
  <c r="H110" i="14"/>
  <c r="C110" i="14"/>
  <c r="H109" i="14"/>
  <c r="C109" i="14"/>
  <c r="H108" i="14"/>
  <c r="C108" i="14"/>
  <c r="H107" i="14"/>
  <c r="C107" i="14"/>
  <c r="H106" i="14"/>
  <c r="C106" i="14"/>
  <c r="H105" i="14"/>
  <c r="C105" i="14"/>
  <c r="H104" i="14"/>
  <c r="C104" i="14"/>
  <c r="L103" i="14"/>
  <c r="K103" i="14"/>
  <c r="J103" i="14"/>
  <c r="I103" i="14"/>
  <c r="G103" i="14"/>
  <c r="F103" i="14"/>
  <c r="E103" i="14"/>
  <c r="D103" i="14"/>
  <c r="H102" i="14"/>
  <c r="C102" i="14"/>
  <c r="H101" i="14"/>
  <c r="C101" i="14"/>
  <c r="H100" i="14"/>
  <c r="C100" i="14"/>
  <c r="H99" i="14"/>
  <c r="C99" i="14"/>
  <c r="H98" i="14"/>
  <c r="C98" i="14"/>
  <c r="H97" i="14"/>
  <c r="C97" i="14"/>
  <c r="H96" i="14"/>
  <c r="C96" i="14"/>
  <c r="L95" i="14"/>
  <c r="K95" i="14"/>
  <c r="J95" i="14"/>
  <c r="I95" i="14"/>
  <c r="G95" i="14"/>
  <c r="F95" i="14"/>
  <c r="E95" i="14"/>
  <c r="D95" i="14"/>
  <c r="H94" i="14"/>
  <c r="C94" i="14"/>
  <c r="H93" i="14"/>
  <c r="C93" i="14"/>
  <c r="H92" i="14"/>
  <c r="C92" i="14"/>
  <c r="H91" i="14"/>
  <c r="C91" i="14"/>
  <c r="H90" i="14"/>
  <c r="C90" i="14"/>
  <c r="L89" i="14"/>
  <c r="K89" i="14"/>
  <c r="J89" i="14"/>
  <c r="I89" i="14"/>
  <c r="G89" i="14"/>
  <c r="F89" i="14"/>
  <c r="E89" i="14"/>
  <c r="D89" i="14"/>
  <c r="H88" i="14"/>
  <c r="C88" i="14"/>
  <c r="H87" i="14"/>
  <c r="C87" i="14"/>
  <c r="H86" i="14"/>
  <c r="C86" i="14"/>
  <c r="H85" i="14"/>
  <c r="C85" i="14"/>
  <c r="L84" i="14"/>
  <c r="K84" i="14"/>
  <c r="J84" i="14"/>
  <c r="J83" i="14" s="1"/>
  <c r="I84" i="14"/>
  <c r="G84" i="14"/>
  <c r="F84" i="14"/>
  <c r="E84" i="14"/>
  <c r="D84" i="14"/>
  <c r="H82" i="14"/>
  <c r="C82" i="14"/>
  <c r="H81" i="14"/>
  <c r="C81" i="14"/>
  <c r="L80" i="14"/>
  <c r="K80" i="14"/>
  <c r="J80" i="14"/>
  <c r="I80" i="14"/>
  <c r="G80" i="14"/>
  <c r="F80" i="14"/>
  <c r="E80" i="14"/>
  <c r="D80" i="14"/>
  <c r="H79" i="14"/>
  <c r="C79" i="14"/>
  <c r="H78" i="14"/>
  <c r="C78" i="14"/>
  <c r="L77" i="14"/>
  <c r="K77" i="14"/>
  <c r="J77" i="14"/>
  <c r="J76" i="14" s="1"/>
  <c r="I77" i="14"/>
  <c r="G77" i="14"/>
  <c r="F77" i="14"/>
  <c r="E77" i="14"/>
  <c r="D77" i="14"/>
  <c r="D76" i="14" s="1"/>
  <c r="L76" i="14"/>
  <c r="H74" i="14"/>
  <c r="C74" i="14"/>
  <c r="H73" i="14"/>
  <c r="C73" i="14"/>
  <c r="H71" i="14"/>
  <c r="C71" i="14"/>
  <c r="J70" i="14"/>
  <c r="J69" i="14" s="1"/>
  <c r="I70" i="14"/>
  <c r="C70" i="14"/>
  <c r="L69" i="14"/>
  <c r="L67" i="14" s="1"/>
  <c r="K69" i="14"/>
  <c r="G69" i="14"/>
  <c r="G67" i="14" s="1"/>
  <c r="F69" i="14"/>
  <c r="F67" i="14" s="1"/>
  <c r="E69" i="14"/>
  <c r="D69" i="14"/>
  <c r="D67" i="14" s="1"/>
  <c r="J68" i="14"/>
  <c r="I68" i="14"/>
  <c r="C68" i="14"/>
  <c r="K67" i="14"/>
  <c r="H66" i="14"/>
  <c r="C66" i="14"/>
  <c r="J65" i="14"/>
  <c r="H65" i="14" s="1"/>
  <c r="C65" i="14"/>
  <c r="H64" i="14"/>
  <c r="C64" i="14"/>
  <c r="H63" i="14"/>
  <c r="C63" i="14"/>
  <c r="H62" i="14"/>
  <c r="C62" i="14"/>
  <c r="H61" i="14"/>
  <c r="C61" i="14"/>
  <c r="H60" i="14"/>
  <c r="C60" i="14"/>
  <c r="H59" i="14"/>
  <c r="C59" i="14"/>
  <c r="L58" i="14"/>
  <c r="K58" i="14"/>
  <c r="J58" i="14"/>
  <c r="I58" i="14"/>
  <c r="G58" i="14"/>
  <c r="G54" i="14" s="1"/>
  <c r="G53" i="14" s="1"/>
  <c r="F58" i="14"/>
  <c r="E58" i="14"/>
  <c r="D58" i="14"/>
  <c r="J57" i="14"/>
  <c r="C57" i="14"/>
  <c r="H56" i="14"/>
  <c r="C56" i="14"/>
  <c r="L55" i="14"/>
  <c r="K55" i="14"/>
  <c r="K54" i="14" s="1"/>
  <c r="I55" i="14"/>
  <c r="G55" i="14"/>
  <c r="F55" i="14"/>
  <c r="E55" i="14"/>
  <c r="D55" i="14"/>
  <c r="H47" i="14"/>
  <c r="C47" i="14"/>
  <c r="H46" i="14"/>
  <c r="C46" i="14"/>
  <c r="L45" i="14"/>
  <c r="H45" i="14" s="1"/>
  <c r="G45" i="14"/>
  <c r="C45" i="14" s="1"/>
  <c r="H44" i="14"/>
  <c r="C44" i="14"/>
  <c r="K43" i="14"/>
  <c r="J43" i="14"/>
  <c r="I43" i="14"/>
  <c r="F43" i="14"/>
  <c r="E43" i="14"/>
  <c r="D43" i="14"/>
  <c r="H42" i="14"/>
  <c r="C42" i="14"/>
  <c r="H41" i="14"/>
  <c r="C41" i="14"/>
  <c r="H40" i="14"/>
  <c r="C40" i="14"/>
  <c r="H39" i="14"/>
  <c r="C39" i="14"/>
  <c r="H38" i="14"/>
  <c r="C38" i="14"/>
  <c r="K37" i="14"/>
  <c r="H37" i="14" s="1"/>
  <c r="F37" i="14"/>
  <c r="C37" i="14" s="1"/>
  <c r="H36" i="14"/>
  <c r="C36" i="14"/>
  <c r="K35" i="14"/>
  <c r="K34" i="14" s="1"/>
  <c r="H34" i="14" s="1"/>
  <c r="C35" i="14"/>
  <c r="F34" i="14"/>
  <c r="C34" i="14" s="1"/>
  <c r="H33" i="14"/>
  <c r="C33" i="14"/>
  <c r="K32" i="14"/>
  <c r="F32" i="14"/>
  <c r="C32" i="14" s="1"/>
  <c r="H31" i="14"/>
  <c r="C31" i="14"/>
  <c r="H30" i="14"/>
  <c r="C30" i="14"/>
  <c r="H29" i="14"/>
  <c r="C29" i="14"/>
  <c r="K28" i="14"/>
  <c r="H28" i="14" s="1"/>
  <c r="F28" i="14"/>
  <c r="H26" i="14"/>
  <c r="C26" i="14"/>
  <c r="H25" i="14"/>
  <c r="C25" i="14"/>
  <c r="H24" i="14"/>
  <c r="C24" i="14"/>
  <c r="H23" i="14"/>
  <c r="C23" i="14"/>
  <c r="L22" i="14"/>
  <c r="K22" i="14"/>
  <c r="J22" i="14"/>
  <c r="I22" i="14"/>
  <c r="G22" i="14"/>
  <c r="F22" i="14"/>
  <c r="E22" i="14"/>
  <c r="E288" i="14" s="1"/>
  <c r="E287" i="14" s="1"/>
  <c r="D22" i="14"/>
  <c r="L21" i="14"/>
  <c r="H300" i="13"/>
  <c r="C300" i="13"/>
  <c r="H298" i="13"/>
  <c r="C298" i="13"/>
  <c r="H296" i="13"/>
  <c r="C296" i="13"/>
  <c r="H295" i="13"/>
  <c r="C295" i="13"/>
  <c r="H294" i="13"/>
  <c r="C294" i="13"/>
  <c r="H293" i="13"/>
  <c r="C293" i="13"/>
  <c r="H292" i="13"/>
  <c r="C292" i="13"/>
  <c r="H291" i="13"/>
  <c r="H290" i="13" s="1"/>
  <c r="C291" i="13"/>
  <c r="L290" i="13"/>
  <c r="K290" i="13"/>
  <c r="J290" i="13"/>
  <c r="I290" i="13"/>
  <c r="G290" i="13"/>
  <c r="F290" i="13"/>
  <c r="E290" i="13"/>
  <c r="D290" i="13"/>
  <c r="H282" i="13"/>
  <c r="C282" i="13"/>
  <c r="H281" i="13"/>
  <c r="C281" i="13"/>
  <c r="L280" i="13"/>
  <c r="K280" i="13"/>
  <c r="J280" i="13"/>
  <c r="I280" i="13"/>
  <c r="G280" i="13"/>
  <c r="F280" i="13"/>
  <c r="E280" i="13"/>
  <c r="D280" i="13"/>
  <c r="H279" i="13"/>
  <c r="C279" i="13"/>
  <c r="H278" i="13"/>
  <c r="C278" i="13"/>
  <c r="H277" i="13"/>
  <c r="C277" i="13"/>
  <c r="L276" i="13"/>
  <c r="K276" i="13"/>
  <c r="J276" i="13"/>
  <c r="I276" i="13"/>
  <c r="G276" i="13"/>
  <c r="F276" i="13"/>
  <c r="E276" i="13"/>
  <c r="D276" i="13"/>
  <c r="H275" i="13"/>
  <c r="C275" i="13"/>
  <c r="H274" i="13"/>
  <c r="C274" i="13"/>
  <c r="H273" i="13"/>
  <c r="C273" i="13"/>
  <c r="H272" i="13"/>
  <c r="C272" i="13"/>
  <c r="L271" i="13"/>
  <c r="K271" i="13"/>
  <c r="J271" i="13"/>
  <c r="I271" i="13"/>
  <c r="I269" i="13" s="1"/>
  <c r="G271" i="13"/>
  <c r="F271" i="13"/>
  <c r="F269" i="13" s="1"/>
  <c r="F268" i="13" s="1"/>
  <c r="E271" i="13"/>
  <c r="D271" i="13"/>
  <c r="D269" i="13" s="1"/>
  <c r="H270" i="13"/>
  <c r="C270" i="13"/>
  <c r="E269" i="13"/>
  <c r="H267" i="13"/>
  <c r="C267" i="13"/>
  <c r="H266" i="13"/>
  <c r="C266" i="13"/>
  <c r="H265" i="13"/>
  <c r="C265" i="13"/>
  <c r="H264" i="13"/>
  <c r="C264" i="13"/>
  <c r="L263" i="13"/>
  <c r="K263" i="13"/>
  <c r="J263" i="13"/>
  <c r="I263" i="13"/>
  <c r="G263" i="13"/>
  <c r="F263" i="13"/>
  <c r="E263" i="13"/>
  <c r="D263" i="13"/>
  <c r="H262" i="13"/>
  <c r="C262" i="13"/>
  <c r="H261" i="13"/>
  <c r="C261" i="13"/>
  <c r="H260" i="13"/>
  <c r="C260" i="13"/>
  <c r="L259" i="13"/>
  <c r="K259" i="13"/>
  <c r="J259" i="13"/>
  <c r="I259" i="13"/>
  <c r="G259" i="13"/>
  <c r="G258" i="13" s="1"/>
  <c r="F259" i="13"/>
  <c r="F258" i="13" s="1"/>
  <c r="E259" i="13"/>
  <c r="D259" i="13"/>
  <c r="C259" i="13"/>
  <c r="H257" i="13"/>
  <c r="C257" i="13"/>
  <c r="H256" i="13"/>
  <c r="C256" i="13"/>
  <c r="H255" i="13"/>
  <c r="C255" i="13"/>
  <c r="H254" i="13"/>
  <c r="C254" i="13"/>
  <c r="H253" i="13"/>
  <c r="C253" i="13"/>
  <c r="L252" i="13"/>
  <c r="L251" i="13" s="1"/>
  <c r="K252" i="13"/>
  <c r="K251" i="13" s="1"/>
  <c r="J252" i="13"/>
  <c r="I252" i="13"/>
  <c r="G252" i="13"/>
  <c r="F252" i="13"/>
  <c r="F251" i="13" s="1"/>
  <c r="E252" i="13"/>
  <c r="D252" i="13"/>
  <c r="D251" i="13" s="1"/>
  <c r="J251" i="13"/>
  <c r="G251" i="13"/>
  <c r="H250" i="13"/>
  <c r="C250" i="13"/>
  <c r="H249" i="13"/>
  <c r="C249" i="13"/>
  <c r="H248" i="13"/>
  <c r="C248" i="13"/>
  <c r="H247" i="13"/>
  <c r="C247" i="13"/>
  <c r="L246" i="13"/>
  <c r="K246" i="13"/>
  <c r="J246" i="13"/>
  <c r="I246" i="13"/>
  <c r="G246" i="13"/>
  <c r="F246" i="13"/>
  <c r="E246" i="13"/>
  <c r="D246" i="13"/>
  <c r="H245" i="13"/>
  <c r="C245" i="13"/>
  <c r="H244" i="13"/>
  <c r="C244" i="13"/>
  <c r="H243" i="13"/>
  <c r="C243" i="13"/>
  <c r="H242" i="13"/>
  <c r="C242" i="13"/>
  <c r="H241" i="13"/>
  <c r="C241" i="13"/>
  <c r="H240" i="13"/>
  <c r="C240" i="13"/>
  <c r="H239" i="13"/>
  <c r="C239" i="13"/>
  <c r="L238" i="13"/>
  <c r="K238" i="13"/>
  <c r="J238" i="13"/>
  <c r="I238" i="13"/>
  <c r="G238" i="13"/>
  <c r="F238" i="13"/>
  <c r="E238" i="13"/>
  <c r="D238" i="13"/>
  <c r="H237" i="13"/>
  <c r="C237" i="13"/>
  <c r="H236" i="13"/>
  <c r="C236" i="13"/>
  <c r="L235" i="13"/>
  <c r="L231" i="13" s="1"/>
  <c r="K235" i="13"/>
  <c r="K231" i="13" s="1"/>
  <c r="J235" i="13"/>
  <c r="J231" i="13" s="1"/>
  <c r="I235" i="13"/>
  <c r="G235" i="13"/>
  <c r="G231" i="13" s="1"/>
  <c r="F235" i="13"/>
  <c r="F231" i="13" s="1"/>
  <c r="E235" i="13"/>
  <c r="E231" i="13" s="1"/>
  <c r="D235" i="13"/>
  <c r="H232" i="13"/>
  <c r="C232" i="13"/>
  <c r="H229" i="13"/>
  <c r="C229" i="13"/>
  <c r="H228" i="13"/>
  <c r="C228" i="13"/>
  <c r="L227" i="13"/>
  <c r="K227" i="13"/>
  <c r="J227" i="13"/>
  <c r="I227" i="13"/>
  <c r="G227" i="13"/>
  <c r="F227" i="13"/>
  <c r="E227" i="13"/>
  <c r="D227" i="13"/>
  <c r="H226" i="13"/>
  <c r="C226" i="13"/>
  <c r="H225" i="13"/>
  <c r="C225" i="13"/>
  <c r="H224" i="13"/>
  <c r="C224" i="13"/>
  <c r="I223" i="13"/>
  <c r="H223" i="13" s="1"/>
  <c r="C223" i="13"/>
  <c r="H222" i="13"/>
  <c r="C222" i="13"/>
  <c r="H221" i="13"/>
  <c r="C221" i="13"/>
  <c r="H220" i="13"/>
  <c r="C220" i="13"/>
  <c r="H219" i="13"/>
  <c r="C219" i="13"/>
  <c r="H218" i="13"/>
  <c r="C218" i="13"/>
  <c r="H217" i="13"/>
  <c r="C217" i="13"/>
  <c r="L216" i="13"/>
  <c r="K216" i="13"/>
  <c r="J216" i="13"/>
  <c r="I216" i="13"/>
  <c r="G216" i="13"/>
  <c r="F216" i="13"/>
  <c r="E216" i="13"/>
  <c r="D216" i="13"/>
  <c r="H215" i="13"/>
  <c r="C215" i="13"/>
  <c r="H214" i="13"/>
  <c r="C214" i="13"/>
  <c r="H213" i="13"/>
  <c r="C213" i="13"/>
  <c r="H212" i="13"/>
  <c r="C212" i="13"/>
  <c r="H211" i="13"/>
  <c r="C211" i="13"/>
  <c r="H210" i="13"/>
  <c r="C210" i="13"/>
  <c r="H209" i="13"/>
  <c r="C209" i="13"/>
  <c r="H208" i="13"/>
  <c r="C208" i="13"/>
  <c r="H207" i="13"/>
  <c r="C207" i="13"/>
  <c r="H206" i="13"/>
  <c r="C206" i="13"/>
  <c r="L205" i="13"/>
  <c r="L204" i="13" s="1"/>
  <c r="K205" i="13"/>
  <c r="J205" i="13"/>
  <c r="J204" i="13" s="1"/>
  <c r="I205" i="13"/>
  <c r="H205" i="13" s="1"/>
  <c r="G205" i="13"/>
  <c r="F205" i="13"/>
  <c r="E205" i="13"/>
  <c r="D205" i="13"/>
  <c r="H203" i="13"/>
  <c r="C203" i="13"/>
  <c r="H202" i="13"/>
  <c r="C202" i="13"/>
  <c r="H201" i="13"/>
  <c r="C201" i="13"/>
  <c r="H200" i="13"/>
  <c r="C200" i="13"/>
  <c r="H199" i="13"/>
  <c r="C199" i="13"/>
  <c r="L198" i="13"/>
  <c r="K198" i="13"/>
  <c r="K196" i="13" s="1"/>
  <c r="J198" i="13"/>
  <c r="I198" i="13"/>
  <c r="G198" i="13"/>
  <c r="G196" i="13" s="1"/>
  <c r="F198" i="13"/>
  <c r="F196" i="13" s="1"/>
  <c r="E198" i="13"/>
  <c r="E196" i="13" s="1"/>
  <c r="D198" i="13"/>
  <c r="D196" i="13" s="1"/>
  <c r="H197" i="13"/>
  <c r="C197" i="13"/>
  <c r="L196" i="13"/>
  <c r="L195" i="13" s="1"/>
  <c r="I196" i="13"/>
  <c r="H193" i="13"/>
  <c r="C193" i="13"/>
  <c r="L192" i="13"/>
  <c r="K192" i="13"/>
  <c r="J192" i="13"/>
  <c r="I192" i="13"/>
  <c r="I191" i="13" s="1"/>
  <c r="G192" i="13"/>
  <c r="F192" i="13"/>
  <c r="F191" i="13" s="1"/>
  <c r="E192" i="13"/>
  <c r="E191" i="13" s="1"/>
  <c r="D192" i="13"/>
  <c r="L191" i="13"/>
  <c r="K191" i="13"/>
  <c r="G191" i="13"/>
  <c r="D191" i="13"/>
  <c r="H190" i="13"/>
  <c r="C190" i="13"/>
  <c r="H189" i="13"/>
  <c r="C189" i="13"/>
  <c r="L188" i="13"/>
  <c r="K188" i="13"/>
  <c r="J188" i="13"/>
  <c r="I188" i="13"/>
  <c r="G188" i="13"/>
  <c r="F188" i="13"/>
  <c r="F187" i="13" s="1"/>
  <c r="E188" i="13"/>
  <c r="D188" i="13"/>
  <c r="L187" i="13"/>
  <c r="K187" i="13"/>
  <c r="G187" i="13"/>
  <c r="D187" i="13"/>
  <c r="H186" i="13"/>
  <c r="C186" i="13"/>
  <c r="H185" i="13"/>
  <c r="C185" i="13"/>
  <c r="L184" i="13"/>
  <c r="K184" i="13"/>
  <c r="J184" i="13"/>
  <c r="I184" i="13"/>
  <c r="G184" i="13"/>
  <c r="F184" i="13"/>
  <c r="E184" i="13"/>
  <c r="D184" i="13"/>
  <c r="H183" i="13"/>
  <c r="C183" i="13"/>
  <c r="H182" i="13"/>
  <c r="C182" i="13"/>
  <c r="H181" i="13"/>
  <c r="C181" i="13"/>
  <c r="H180" i="13"/>
  <c r="C180" i="13"/>
  <c r="L179" i="13"/>
  <c r="K179" i="13"/>
  <c r="J179" i="13"/>
  <c r="I179" i="13"/>
  <c r="G179" i="13"/>
  <c r="F179" i="13"/>
  <c r="E179" i="13"/>
  <c r="D179" i="13"/>
  <c r="H178" i="13"/>
  <c r="C178" i="13"/>
  <c r="H177" i="13"/>
  <c r="C177" i="13"/>
  <c r="H176" i="13"/>
  <c r="C176" i="13"/>
  <c r="L175" i="13"/>
  <c r="K175" i="13"/>
  <c r="J175" i="13"/>
  <c r="I175" i="13"/>
  <c r="I174" i="13" s="1"/>
  <c r="I173" i="13" s="1"/>
  <c r="G175" i="13"/>
  <c r="F175" i="13"/>
  <c r="F174" i="13" s="1"/>
  <c r="E175" i="13"/>
  <c r="D175" i="13"/>
  <c r="H172" i="13"/>
  <c r="C172" i="13"/>
  <c r="H171" i="13"/>
  <c r="C171" i="13"/>
  <c r="H170" i="13"/>
  <c r="C170" i="13"/>
  <c r="H169" i="13"/>
  <c r="C169" i="13"/>
  <c r="H168" i="13"/>
  <c r="C168" i="13"/>
  <c r="H167" i="13"/>
  <c r="C167" i="13"/>
  <c r="L166" i="13"/>
  <c r="K166" i="13"/>
  <c r="J166" i="13"/>
  <c r="I166" i="13"/>
  <c r="I165" i="13" s="1"/>
  <c r="G166" i="13"/>
  <c r="F166" i="13"/>
  <c r="F165" i="13" s="1"/>
  <c r="E166" i="13"/>
  <c r="E165" i="13" s="1"/>
  <c r="D166" i="13"/>
  <c r="L165" i="13"/>
  <c r="K165" i="13"/>
  <c r="G165" i="13"/>
  <c r="D165" i="13"/>
  <c r="H164" i="13"/>
  <c r="C164" i="13"/>
  <c r="H163" i="13"/>
  <c r="C163" i="13"/>
  <c r="H162" i="13"/>
  <c r="C162" i="13"/>
  <c r="H161" i="13"/>
  <c r="C161" i="13"/>
  <c r="L160" i="13"/>
  <c r="K160" i="13"/>
  <c r="J160" i="13"/>
  <c r="I160" i="13"/>
  <c r="G160" i="13"/>
  <c r="F160" i="13"/>
  <c r="E160" i="13"/>
  <c r="D160" i="13"/>
  <c r="H159" i="13"/>
  <c r="C159" i="13"/>
  <c r="H158" i="13"/>
  <c r="C158" i="13"/>
  <c r="H157" i="13"/>
  <c r="C157" i="13"/>
  <c r="H156" i="13"/>
  <c r="C156" i="13"/>
  <c r="H155" i="13"/>
  <c r="C155" i="13"/>
  <c r="H154" i="13"/>
  <c r="C154" i="13"/>
  <c r="H153" i="13"/>
  <c r="C153" i="13"/>
  <c r="H152" i="13"/>
  <c r="C152" i="13"/>
  <c r="L151" i="13"/>
  <c r="K151" i="13"/>
  <c r="J151" i="13"/>
  <c r="I151" i="13"/>
  <c r="G151" i="13"/>
  <c r="F151" i="13"/>
  <c r="E151" i="13"/>
  <c r="D151" i="13"/>
  <c r="H150" i="13"/>
  <c r="C150" i="13"/>
  <c r="H149" i="13"/>
  <c r="C149" i="13"/>
  <c r="H148" i="13"/>
  <c r="C148" i="13"/>
  <c r="H147" i="13"/>
  <c r="C147" i="13"/>
  <c r="H146" i="13"/>
  <c r="C146" i="13"/>
  <c r="H145" i="13"/>
  <c r="C145" i="13"/>
  <c r="L144" i="13"/>
  <c r="K144" i="13"/>
  <c r="J144" i="13"/>
  <c r="I144" i="13"/>
  <c r="G144" i="13"/>
  <c r="F144" i="13"/>
  <c r="E144" i="13"/>
  <c r="D144" i="13"/>
  <c r="H143" i="13"/>
  <c r="C143" i="13"/>
  <c r="H142" i="13"/>
  <c r="C142" i="13"/>
  <c r="L141" i="13"/>
  <c r="K141" i="13"/>
  <c r="J141" i="13"/>
  <c r="I141" i="13"/>
  <c r="G141" i="13"/>
  <c r="F141" i="13"/>
  <c r="E141" i="13"/>
  <c r="D141" i="13"/>
  <c r="H140" i="13"/>
  <c r="C140" i="13"/>
  <c r="H139" i="13"/>
  <c r="C139" i="13"/>
  <c r="H138" i="13"/>
  <c r="C138" i="13"/>
  <c r="H137" i="13"/>
  <c r="C137" i="13"/>
  <c r="L136" i="13"/>
  <c r="K136" i="13"/>
  <c r="J136" i="13"/>
  <c r="I136" i="13"/>
  <c r="G136" i="13"/>
  <c r="F136" i="13"/>
  <c r="E136" i="13"/>
  <c r="E130" i="13" s="1"/>
  <c r="D136" i="13"/>
  <c r="H134" i="13"/>
  <c r="C134" i="13"/>
  <c r="I133" i="13"/>
  <c r="C133" i="13"/>
  <c r="H132" i="13"/>
  <c r="C132" i="13"/>
  <c r="C131" i="13"/>
  <c r="H129" i="13"/>
  <c r="C129" i="13"/>
  <c r="C128" i="13" s="1"/>
  <c r="L128" i="13"/>
  <c r="K128" i="13"/>
  <c r="J128" i="13"/>
  <c r="I128" i="13"/>
  <c r="H128" i="13"/>
  <c r="G128" i="13"/>
  <c r="F128" i="13"/>
  <c r="E128" i="13"/>
  <c r="D128" i="13"/>
  <c r="H127" i="13"/>
  <c r="C127" i="13"/>
  <c r="H126" i="13"/>
  <c r="C126" i="13"/>
  <c r="H125" i="13"/>
  <c r="C125" i="13"/>
  <c r="H124" i="13"/>
  <c r="C124" i="13"/>
  <c r="H123" i="13"/>
  <c r="C123" i="13"/>
  <c r="L122" i="13"/>
  <c r="K122" i="13"/>
  <c r="J122" i="13"/>
  <c r="I122" i="13"/>
  <c r="G122" i="13"/>
  <c r="F122" i="13"/>
  <c r="E122" i="13"/>
  <c r="D122" i="13"/>
  <c r="H121" i="13"/>
  <c r="C121" i="13"/>
  <c r="H120" i="13"/>
  <c r="C120" i="13"/>
  <c r="H119" i="13"/>
  <c r="C119" i="13"/>
  <c r="H118" i="13"/>
  <c r="C118" i="13"/>
  <c r="H117" i="13"/>
  <c r="C117" i="13"/>
  <c r="L116" i="13"/>
  <c r="K116" i="13"/>
  <c r="J116" i="13"/>
  <c r="I116" i="13"/>
  <c r="G116" i="13"/>
  <c r="F116" i="13"/>
  <c r="E116" i="13"/>
  <c r="D116" i="13"/>
  <c r="H115" i="13"/>
  <c r="C115" i="13"/>
  <c r="H114" i="13"/>
  <c r="C114" i="13"/>
  <c r="H113" i="13"/>
  <c r="C113" i="13"/>
  <c r="L112" i="13"/>
  <c r="K112" i="13"/>
  <c r="J112" i="13"/>
  <c r="I112" i="13"/>
  <c r="G112" i="13"/>
  <c r="F112" i="13"/>
  <c r="E112" i="13"/>
  <c r="D112" i="13"/>
  <c r="H111" i="13"/>
  <c r="C111" i="13"/>
  <c r="H110" i="13"/>
  <c r="C110" i="13"/>
  <c r="H109" i="13"/>
  <c r="C109" i="13"/>
  <c r="H108" i="13"/>
  <c r="C108" i="13"/>
  <c r="H107" i="13"/>
  <c r="C107" i="13"/>
  <c r="H106" i="13"/>
  <c r="C106" i="13"/>
  <c r="H105" i="13"/>
  <c r="C105" i="13"/>
  <c r="H104" i="13"/>
  <c r="C104" i="13"/>
  <c r="L103" i="13"/>
  <c r="K103" i="13"/>
  <c r="J103" i="13"/>
  <c r="I103" i="13"/>
  <c r="G103" i="13"/>
  <c r="F103" i="13"/>
  <c r="E103" i="13"/>
  <c r="D103" i="13"/>
  <c r="H102" i="13"/>
  <c r="H101" i="13"/>
  <c r="C101" i="13"/>
  <c r="H100" i="13"/>
  <c r="C100" i="13"/>
  <c r="H99" i="13"/>
  <c r="C99" i="13"/>
  <c r="H98" i="13"/>
  <c r="C98" i="13"/>
  <c r="H97" i="13"/>
  <c r="C97" i="13"/>
  <c r="H96" i="13"/>
  <c r="C96" i="13"/>
  <c r="L95" i="13"/>
  <c r="K95" i="13"/>
  <c r="J95" i="13"/>
  <c r="I95" i="13"/>
  <c r="G95" i="13"/>
  <c r="F95" i="13"/>
  <c r="E95" i="13"/>
  <c r="D95" i="13"/>
  <c r="H94" i="13"/>
  <c r="C94" i="13"/>
  <c r="H93" i="13"/>
  <c r="C93" i="13"/>
  <c r="K92" i="13"/>
  <c r="C92" i="13"/>
  <c r="H91" i="13"/>
  <c r="C91" i="13"/>
  <c r="H90" i="13"/>
  <c r="C90" i="13"/>
  <c r="L89" i="13"/>
  <c r="J89" i="13"/>
  <c r="I89" i="13"/>
  <c r="G89" i="13"/>
  <c r="F89" i="13"/>
  <c r="E89" i="13"/>
  <c r="D89" i="13"/>
  <c r="H88" i="13"/>
  <c r="C88" i="13"/>
  <c r="H87" i="13"/>
  <c r="C87" i="13"/>
  <c r="H86" i="13"/>
  <c r="C86" i="13"/>
  <c r="H85" i="13"/>
  <c r="C85" i="13"/>
  <c r="L84" i="13"/>
  <c r="K84" i="13"/>
  <c r="J84" i="13"/>
  <c r="I84" i="13"/>
  <c r="G84" i="13"/>
  <c r="F84" i="13"/>
  <c r="E84" i="13"/>
  <c r="D84" i="13"/>
  <c r="D83" i="13" s="1"/>
  <c r="H82" i="13"/>
  <c r="C82" i="13"/>
  <c r="H81" i="13"/>
  <c r="C81" i="13"/>
  <c r="L80" i="13"/>
  <c r="K80" i="13"/>
  <c r="J80" i="13"/>
  <c r="I80" i="13"/>
  <c r="G80" i="13"/>
  <c r="F80" i="13"/>
  <c r="E80" i="13"/>
  <c r="D80" i="13"/>
  <c r="H79" i="13"/>
  <c r="C79" i="13"/>
  <c r="H78" i="13"/>
  <c r="C78" i="13"/>
  <c r="L77" i="13"/>
  <c r="L76" i="13" s="1"/>
  <c r="K77" i="13"/>
  <c r="K76" i="13" s="1"/>
  <c r="J77" i="13"/>
  <c r="J76" i="13" s="1"/>
  <c r="I77" i="13"/>
  <c r="G77" i="13"/>
  <c r="G76" i="13" s="1"/>
  <c r="F77" i="13"/>
  <c r="F76" i="13" s="1"/>
  <c r="E77" i="13"/>
  <c r="E76" i="13" s="1"/>
  <c r="D77" i="13"/>
  <c r="D76" i="13" s="1"/>
  <c r="H74" i="13"/>
  <c r="C74" i="13"/>
  <c r="H73" i="13"/>
  <c r="C73" i="13"/>
  <c r="H71" i="13"/>
  <c r="C71" i="13"/>
  <c r="H70" i="13"/>
  <c r="C70" i="13"/>
  <c r="L69" i="13"/>
  <c r="L67" i="13" s="1"/>
  <c r="K69" i="13"/>
  <c r="K67" i="13" s="1"/>
  <c r="J69" i="13"/>
  <c r="I69" i="13"/>
  <c r="G69" i="13"/>
  <c r="G67" i="13" s="1"/>
  <c r="F69" i="13"/>
  <c r="F67" i="13" s="1"/>
  <c r="E69" i="13"/>
  <c r="D69" i="13"/>
  <c r="D67" i="13" s="1"/>
  <c r="J68" i="13"/>
  <c r="H68" i="13" s="1"/>
  <c r="C68" i="13"/>
  <c r="H66" i="13"/>
  <c r="C66" i="13"/>
  <c r="J65" i="13"/>
  <c r="H65" i="13" s="1"/>
  <c r="C65" i="13"/>
  <c r="H64" i="13"/>
  <c r="C64" i="13"/>
  <c r="H63" i="13"/>
  <c r="C63" i="13"/>
  <c r="H62" i="13"/>
  <c r="C62" i="13"/>
  <c r="H61" i="13"/>
  <c r="C61" i="13"/>
  <c r="H60" i="13"/>
  <c r="C60" i="13"/>
  <c r="H59" i="13"/>
  <c r="C59" i="13"/>
  <c r="L58" i="13"/>
  <c r="K58" i="13"/>
  <c r="I58" i="13"/>
  <c r="G58" i="13"/>
  <c r="F58" i="13"/>
  <c r="E58" i="13"/>
  <c r="D58" i="13"/>
  <c r="J57" i="13"/>
  <c r="H57" i="13" s="1"/>
  <c r="C57" i="13"/>
  <c r="H56" i="13"/>
  <c r="C56" i="13"/>
  <c r="L55" i="13"/>
  <c r="K55" i="13"/>
  <c r="J55" i="13"/>
  <c r="I55" i="13"/>
  <c r="G55" i="13"/>
  <c r="G54" i="13" s="1"/>
  <c r="F55" i="13"/>
  <c r="F54" i="13" s="1"/>
  <c r="E55" i="13"/>
  <c r="D55" i="13"/>
  <c r="H47" i="13"/>
  <c r="C47" i="13"/>
  <c r="H46" i="13"/>
  <c r="C46" i="13"/>
  <c r="L45" i="13"/>
  <c r="G45" i="13"/>
  <c r="C45" i="13" s="1"/>
  <c r="H44" i="13"/>
  <c r="C44" i="13"/>
  <c r="K43" i="13"/>
  <c r="J43" i="13"/>
  <c r="I43" i="13"/>
  <c r="F43" i="13"/>
  <c r="E43" i="13"/>
  <c r="D43" i="13"/>
  <c r="H42" i="13"/>
  <c r="C42" i="13"/>
  <c r="H41" i="13"/>
  <c r="C41" i="13"/>
  <c r="H40" i="13"/>
  <c r="C40" i="13"/>
  <c r="H39" i="13"/>
  <c r="C39" i="13"/>
  <c r="H38" i="13"/>
  <c r="C38" i="13"/>
  <c r="K37" i="13"/>
  <c r="H37" i="13" s="1"/>
  <c r="F37" i="13"/>
  <c r="C37" i="13" s="1"/>
  <c r="H36" i="13"/>
  <c r="C36" i="13"/>
  <c r="H35" i="13"/>
  <c r="C35" i="13"/>
  <c r="K34" i="13"/>
  <c r="H34" i="13" s="1"/>
  <c r="F34" i="13"/>
  <c r="C34" i="13" s="1"/>
  <c r="H33" i="13"/>
  <c r="C33" i="13"/>
  <c r="K32" i="13"/>
  <c r="H32" i="13" s="1"/>
  <c r="F32" i="13"/>
  <c r="H31" i="13"/>
  <c r="C31" i="13"/>
  <c r="H30" i="13"/>
  <c r="C30" i="13"/>
  <c r="H29" i="13"/>
  <c r="C29" i="13"/>
  <c r="K28" i="13"/>
  <c r="H28" i="13" s="1"/>
  <c r="F28" i="13"/>
  <c r="C28" i="13" s="1"/>
  <c r="K27" i="13"/>
  <c r="H26" i="13"/>
  <c r="C26" i="13"/>
  <c r="H25" i="13"/>
  <c r="C25" i="13"/>
  <c r="H24" i="13"/>
  <c r="C24" i="13"/>
  <c r="H23" i="13"/>
  <c r="C23" i="13"/>
  <c r="L22" i="13"/>
  <c r="K22" i="13"/>
  <c r="J22" i="13"/>
  <c r="I22" i="13"/>
  <c r="G22" i="13"/>
  <c r="G288" i="13" s="1"/>
  <c r="G287" i="13" s="1"/>
  <c r="F22" i="13"/>
  <c r="E22" i="13"/>
  <c r="D22" i="13"/>
  <c r="J21" i="13"/>
  <c r="H300" i="12"/>
  <c r="C300" i="12"/>
  <c r="H298" i="12"/>
  <c r="C298" i="12"/>
  <c r="H296" i="12"/>
  <c r="C296" i="12"/>
  <c r="H295" i="12"/>
  <c r="C295" i="12"/>
  <c r="H294" i="12"/>
  <c r="C294" i="12"/>
  <c r="H293" i="12"/>
  <c r="C293" i="12"/>
  <c r="H292" i="12"/>
  <c r="C292" i="12"/>
  <c r="H291" i="12"/>
  <c r="C291" i="12"/>
  <c r="C290" i="12" s="1"/>
  <c r="L290" i="12"/>
  <c r="K290" i="12"/>
  <c r="J290" i="12"/>
  <c r="I290" i="12"/>
  <c r="H290" i="12"/>
  <c r="G290" i="12"/>
  <c r="F290" i="12"/>
  <c r="E290" i="12"/>
  <c r="D290" i="12"/>
  <c r="H282" i="12"/>
  <c r="C282" i="12"/>
  <c r="H281" i="12"/>
  <c r="C281" i="12"/>
  <c r="L280" i="12"/>
  <c r="K280" i="12"/>
  <c r="J280" i="12"/>
  <c r="I280" i="12"/>
  <c r="G280" i="12"/>
  <c r="F280" i="12"/>
  <c r="E280" i="12"/>
  <c r="D280" i="12"/>
  <c r="H279" i="12"/>
  <c r="C279" i="12"/>
  <c r="H278" i="12"/>
  <c r="C278" i="12"/>
  <c r="H277" i="12"/>
  <c r="C277" i="12"/>
  <c r="L276" i="12"/>
  <c r="K276" i="12"/>
  <c r="J276" i="12"/>
  <c r="I276" i="12"/>
  <c r="G276" i="12"/>
  <c r="F276" i="12"/>
  <c r="E276" i="12"/>
  <c r="D276" i="12"/>
  <c r="H275" i="12"/>
  <c r="C275" i="12"/>
  <c r="H274" i="12"/>
  <c r="C274" i="12"/>
  <c r="H273" i="12"/>
  <c r="C273" i="12"/>
  <c r="H272" i="12"/>
  <c r="C272" i="12"/>
  <c r="L271" i="12"/>
  <c r="K271" i="12"/>
  <c r="J271" i="12"/>
  <c r="I271" i="12"/>
  <c r="I269" i="12" s="1"/>
  <c r="G271" i="12"/>
  <c r="F271" i="12"/>
  <c r="F269" i="12" s="1"/>
  <c r="F268" i="12" s="1"/>
  <c r="E271" i="12"/>
  <c r="D271" i="12"/>
  <c r="H270" i="12"/>
  <c r="C270" i="12"/>
  <c r="E269" i="12"/>
  <c r="E268" i="12" s="1"/>
  <c r="H267" i="12"/>
  <c r="C267" i="12"/>
  <c r="H266" i="12"/>
  <c r="C266" i="12"/>
  <c r="H265" i="12"/>
  <c r="C265" i="12"/>
  <c r="H264" i="12"/>
  <c r="C264" i="12"/>
  <c r="L263" i="12"/>
  <c r="K263" i="12"/>
  <c r="J263" i="12"/>
  <c r="I263" i="12"/>
  <c r="G263" i="12"/>
  <c r="F263" i="12"/>
  <c r="E263" i="12"/>
  <c r="D263" i="12"/>
  <c r="C263" i="12" s="1"/>
  <c r="H262" i="12"/>
  <c r="C262" i="12"/>
  <c r="H261" i="12"/>
  <c r="C261" i="12"/>
  <c r="H260" i="12"/>
  <c r="C260" i="12"/>
  <c r="L259" i="12"/>
  <c r="K259" i="12"/>
  <c r="J259" i="12"/>
  <c r="I259" i="12"/>
  <c r="G259" i="12"/>
  <c r="G258" i="12" s="1"/>
  <c r="F259" i="12"/>
  <c r="F258" i="12" s="1"/>
  <c r="E259" i="12"/>
  <c r="D259" i="12"/>
  <c r="L258" i="12"/>
  <c r="K258" i="12"/>
  <c r="H257" i="12"/>
  <c r="C257" i="12"/>
  <c r="H256" i="12"/>
  <c r="C256" i="12"/>
  <c r="H255" i="12"/>
  <c r="C255" i="12"/>
  <c r="H254" i="12"/>
  <c r="C254" i="12"/>
  <c r="H253" i="12"/>
  <c r="C253" i="12"/>
  <c r="L252" i="12"/>
  <c r="L251" i="12" s="1"/>
  <c r="K252" i="12"/>
  <c r="K251" i="12" s="1"/>
  <c r="J252" i="12"/>
  <c r="I252" i="12"/>
  <c r="G252" i="12"/>
  <c r="G251" i="12" s="1"/>
  <c r="F252" i="12"/>
  <c r="E252" i="12"/>
  <c r="E251" i="12" s="1"/>
  <c r="D252" i="12"/>
  <c r="J251" i="12"/>
  <c r="F251" i="12"/>
  <c r="H250" i="12"/>
  <c r="C250" i="12"/>
  <c r="H249" i="12"/>
  <c r="C249" i="12"/>
  <c r="H248" i="12"/>
  <c r="C248" i="12"/>
  <c r="H247" i="12"/>
  <c r="C247" i="12"/>
  <c r="L246" i="12"/>
  <c r="K246" i="12"/>
  <c r="J246" i="12"/>
  <c r="I246" i="12"/>
  <c r="G246" i="12"/>
  <c r="F246" i="12"/>
  <c r="E246" i="12"/>
  <c r="D246" i="12"/>
  <c r="H245" i="12"/>
  <c r="C245" i="12"/>
  <c r="H244" i="12"/>
  <c r="C244" i="12"/>
  <c r="H243" i="12"/>
  <c r="C243" i="12"/>
  <c r="H242" i="12"/>
  <c r="C242" i="12"/>
  <c r="H241" i="12"/>
  <c r="C241" i="12"/>
  <c r="H240" i="12"/>
  <c r="C240" i="12"/>
  <c r="H239" i="12"/>
  <c r="C239" i="12"/>
  <c r="L238" i="12"/>
  <c r="K238" i="12"/>
  <c r="J238" i="12"/>
  <c r="I238" i="12"/>
  <c r="G238" i="12"/>
  <c r="F238" i="12"/>
  <c r="E238" i="12"/>
  <c r="D238" i="12"/>
  <c r="H237" i="12"/>
  <c r="C237" i="12"/>
  <c r="H236" i="12"/>
  <c r="C236" i="12"/>
  <c r="L235" i="12"/>
  <c r="K235" i="12"/>
  <c r="J235" i="12"/>
  <c r="I235" i="12"/>
  <c r="G235" i="12"/>
  <c r="G231" i="12" s="1"/>
  <c r="F235" i="12"/>
  <c r="E235" i="12"/>
  <c r="D235" i="12"/>
  <c r="H232" i="12"/>
  <c r="C232" i="12"/>
  <c r="H229" i="12"/>
  <c r="C229" i="12"/>
  <c r="H228" i="12"/>
  <c r="C228" i="12"/>
  <c r="L227" i="12"/>
  <c r="K227" i="12"/>
  <c r="J227" i="12"/>
  <c r="I227" i="12"/>
  <c r="G227" i="12"/>
  <c r="F227" i="12"/>
  <c r="E227" i="12"/>
  <c r="D227" i="12"/>
  <c r="H226" i="12"/>
  <c r="C226" i="12"/>
  <c r="H225" i="12"/>
  <c r="C225" i="12"/>
  <c r="H224" i="12"/>
  <c r="C224" i="12"/>
  <c r="I223" i="12"/>
  <c r="H223" i="12" s="1"/>
  <c r="C223" i="12"/>
  <c r="H222" i="12"/>
  <c r="C222" i="12"/>
  <c r="H221" i="12"/>
  <c r="C221" i="12"/>
  <c r="H220" i="12"/>
  <c r="C220" i="12"/>
  <c r="H219" i="12"/>
  <c r="C219" i="12"/>
  <c r="H218" i="12"/>
  <c r="C218" i="12"/>
  <c r="H217" i="12"/>
  <c r="C217" i="12"/>
  <c r="L216" i="12"/>
  <c r="K216" i="12"/>
  <c r="J216" i="12"/>
  <c r="I216" i="12"/>
  <c r="G216" i="12"/>
  <c r="F216" i="12"/>
  <c r="E216" i="12"/>
  <c r="D216" i="12"/>
  <c r="H215" i="12"/>
  <c r="C215" i="12"/>
  <c r="H214" i="12"/>
  <c r="C214" i="12"/>
  <c r="H213" i="12"/>
  <c r="C213" i="12"/>
  <c r="H212" i="12"/>
  <c r="C212" i="12"/>
  <c r="H211" i="12"/>
  <c r="C211" i="12"/>
  <c r="H210" i="12"/>
  <c r="C210" i="12"/>
  <c r="H209" i="12"/>
  <c r="C209" i="12"/>
  <c r="H208" i="12"/>
  <c r="C208" i="12"/>
  <c r="H207" i="12"/>
  <c r="C207" i="12"/>
  <c r="H206" i="12"/>
  <c r="C206" i="12"/>
  <c r="L205" i="12"/>
  <c r="K205" i="12"/>
  <c r="J205" i="12"/>
  <c r="J204" i="12" s="1"/>
  <c r="I205" i="12"/>
  <c r="I204" i="12" s="1"/>
  <c r="G205" i="12"/>
  <c r="F205" i="12"/>
  <c r="F204" i="12" s="1"/>
  <c r="E205" i="12"/>
  <c r="D205" i="12"/>
  <c r="D204" i="12" s="1"/>
  <c r="L204" i="12"/>
  <c r="K204" i="12"/>
  <c r="G204" i="12"/>
  <c r="H203" i="12"/>
  <c r="C203" i="12"/>
  <c r="H202" i="12"/>
  <c r="C202" i="12"/>
  <c r="H201" i="12"/>
  <c r="C201" i="12"/>
  <c r="H200" i="12"/>
  <c r="C200" i="12"/>
  <c r="H199" i="12"/>
  <c r="C199" i="12"/>
  <c r="L198" i="12"/>
  <c r="L196" i="12" s="1"/>
  <c r="L195" i="12" s="1"/>
  <c r="K198" i="12"/>
  <c r="K196" i="12" s="1"/>
  <c r="J198" i="12"/>
  <c r="J196" i="12" s="1"/>
  <c r="J195" i="12" s="1"/>
  <c r="I198" i="12"/>
  <c r="G198" i="12"/>
  <c r="G196" i="12" s="1"/>
  <c r="F198" i="12"/>
  <c r="F196" i="12" s="1"/>
  <c r="E198" i="12"/>
  <c r="E196" i="12" s="1"/>
  <c r="D198" i="12"/>
  <c r="H197" i="12"/>
  <c r="C197" i="12"/>
  <c r="I196" i="12"/>
  <c r="D196" i="12"/>
  <c r="H193" i="12"/>
  <c r="C193" i="12"/>
  <c r="L192" i="12"/>
  <c r="L191" i="12" s="1"/>
  <c r="K192" i="12"/>
  <c r="K191" i="12" s="1"/>
  <c r="J192" i="12"/>
  <c r="J191" i="12" s="1"/>
  <c r="I192" i="12"/>
  <c r="G192" i="12"/>
  <c r="F192" i="12"/>
  <c r="F191" i="12" s="1"/>
  <c r="E192" i="12"/>
  <c r="E191" i="12" s="1"/>
  <c r="D192" i="12"/>
  <c r="G191" i="12"/>
  <c r="H190" i="12"/>
  <c r="C190" i="12"/>
  <c r="H189" i="12"/>
  <c r="C189" i="12"/>
  <c r="L188" i="12"/>
  <c r="K188" i="12"/>
  <c r="J188" i="12"/>
  <c r="I188" i="12"/>
  <c r="G188" i="12"/>
  <c r="F188" i="12"/>
  <c r="E188" i="12"/>
  <c r="D188" i="12"/>
  <c r="H186" i="12"/>
  <c r="C186" i="12"/>
  <c r="H185" i="12"/>
  <c r="C185" i="12"/>
  <c r="L184" i="12"/>
  <c r="K184" i="12"/>
  <c r="J184" i="12"/>
  <c r="I184" i="12"/>
  <c r="G184" i="12"/>
  <c r="F184" i="12"/>
  <c r="E184" i="12"/>
  <c r="D184" i="12"/>
  <c r="H183" i="12"/>
  <c r="C183" i="12"/>
  <c r="H182" i="12"/>
  <c r="C182" i="12"/>
  <c r="H181" i="12"/>
  <c r="C181" i="12"/>
  <c r="H180" i="12"/>
  <c r="C180" i="12"/>
  <c r="L179" i="12"/>
  <c r="K179" i="12"/>
  <c r="J179" i="12"/>
  <c r="I179" i="12"/>
  <c r="G179" i="12"/>
  <c r="F179" i="12"/>
  <c r="E179" i="12"/>
  <c r="D179" i="12"/>
  <c r="H178" i="12"/>
  <c r="C178" i="12"/>
  <c r="H177" i="12"/>
  <c r="C177" i="12"/>
  <c r="H176" i="12"/>
  <c r="C176" i="12"/>
  <c r="L175" i="12"/>
  <c r="K175" i="12"/>
  <c r="K174" i="12" s="1"/>
  <c r="J175" i="12"/>
  <c r="I175" i="12"/>
  <c r="G175" i="12"/>
  <c r="G174" i="12" s="1"/>
  <c r="G173" i="12" s="1"/>
  <c r="F175" i="12"/>
  <c r="E175" i="12"/>
  <c r="D175" i="12"/>
  <c r="L174" i="12"/>
  <c r="L173" i="12" s="1"/>
  <c r="I174" i="12"/>
  <c r="E174" i="12"/>
  <c r="E173" i="12" s="1"/>
  <c r="H172" i="12"/>
  <c r="C172" i="12"/>
  <c r="H171" i="12"/>
  <c r="C171" i="12"/>
  <c r="H170" i="12"/>
  <c r="C170" i="12"/>
  <c r="H169" i="12"/>
  <c r="C169" i="12"/>
  <c r="H168" i="12"/>
  <c r="C168" i="12"/>
  <c r="H167" i="12"/>
  <c r="C167" i="12"/>
  <c r="L166" i="12"/>
  <c r="L165" i="12" s="1"/>
  <c r="K166" i="12"/>
  <c r="K165" i="12" s="1"/>
  <c r="J166" i="12"/>
  <c r="J165" i="12" s="1"/>
  <c r="I166" i="12"/>
  <c r="I165" i="12" s="1"/>
  <c r="G166" i="12"/>
  <c r="G165" i="12" s="1"/>
  <c r="F166" i="12"/>
  <c r="F165" i="12" s="1"/>
  <c r="E166" i="12"/>
  <c r="E165" i="12" s="1"/>
  <c r="D166" i="12"/>
  <c r="H164" i="12"/>
  <c r="C164" i="12"/>
  <c r="H163" i="12"/>
  <c r="C163" i="12"/>
  <c r="H162" i="12"/>
  <c r="C162" i="12"/>
  <c r="H161" i="12"/>
  <c r="C161" i="12"/>
  <c r="L160" i="12"/>
  <c r="K160" i="12"/>
  <c r="J160" i="12"/>
  <c r="I160" i="12"/>
  <c r="G160" i="12"/>
  <c r="F160" i="12"/>
  <c r="E160" i="12"/>
  <c r="D160" i="12"/>
  <c r="I159" i="12"/>
  <c r="H159" i="12" s="1"/>
  <c r="C159" i="12"/>
  <c r="H158" i="12"/>
  <c r="C158" i="12"/>
  <c r="H157" i="12"/>
  <c r="C157" i="12"/>
  <c r="H156" i="12"/>
  <c r="C156" i="12"/>
  <c r="H155" i="12"/>
  <c r="C155" i="12"/>
  <c r="H154" i="12"/>
  <c r="C154" i="12"/>
  <c r="H153" i="12"/>
  <c r="C153" i="12"/>
  <c r="H152" i="12"/>
  <c r="C152" i="12"/>
  <c r="L151" i="12"/>
  <c r="K151" i="12"/>
  <c r="J151" i="12"/>
  <c r="I151" i="12"/>
  <c r="G151" i="12"/>
  <c r="F151" i="12"/>
  <c r="E151" i="12"/>
  <c r="E130" i="12" s="1"/>
  <c r="D151" i="12"/>
  <c r="H150" i="12"/>
  <c r="C150" i="12"/>
  <c r="H149" i="12"/>
  <c r="C149" i="12"/>
  <c r="H148" i="12"/>
  <c r="C148" i="12"/>
  <c r="H147" i="12"/>
  <c r="C147" i="12"/>
  <c r="I146" i="12"/>
  <c r="C146" i="12"/>
  <c r="H145" i="12"/>
  <c r="C145" i="12"/>
  <c r="L144" i="12"/>
  <c r="K144" i="12"/>
  <c r="J144" i="12"/>
  <c r="G144" i="12"/>
  <c r="F144" i="12"/>
  <c r="E144" i="12"/>
  <c r="D144" i="12"/>
  <c r="H143" i="12"/>
  <c r="C143" i="12"/>
  <c r="I142" i="12"/>
  <c r="H142" i="12" s="1"/>
  <c r="C142" i="12"/>
  <c r="L141" i="12"/>
  <c r="K141" i="12"/>
  <c r="J141" i="12"/>
  <c r="I141" i="12"/>
  <c r="G141" i="12"/>
  <c r="F141" i="12"/>
  <c r="E141" i="12"/>
  <c r="D141" i="12"/>
  <c r="H140" i="12"/>
  <c r="C140" i="12"/>
  <c r="H139" i="12"/>
  <c r="C139" i="12"/>
  <c r="H138" i="12"/>
  <c r="C138" i="12"/>
  <c r="H137" i="12"/>
  <c r="C137" i="12"/>
  <c r="L136" i="12"/>
  <c r="K136" i="12"/>
  <c r="J136" i="12"/>
  <c r="I136" i="12"/>
  <c r="G136" i="12"/>
  <c r="F136" i="12"/>
  <c r="E136" i="12"/>
  <c r="D136" i="12"/>
  <c r="H134" i="12"/>
  <c r="C134" i="12"/>
  <c r="I133" i="12"/>
  <c r="C133" i="12"/>
  <c r="H132" i="12"/>
  <c r="C132" i="12"/>
  <c r="H129" i="12"/>
  <c r="H128" i="12" s="1"/>
  <c r="C129" i="12"/>
  <c r="C128" i="12" s="1"/>
  <c r="L128" i="12"/>
  <c r="K128" i="12"/>
  <c r="J128" i="12"/>
  <c r="I128" i="12"/>
  <c r="G128" i="12"/>
  <c r="F128" i="12"/>
  <c r="E128" i="12"/>
  <c r="D128" i="12"/>
  <c r="H127" i="12"/>
  <c r="C127" i="12"/>
  <c r="H126" i="12"/>
  <c r="C126" i="12"/>
  <c r="H125" i="12"/>
  <c r="C125" i="12"/>
  <c r="H124" i="12"/>
  <c r="C124" i="12"/>
  <c r="H123" i="12"/>
  <c r="C123" i="12"/>
  <c r="L122" i="12"/>
  <c r="K122" i="12"/>
  <c r="J122" i="12"/>
  <c r="I122" i="12"/>
  <c r="G122" i="12"/>
  <c r="F122" i="12"/>
  <c r="E122" i="12"/>
  <c r="D122" i="12"/>
  <c r="H121" i="12"/>
  <c r="C121" i="12"/>
  <c r="H120" i="12"/>
  <c r="C120" i="12"/>
  <c r="H119" i="12"/>
  <c r="C119" i="12"/>
  <c r="H118" i="12"/>
  <c r="C118" i="12"/>
  <c r="H117" i="12"/>
  <c r="C117" i="12"/>
  <c r="L116" i="12"/>
  <c r="K116" i="12"/>
  <c r="J116" i="12"/>
  <c r="I116" i="12"/>
  <c r="G116" i="12"/>
  <c r="F116" i="12"/>
  <c r="E116" i="12"/>
  <c r="D116" i="12"/>
  <c r="H115" i="12"/>
  <c r="C115" i="12"/>
  <c r="H114" i="12"/>
  <c r="C114" i="12"/>
  <c r="H113" i="12"/>
  <c r="C113" i="12"/>
  <c r="L112" i="12"/>
  <c r="K112" i="12"/>
  <c r="J112" i="12"/>
  <c r="I112" i="12"/>
  <c r="G112" i="12"/>
  <c r="F112" i="12"/>
  <c r="E112" i="12"/>
  <c r="D112" i="12"/>
  <c r="H111" i="12"/>
  <c r="C111" i="12"/>
  <c r="H110" i="12"/>
  <c r="C110" i="12"/>
  <c r="H109" i="12"/>
  <c r="C109" i="12"/>
  <c r="H108" i="12"/>
  <c r="C108" i="12"/>
  <c r="H107" i="12"/>
  <c r="C107" i="12"/>
  <c r="H106" i="12"/>
  <c r="C106" i="12"/>
  <c r="H105" i="12"/>
  <c r="C105" i="12"/>
  <c r="H104" i="12"/>
  <c r="C104" i="12"/>
  <c r="L103" i="12"/>
  <c r="K103" i="12"/>
  <c r="J103" i="12"/>
  <c r="I103" i="12"/>
  <c r="G103" i="12"/>
  <c r="F103" i="12"/>
  <c r="E103" i="12"/>
  <c r="D103" i="12"/>
  <c r="H102" i="12"/>
  <c r="C102" i="12"/>
  <c r="H101" i="12"/>
  <c r="C101" i="12"/>
  <c r="H100" i="12"/>
  <c r="C100" i="12"/>
  <c r="H99" i="12"/>
  <c r="C99" i="12"/>
  <c r="H98" i="12"/>
  <c r="C98" i="12"/>
  <c r="H97" i="12"/>
  <c r="C97" i="12"/>
  <c r="H96" i="12"/>
  <c r="C96" i="12"/>
  <c r="L95" i="12"/>
  <c r="K95" i="12"/>
  <c r="J95" i="12"/>
  <c r="I95" i="12"/>
  <c r="G95" i="12"/>
  <c r="F95" i="12"/>
  <c r="E95" i="12"/>
  <c r="D95" i="12"/>
  <c r="H94" i="12"/>
  <c r="C94" i="12"/>
  <c r="H93" i="12"/>
  <c r="C93" i="12"/>
  <c r="H92" i="12"/>
  <c r="C92" i="12"/>
  <c r="H91" i="12"/>
  <c r="C91" i="12"/>
  <c r="H90" i="12"/>
  <c r="C90" i="12"/>
  <c r="L89" i="12"/>
  <c r="K89" i="12"/>
  <c r="J89" i="12"/>
  <c r="I89" i="12"/>
  <c r="G89" i="12"/>
  <c r="F89" i="12"/>
  <c r="E89" i="12"/>
  <c r="D89" i="12"/>
  <c r="H88" i="12"/>
  <c r="C88" i="12"/>
  <c r="H87" i="12"/>
  <c r="C87" i="12"/>
  <c r="H86" i="12"/>
  <c r="C86" i="12"/>
  <c r="H85" i="12"/>
  <c r="C85" i="12"/>
  <c r="L84" i="12"/>
  <c r="K84" i="12"/>
  <c r="K83" i="12" s="1"/>
  <c r="J84" i="12"/>
  <c r="I84" i="12"/>
  <c r="G84" i="12"/>
  <c r="F84" i="12"/>
  <c r="E84" i="12"/>
  <c r="D84" i="12"/>
  <c r="H82" i="12"/>
  <c r="C82" i="12"/>
  <c r="H81" i="12"/>
  <c r="C81" i="12"/>
  <c r="L80" i="12"/>
  <c r="K80" i="12"/>
  <c r="J80" i="12"/>
  <c r="I80" i="12"/>
  <c r="G80" i="12"/>
  <c r="F80" i="12"/>
  <c r="E80" i="12"/>
  <c r="D80" i="12"/>
  <c r="H79" i="12"/>
  <c r="C79" i="12"/>
  <c r="H78" i="12"/>
  <c r="C78" i="12"/>
  <c r="L77" i="12"/>
  <c r="L76" i="12" s="1"/>
  <c r="K77" i="12"/>
  <c r="K76" i="12" s="1"/>
  <c r="J77" i="12"/>
  <c r="J76" i="12" s="1"/>
  <c r="I77" i="12"/>
  <c r="G77" i="12"/>
  <c r="G76" i="12" s="1"/>
  <c r="F77" i="12"/>
  <c r="E77" i="12"/>
  <c r="E76" i="12" s="1"/>
  <c r="D77" i="12"/>
  <c r="H74" i="12"/>
  <c r="C74" i="12"/>
  <c r="H73" i="12"/>
  <c r="C73" i="12"/>
  <c r="H71" i="12"/>
  <c r="C71" i="12"/>
  <c r="J70" i="12"/>
  <c r="C70" i="12"/>
  <c r="L69" i="12"/>
  <c r="L67" i="12" s="1"/>
  <c r="K69" i="12"/>
  <c r="K67" i="12" s="1"/>
  <c r="I69" i="12"/>
  <c r="I67" i="12" s="1"/>
  <c r="G69" i="12"/>
  <c r="G67" i="12" s="1"/>
  <c r="F69" i="12"/>
  <c r="F67" i="12" s="1"/>
  <c r="E69" i="12"/>
  <c r="D69" i="12"/>
  <c r="J68" i="12"/>
  <c r="H68" i="12" s="1"/>
  <c r="C68" i="12"/>
  <c r="E67" i="12"/>
  <c r="H66" i="12"/>
  <c r="C66" i="12"/>
  <c r="J65" i="12"/>
  <c r="H65" i="12" s="1"/>
  <c r="C65" i="12"/>
  <c r="H64" i="12"/>
  <c r="C64" i="12"/>
  <c r="H63" i="12"/>
  <c r="C63" i="12"/>
  <c r="H62" i="12"/>
  <c r="C62" i="12"/>
  <c r="J61" i="12"/>
  <c r="H61" i="12" s="1"/>
  <c r="C61" i="12"/>
  <c r="H60" i="12"/>
  <c r="C60" i="12"/>
  <c r="H59" i="12"/>
  <c r="C59" i="12"/>
  <c r="L58" i="12"/>
  <c r="K58" i="12"/>
  <c r="I58" i="12"/>
  <c r="G58" i="12"/>
  <c r="F58" i="12"/>
  <c r="E58" i="12"/>
  <c r="D58" i="12"/>
  <c r="J57" i="12"/>
  <c r="H57" i="12" s="1"/>
  <c r="C57" i="12"/>
  <c r="H56" i="12"/>
  <c r="C56" i="12"/>
  <c r="L55" i="12"/>
  <c r="L54" i="12" s="1"/>
  <c r="K55" i="12"/>
  <c r="I55" i="12"/>
  <c r="I54" i="12" s="1"/>
  <c r="G55" i="12"/>
  <c r="F55" i="12"/>
  <c r="E55" i="12"/>
  <c r="D55" i="12"/>
  <c r="H47" i="12"/>
  <c r="C47" i="12"/>
  <c r="H46" i="12"/>
  <c r="C46" i="12"/>
  <c r="L45" i="12"/>
  <c r="H45" i="12" s="1"/>
  <c r="G45" i="12"/>
  <c r="C45" i="12" s="1"/>
  <c r="H44" i="12"/>
  <c r="C44" i="12"/>
  <c r="K43" i="12"/>
  <c r="J43" i="12"/>
  <c r="J21" i="12" s="1"/>
  <c r="I43" i="12"/>
  <c r="F43" i="12"/>
  <c r="E43" i="12"/>
  <c r="D43" i="12"/>
  <c r="H42" i="12"/>
  <c r="C42" i="12"/>
  <c r="H41" i="12"/>
  <c r="C41" i="12"/>
  <c r="H40" i="12"/>
  <c r="C40" i="12"/>
  <c r="H39" i="12"/>
  <c r="C39" i="12"/>
  <c r="H38" i="12"/>
  <c r="C38" i="12"/>
  <c r="K37" i="12"/>
  <c r="H37" i="12" s="1"/>
  <c r="F37" i="12"/>
  <c r="C37" i="12" s="1"/>
  <c r="H36" i="12"/>
  <c r="C36" i="12"/>
  <c r="H35" i="12"/>
  <c r="C35" i="12"/>
  <c r="K34" i="12"/>
  <c r="H34" i="12" s="1"/>
  <c r="F34" i="12"/>
  <c r="C34" i="12" s="1"/>
  <c r="H33" i="12"/>
  <c r="C33" i="12"/>
  <c r="K32" i="12"/>
  <c r="H32" i="12" s="1"/>
  <c r="F32" i="12"/>
  <c r="H31" i="12"/>
  <c r="C31" i="12"/>
  <c r="H30" i="12"/>
  <c r="C30" i="12"/>
  <c r="H29" i="12"/>
  <c r="C29" i="12"/>
  <c r="K28" i="12"/>
  <c r="F28" i="12"/>
  <c r="C28" i="12" s="1"/>
  <c r="H26" i="12"/>
  <c r="C26" i="12"/>
  <c r="H25" i="12"/>
  <c r="C25" i="12"/>
  <c r="H24" i="12"/>
  <c r="C24" i="12"/>
  <c r="H23" i="12"/>
  <c r="C23" i="12"/>
  <c r="L22" i="12"/>
  <c r="K22" i="12"/>
  <c r="J22" i="12"/>
  <c r="I22" i="12"/>
  <c r="G22" i="12"/>
  <c r="F22" i="12"/>
  <c r="F288" i="12" s="1"/>
  <c r="F287" i="12" s="1"/>
  <c r="E22" i="12"/>
  <c r="D22" i="12"/>
  <c r="H300" i="11"/>
  <c r="C300" i="11"/>
  <c r="H298" i="11"/>
  <c r="C298" i="11"/>
  <c r="H296" i="11"/>
  <c r="C296" i="11"/>
  <c r="H295" i="11"/>
  <c r="C295" i="11"/>
  <c r="H294" i="11"/>
  <c r="C294" i="11"/>
  <c r="H293" i="11"/>
  <c r="C293" i="11"/>
  <c r="H292" i="11"/>
  <c r="C292" i="11"/>
  <c r="H291" i="11"/>
  <c r="C291" i="11"/>
  <c r="L290" i="11"/>
  <c r="K290" i="11"/>
  <c r="J290" i="11"/>
  <c r="I290" i="11"/>
  <c r="H290" i="11"/>
  <c r="G290" i="11"/>
  <c r="F290" i="11"/>
  <c r="E290" i="11"/>
  <c r="D290" i="11"/>
  <c r="C290" i="11"/>
  <c r="H282" i="11"/>
  <c r="C282" i="11"/>
  <c r="H281" i="11"/>
  <c r="C281" i="11"/>
  <c r="L280" i="11"/>
  <c r="K280" i="11"/>
  <c r="J280" i="11"/>
  <c r="I280" i="11"/>
  <c r="G280" i="11"/>
  <c r="F280" i="11"/>
  <c r="E280" i="11"/>
  <c r="D280" i="11"/>
  <c r="H279" i="11"/>
  <c r="C279" i="11"/>
  <c r="H278" i="11"/>
  <c r="C278" i="11"/>
  <c r="H277" i="11"/>
  <c r="C277" i="11"/>
  <c r="L276" i="11"/>
  <c r="K276" i="11"/>
  <c r="J276" i="11"/>
  <c r="I276" i="11"/>
  <c r="G276" i="11"/>
  <c r="F276" i="11"/>
  <c r="E276" i="11"/>
  <c r="D276" i="11"/>
  <c r="H275" i="11"/>
  <c r="C275" i="11"/>
  <c r="H274" i="11"/>
  <c r="C274" i="11"/>
  <c r="H273" i="11"/>
  <c r="C273" i="11"/>
  <c r="H272" i="11"/>
  <c r="C272" i="11"/>
  <c r="L271" i="11"/>
  <c r="K271" i="11"/>
  <c r="J271" i="11"/>
  <c r="I271" i="11"/>
  <c r="G271" i="11"/>
  <c r="F271" i="11"/>
  <c r="F269" i="11" s="1"/>
  <c r="E271" i="11"/>
  <c r="E269" i="11" s="1"/>
  <c r="D271" i="11"/>
  <c r="H270" i="11"/>
  <c r="C270" i="11"/>
  <c r="J269" i="11"/>
  <c r="H267" i="11"/>
  <c r="C267" i="11"/>
  <c r="H266" i="11"/>
  <c r="C266" i="11"/>
  <c r="H265" i="11"/>
  <c r="C265" i="11"/>
  <c r="H264" i="11"/>
  <c r="C264" i="11"/>
  <c r="L263" i="11"/>
  <c r="K263" i="11"/>
  <c r="J263" i="11"/>
  <c r="I263" i="11"/>
  <c r="G263" i="11"/>
  <c r="F263" i="11"/>
  <c r="E263" i="11"/>
  <c r="D263" i="11"/>
  <c r="H262" i="11"/>
  <c r="C262" i="11"/>
  <c r="H261" i="11"/>
  <c r="C261" i="11"/>
  <c r="H260" i="11"/>
  <c r="C260" i="11"/>
  <c r="L259" i="11"/>
  <c r="K259" i="11"/>
  <c r="J259" i="11"/>
  <c r="J258" i="11" s="1"/>
  <c r="I259" i="11"/>
  <c r="G259" i="11"/>
  <c r="F259" i="11"/>
  <c r="E259" i="11"/>
  <c r="D259" i="11"/>
  <c r="D258" i="11" s="1"/>
  <c r="L258" i="11"/>
  <c r="G258" i="11"/>
  <c r="H257" i="11"/>
  <c r="C257" i="11"/>
  <c r="H256" i="11"/>
  <c r="C256" i="11"/>
  <c r="H255" i="11"/>
  <c r="C255" i="11"/>
  <c r="H254" i="11"/>
  <c r="C254" i="11"/>
  <c r="H253" i="11"/>
  <c r="C253" i="11"/>
  <c r="L252" i="11"/>
  <c r="L251" i="11" s="1"/>
  <c r="K252" i="11"/>
  <c r="J252" i="11"/>
  <c r="I252" i="11"/>
  <c r="I251" i="11" s="1"/>
  <c r="G252" i="11"/>
  <c r="G251" i="11" s="1"/>
  <c r="F252" i="11"/>
  <c r="E252" i="11"/>
  <c r="D252" i="11"/>
  <c r="J251" i="11"/>
  <c r="F251" i="11"/>
  <c r="E251" i="11"/>
  <c r="H250" i="11"/>
  <c r="C250" i="11"/>
  <c r="H249" i="11"/>
  <c r="C249" i="11"/>
  <c r="H248" i="11"/>
  <c r="C248" i="11"/>
  <c r="H247" i="11"/>
  <c r="C247" i="11"/>
  <c r="L246" i="11"/>
  <c r="K246" i="11"/>
  <c r="J246" i="11"/>
  <c r="I246" i="11"/>
  <c r="G246" i="11"/>
  <c r="F246" i="11"/>
  <c r="E246" i="11"/>
  <c r="D246" i="11"/>
  <c r="H245" i="11"/>
  <c r="C245" i="11"/>
  <c r="H244" i="11"/>
  <c r="C244" i="11"/>
  <c r="H243" i="11"/>
  <c r="C243" i="11"/>
  <c r="H242" i="11"/>
  <c r="C242" i="11"/>
  <c r="H241" i="11"/>
  <c r="C241" i="11"/>
  <c r="H240" i="11"/>
  <c r="C240" i="11"/>
  <c r="H239" i="11"/>
  <c r="C239" i="11"/>
  <c r="L238" i="11"/>
  <c r="K238" i="11"/>
  <c r="J238" i="11"/>
  <c r="I238" i="11"/>
  <c r="G238" i="11"/>
  <c r="F238" i="11"/>
  <c r="E238" i="11"/>
  <c r="D238" i="11"/>
  <c r="H237" i="11"/>
  <c r="C237" i="11"/>
  <c r="H236" i="11"/>
  <c r="C236" i="11"/>
  <c r="L235" i="11"/>
  <c r="L231" i="11" s="1"/>
  <c r="K235" i="11"/>
  <c r="J235" i="11"/>
  <c r="I235" i="11"/>
  <c r="G235" i="11"/>
  <c r="G231" i="11" s="1"/>
  <c r="F235" i="11"/>
  <c r="E235" i="11"/>
  <c r="D235" i="11"/>
  <c r="H232" i="11"/>
  <c r="C232" i="11"/>
  <c r="H229" i="11"/>
  <c r="C229" i="11"/>
  <c r="H228" i="11"/>
  <c r="C228" i="11"/>
  <c r="L227" i="11"/>
  <c r="K227" i="11"/>
  <c r="J227" i="11"/>
  <c r="I227" i="11"/>
  <c r="G227" i="11"/>
  <c r="F227" i="11"/>
  <c r="E227" i="11"/>
  <c r="D227" i="11"/>
  <c r="H226" i="11"/>
  <c r="C226" i="11"/>
  <c r="H225" i="11"/>
  <c r="C225" i="11"/>
  <c r="H224" i="11"/>
  <c r="C224" i="11"/>
  <c r="I223" i="11"/>
  <c r="H223" i="11" s="1"/>
  <c r="C223" i="11"/>
  <c r="H222" i="11"/>
  <c r="C222" i="11"/>
  <c r="H221" i="11"/>
  <c r="C221" i="11"/>
  <c r="H220" i="11"/>
  <c r="C220" i="11"/>
  <c r="H219" i="11"/>
  <c r="C219" i="11"/>
  <c r="H218" i="11"/>
  <c r="C218" i="11"/>
  <c r="H217" i="11"/>
  <c r="C217" i="11"/>
  <c r="L216" i="11"/>
  <c r="K216" i="11"/>
  <c r="J216" i="11"/>
  <c r="I216" i="11"/>
  <c r="G216" i="11"/>
  <c r="F216" i="11"/>
  <c r="E216" i="11"/>
  <c r="D216" i="11"/>
  <c r="H215" i="11"/>
  <c r="C215" i="11"/>
  <c r="H214" i="11"/>
  <c r="C214" i="11"/>
  <c r="H213" i="11"/>
  <c r="C213" i="11"/>
  <c r="H212" i="11"/>
  <c r="C212" i="11"/>
  <c r="H211" i="11"/>
  <c r="C211" i="11"/>
  <c r="H210" i="11"/>
  <c r="C210" i="11"/>
  <c r="H209" i="11"/>
  <c r="C209" i="11"/>
  <c r="H208" i="11"/>
  <c r="C208" i="11"/>
  <c r="H207" i="11"/>
  <c r="C207" i="11"/>
  <c r="H206" i="11"/>
  <c r="C206" i="11"/>
  <c r="L205" i="11"/>
  <c r="K205" i="11"/>
  <c r="J205" i="11"/>
  <c r="J204" i="11" s="1"/>
  <c r="I205" i="11"/>
  <c r="G205" i="11"/>
  <c r="G204" i="11" s="1"/>
  <c r="F205" i="11"/>
  <c r="E205" i="11"/>
  <c r="D205" i="11"/>
  <c r="H203" i="11"/>
  <c r="C203" i="11"/>
  <c r="H202" i="11"/>
  <c r="C202" i="11"/>
  <c r="H201" i="11"/>
  <c r="C201" i="11"/>
  <c r="H200" i="11"/>
  <c r="C200" i="11"/>
  <c r="H199" i="11"/>
  <c r="C199" i="11"/>
  <c r="L198" i="11"/>
  <c r="L196" i="11" s="1"/>
  <c r="K198" i="11"/>
  <c r="K196" i="11" s="1"/>
  <c r="J198" i="11"/>
  <c r="J196" i="11" s="1"/>
  <c r="J195" i="11" s="1"/>
  <c r="I198" i="11"/>
  <c r="H198" i="11" s="1"/>
  <c r="G198" i="11"/>
  <c r="G196" i="11" s="1"/>
  <c r="G195" i="11" s="1"/>
  <c r="F198" i="11"/>
  <c r="F196" i="11" s="1"/>
  <c r="E198" i="11"/>
  <c r="E196" i="11" s="1"/>
  <c r="D198" i="11"/>
  <c r="H197" i="11"/>
  <c r="C197" i="11"/>
  <c r="H193" i="11"/>
  <c r="C193" i="11"/>
  <c r="L192" i="11"/>
  <c r="L191" i="11" s="1"/>
  <c r="K192" i="11"/>
  <c r="K191" i="11" s="1"/>
  <c r="J192" i="11"/>
  <c r="J191" i="11" s="1"/>
  <c r="I192" i="11"/>
  <c r="G192" i="11"/>
  <c r="F192" i="11"/>
  <c r="F191" i="11" s="1"/>
  <c r="E192" i="11"/>
  <c r="E191" i="11" s="1"/>
  <c r="D192" i="11"/>
  <c r="G191" i="11"/>
  <c r="H190" i="11"/>
  <c r="C190" i="11"/>
  <c r="H189" i="11"/>
  <c r="C189" i="11"/>
  <c r="L188" i="11"/>
  <c r="K188" i="11"/>
  <c r="J188" i="11"/>
  <c r="I188" i="11"/>
  <c r="G188" i="11"/>
  <c r="F188" i="11"/>
  <c r="E188" i="11"/>
  <c r="D188" i="11"/>
  <c r="H186" i="11"/>
  <c r="C186" i="11"/>
  <c r="H185" i="11"/>
  <c r="C185" i="11"/>
  <c r="L184" i="11"/>
  <c r="K184" i="11"/>
  <c r="J184" i="11"/>
  <c r="I184" i="11"/>
  <c r="G184" i="11"/>
  <c r="F184" i="11"/>
  <c r="E184" i="11"/>
  <c r="D184" i="11"/>
  <c r="H183" i="11"/>
  <c r="C183" i="11"/>
  <c r="H182" i="11"/>
  <c r="C182" i="11"/>
  <c r="H181" i="11"/>
  <c r="C181" i="11"/>
  <c r="H180" i="11"/>
  <c r="C180" i="11"/>
  <c r="L179" i="11"/>
  <c r="K179" i="11"/>
  <c r="J179" i="11"/>
  <c r="I179" i="11"/>
  <c r="G179" i="11"/>
  <c r="F179" i="11"/>
  <c r="E179" i="11"/>
  <c r="D179" i="11"/>
  <c r="H178" i="11"/>
  <c r="C178" i="11"/>
  <c r="H177" i="11"/>
  <c r="C177" i="11"/>
  <c r="H176" i="11"/>
  <c r="C176" i="11"/>
  <c r="L175" i="11"/>
  <c r="K175" i="11"/>
  <c r="J175" i="11"/>
  <c r="I175" i="11"/>
  <c r="I174" i="11" s="1"/>
  <c r="I173" i="11" s="1"/>
  <c r="G175" i="11"/>
  <c r="F175" i="11"/>
  <c r="F174" i="11" s="1"/>
  <c r="E175" i="11"/>
  <c r="D175" i="11"/>
  <c r="D174" i="11" s="1"/>
  <c r="D173" i="11" s="1"/>
  <c r="H172" i="11"/>
  <c r="C172" i="11"/>
  <c r="H171" i="11"/>
  <c r="C171" i="11"/>
  <c r="H170" i="11"/>
  <c r="C170" i="11"/>
  <c r="H169" i="11"/>
  <c r="C169" i="11"/>
  <c r="H168" i="11"/>
  <c r="C168" i="11"/>
  <c r="H167" i="11"/>
  <c r="C167" i="11"/>
  <c r="L166" i="11"/>
  <c r="K166" i="11"/>
  <c r="K165" i="11" s="1"/>
  <c r="J166" i="11"/>
  <c r="I166" i="11"/>
  <c r="I165" i="11" s="1"/>
  <c r="G166" i="11"/>
  <c r="G165" i="11" s="1"/>
  <c r="F166" i="11"/>
  <c r="E166" i="11"/>
  <c r="E165" i="11" s="1"/>
  <c r="D166" i="11"/>
  <c r="D165" i="11" s="1"/>
  <c r="L165" i="11"/>
  <c r="H164" i="11"/>
  <c r="C164" i="11"/>
  <c r="H163" i="11"/>
  <c r="C163" i="11"/>
  <c r="H162" i="11"/>
  <c r="C162" i="11"/>
  <c r="H161" i="11"/>
  <c r="C161" i="11"/>
  <c r="L160" i="11"/>
  <c r="K160" i="11"/>
  <c r="J160" i="11"/>
  <c r="I160" i="11"/>
  <c r="G160" i="11"/>
  <c r="F160" i="11"/>
  <c r="E160" i="11"/>
  <c r="D160" i="11"/>
  <c r="I159" i="11"/>
  <c r="H159" i="11" s="1"/>
  <c r="C159" i="11"/>
  <c r="H158" i="11"/>
  <c r="C158" i="11"/>
  <c r="H157" i="11"/>
  <c r="C157" i="11"/>
  <c r="H156" i="11"/>
  <c r="C156" i="11"/>
  <c r="H155" i="11"/>
  <c r="C155" i="11"/>
  <c r="H154" i="11"/>
  <c r="C154" i="11"/>
  <c r="H153" i="11"/>
  <c r="C153" i="11"/>
  <c r="H152" i="11"/>
  <c r="C152" i="11"/>
  <c r="L151" i="11"/>
  <c r="K151" i="11"/>
  <c r="J151" i="11"/>
  <c r="I151" i="11"/>
  <c r="G151" i="11"/>
  <c r="F151" i="11"/>
  <c r="E151" i="11"/>
  <c r="D151" i="11"/>
  <c r="H150" i="11"/>
  <c r="C150" i="11"/>
  <c r="H149" i="11"/>
  <c r="C149" i="11"/>
  <c r="H148" i="11"/>
  <c r="C148" i="11"/>
  <c r="H147" i="11"/>
  <c r="C147" i="11"/>
  <c r="H146" i="11"/>
  <c r="C146" i="11"/>
  <c r="H145" i="11"/>
  <c r="C145" i="11"/>
  <c r="L144" i="11"/>
  <c r="K144" i="11"/>
  <c r="J144" i="11"/>
  <c r="I144" i="11"/>
  <c r="G144" i="11"/>
  <c r="F144" i="11"/>
  <c r="E144" i="11"/>
  <c r="D144" i="11"/>
  <c r="H143" i="11"/>
  <c r="C143" i="11"/>
  <c r="H142" i="11"/>
  <c r="C142" i="11"/>
  <c r="L141" i="11"/>
  <c r="K141" i="11"/>
  <c r="J141" i="11"/>
  <c r="I141" i="11"/>
  <c r="G141" i="11"/>
  <c r="F141" i="11"/>
  <c r="E141" i="11"/>
  <c r="D141" i="11"/>
  <c r="H140" i="11"/>
  <c r="C140" i="11"/>
  <c r="H139" i="11"/>
  <c r="C139" i="11"/>
  <c r="H138" i="11"/>
  <c r="C138" i="11"/>
  <c r="H137" i="11"/>
  <c r="C137" i="11"/>
  <c r="L136" i="11"/>
  <c r="L130" i="11" s="1"/>
  <c r="K136" i="11"/>
  <c r="J136" i="11"/>
  <c r="I136" i="11"/>
  <c r="G136" i="11"/>
  <c r="F136" i="11"/>
  <c r="E136" i="11"/>
  <c r="E130" i="11" s="1"/>
  <c r="D136" i="11"/>
  <c r="H134" i="11"/>
  <c r="C134" i="11"/>
  <c r="I133" i="11"/>
  <c r="H133" i="11" s="1"/>
  <c r="C133" i="11"/>
  <c r="C132" i="11"/>
  <c r="H129" i="11"/>
  <c r="H128" i="11" s="1"/>
  <c r="C129" i="11"/>
  <c r="C128" i="11" s="1"/>
  <c r="L128" i="11"/>
  <c r="K128" i="11"/>
  <c r="J128" i="11"/>
  <c r="I128" i="11"/>
  <c r="G128" i="11"/>
  <c r="F128" i="11"/>
  <c r="E128" i="11"/>
  <c r="D128" i="11"/>
  <c r="H127" i="11"/>
  <c r="C127" i="11"/>
  <c r="H126" i="11"/>
  <c r="C126" i="11"/>
  <c r="H125" i="11"/>
  <c r="C125" i="11"/>
  <c r="H124" i="11"/>
  <c r="C124" i="11"/>
  <c r="H123" i="11"/>
  <c r="C123" i="11"/>
  <c r="L122" i="11"/>
  <c r="K122" i="11"/>
  <c r="J122" i="11"/>
  <c r="I122" i="11"/>
  <c r="G122" i="11"/>
  <c r="F122" i="11"/>
  <c r="E122" i="11"/>
  <c r="D122" i="11"/>
  <c r="H121" i="11"/>
  <c r="C121" i="11"/>
  <c r="H120" i="11"/>
  <c r="C120" i="11"/>
  <c r="H119" i="11"/>
  <c r="C119" i="11"/>
  <c r="H118" i="11"/>
  <c r="C118" i="11"/>
  <c r="H117" i="11"/>
  <c r="C117" i="11"/>
  <c r="L116" i="11"/>
  <c r="K116" i="11"/>
  <c r="J116" i="11"/>
  <c r="I116" i="11"/>
  <c r="G116" i="11"/>
  <c r="F116" i="11"/>
  <c r="E116" i="11"/>
  <c r="D116" i="11"/>
  <c r="H115" i="11"/>
  <c r="C115" i="11"/>
  <c r="H114" i="11"/>
  <c r="C114" i="11"/>
  <c r="H113" i="11"/>
  <c r="C113" i="11"/>
  <c r="L112" i="11"/>
  <c r="K112" i="11"/>
  <c r="J112" i="11"/>
  <c r="I112" i="11"/>
  <c r="G112" i="11"/>
  <c r="F112" i="11"/>
  <c r="E112" i="11"/>
  <c r="D112" i="11"/>
  <c r="H111" i="11"/>
  <c r="C111" i="11"/>
  <c r="H110" i="11"/>
  <c r="C110" i="11"/>
  <c r="H109" i="11"/>
  <c r="C109" i="11"/>
  <c r="H108" i="11"/>
  <c r="C108" i="11"/>
  <c r="H107" i="11"/>
  <c r="C107" i="11"/>
  <c r="H106" i="11"/>
  <c r="C106" i="11"/>
  <c r="H105" i="11"/>
  <c r="C105" i="11"/>
  <c r="H104" i="11"/>
  <c r="C104" i="11"/>
  <c r="L103" i="11"/>
  <c r="K103" i="11"/>
  <c r="J103" i="11"/>
  <c r="I103" i="11"/>
  <c r="G103" i="11"/>
  <c r="F103" i="11"/>
  <c r="E103" i="11"/>
  <c r="D103" i="11"/>
  <c r="H102" i="11"/>
  <c r="C102" i="11"/>
  <c r="H101" i="11"/>
  <c r="C101" i="11"/>
  <c r="H100" i="11"/>
  <c r="C100" i="11"/>
  <c r="H99" i="11"/>
  <c r="C99" i="11"/>
  <c r="H98" i="11"/>
  <c r="C98" i="11"/>
  <c r="H97" i="11"/>
  <c r="C97" i="11"/>
  <c r="H96" i="11"/>
  <c r="C96" i="11"/>
  <c r="L95" i="11"/>
  <c r="K95" i="11"/>
  <c r="J95" i="11"/>
  <c r="I95" i="11"/>
  <c r="G95" i="11"/>
  <c r="F95" i="11"/>
  <c r="E95" i="11"/>
  <c r="D95" i="11"/>
  <c r="H94" i="11"/>
  <c r="C94" i="11"/>
  <c r="H93" i="11"/>
  <c r="C93" i="11"/>
  <c r="H92" i="11"/>
  <c r="C92" i="11"/>
  <c r="H91" i="11"/>
  <c r="C91" i="11"/>
  <c r="K90" i="11"/>
  <c r="H90" i="11" s="1"/>
  <c r="C90" i="11"/>
  <c r="L89" i="11"/>
  <c r="J89" i="11"/>
  <c r="I89" i="11"/>
  <c r="G89" i="11"/>
  <c r="F89" i="11"/>
  <c r="E89" i="11"/>
  <c r="D89" i="11"/>
  <c r="H88" i="11"/>
  <c r="C88" i="11"/>
  <c r="H87" i="11"/>
  <c r="C87" i="11"/>
  <c r="I86" i="11"/>
  <c r="H86" i="11" s="1"/>
  <c r="C86" i="11"/>
  <c r="H85" i="11"/>
  <c r="C85" i="11"/>
  <c r="L84" i="11"/>
  <c r="K84" i="11"/>
  <c r="J84" i="11"/>
  <c r="I84" i="11"/>
  <c r="G84" i="11"/>
  <c r="F84" i="11"/>
  <c r="E84" i="11"/>
  <c r="D84" i="11"/>
  <c r="H82" i="11"/>
  <c r="C82" i="11"/>
  <c r="H81" i="11"/>
  <c r="C81" i="11"/>
  <c r="L80" i="11"/>
  <c r="K80" i="11"/>
  <c r="J80" i="11"/>
  <c r="I80" i="11"/>
  <c r="G80" i="11"/>
  <c r="F80" i="11"/>
  <c r="E80" i="11"/>
  <c r="D80" i="11"/>
  <c r="H79" i="11"/>
  <c r="C79" i="11"/>
  <c r="H78" i="11"/>
  <c r="C78" i="11"/>
  <c r="L77" i="11"/>
  <c r="L76" i="11" s="1"/>
  <c r="K77" i="11"/>
  <c r="K76" i="11" s="1"/>
  <c r="J77" i="11"/>
  <c r="I77" i="11"/>
  <c r="G77" i="11"/>
  <c r="F77" i="11"/>
  <c r="F76" i="11" s="1"/>
  <c r="E77" i="11"/>
  <c r="D77" i="11"/>
  <c r="J76" i="11"/>
  <c r="G76" i="11"/>
  <c r="E76" i="11"/>
  <c r="H74" i="11"/>
  <c r="C74" i="11"/>
  <c r="H73" i="11"/>
  <c r="C73" i="11"/>
  <c r="H71" i="11"/>
  <c r="C71" i="11"/>
  <c r="J70" i="11"/>
  <c r="C70" i="11"/>
  <c r="L69" i="11"/>
  <c r="L67" i="11" s="1"/>
  <c r="K69" i="11"/>
  <c r="K67" i="11" s="1"/>
  <c r="I69" i="11"/>
  <c r="I67" i="11" s="1"/>
  <c r="G69" i="11"/>
  <c r="G67" i="11" s="1"/>
  <c r="F69" i="11"/>
  <c r="F67" i="11" s="1"/>
  <c r="E69" i="11"/>
  <c r="D69" i="11"/>
  <c r="J68" i="11"/>
  <c r="H68" i="11" s="1"/>
  <c r="C68" i="11"/>
  <c r="E67" i="11"/>
  <c r="H66" i="11"/>
  <c r="C66" i="11"/>
  <c r="J65" i="11"/>
  <c r="C65" i="11"/>
  <c r="H64" i="11"/>
  <c r="C64" i="11"/>
  <c r="H63" i="11"/>
  <c r="C63" i="11"/>
  <c r="H62" i="11"/>
  <c r="C62" i="11"/>
  <c r="H61" i="11"/>
  <c r="C61" i="11"/>
  <c r="H60" i="11"/>
  <c r="C60" i="11"/>
  <c r="H59" i="11"/>
  <c r="C59" i="11"/>
  <c r="L58" i="11"/>
  <c r="K58" i="11"/>
  <c r="I58" i="11"/>
  <c r="G58" i="11"/>
  <c r="F58" i="11"/>
  <c r="E58" i="11"/>
  <c r="D58" i="11"/>
  <c r="J57" i="11"/>
  <c r="H57" i="11" s="1"/>
  <c r="C57" i="11"/>
  <c r="H56" i="11"/>
  <c r="C56" i="11"/>
  <c r="L55" i="11"/>
  <c r="K55" i="11"/>
  <c r="J55" i="11"/>
  <c r="I55" i="11"/>
  <c r="G55" i="11"/>
  <c r="F55" i="11"/>
  <c r="E55" i="11"/>
  <c r="E54" i="11" s="1"/>
  <c r="E53" i="11" s="1"/>
  <c r="D55" i="11"/>
  <c r="H47" i="11"/>
  <c r="C47" i="11"/>
  <c r="H46" i="11"/>
  <c r="C46" i="11"/>
  <c r="L45" i="11"/>
  <c r="H45" i="11" s="1"/>
  <c r="G45" i="11"/>
  <c r="H44" i="11"/>
  <c r="C44" i="11"/>
  <c r="K43" i="11"/>
  <c r="J43" i="11"/>
  <c r="I43" i="11"/>
  <c r="F43" i="11"/>
  <c r="E43" i="11"/>
  <c r="D43" i="11"/>
  <c r="H42" i="11"/>
  <c r="C42" i="11"/>
  <c r="H41" i="11"/>
  <c r="C41" i="11"/>
  <c r="H40" i="11"/>
  <c r="C40" i="11"/>
  <c r="H39" i="11"/>
  <c r="C39" i="11"/>
  <c r="H38" i="11"/>
  <c r="C38" i="11"/>
  <c r="K37" i="11"/>
  <c r="H37" i="11" s="1"/>
  <c r="F37" i="11"/>
  <c r="C37" i="11" s="1"/>
  <c r="H36" i="11"/>
  <c r="C36" i="11"/>
  <c r="H35" i="11"/>
  <c r="C35" i="11"/>
  <c r="K34" i="11"/>
  <c r="H34" i="11" s="1"/>
  <c r="F34" i="11"/>
  <c r="C34" i="11" s="1"/>
  <c r="H33" i="11"/>
  <c r="C33" i="11"/>
  <c r="K32" i="11"/>
  <c r="F32" i="11"/>
  <c r="C32" i="11" s="1"/>
  <c r="H31" i="11"/>
  <c r="C31" i="11"/>
  <c r="H30" i="11"/>
  <c r="C30" i="11"/>
  <c r="H29" i="11"/>
  <c r="C29" i="11"/>
  <c r="K28" i="11"/>
  <c r="H28" i="11" s="1"/>
  <c r="F28" i="11"/>
  <c r="C28" i="11" s="1"/>
  <c r="H26" i="11"/>
  <c r="C26" i="11"/>
  <c r="H25" i="11"/>
  <c r="C25" i="11"/>
  <c r="H24" i="11"/>
  <c r="C24" i="11"/>
  <c r="H23" i="11"/>
  <c r="C23" i="11"/>
  <c r="L22" i="11"/>
  <c r="K22" i="11"/>
  <c r="J22" i="11"/>
  <c r="I22" i="11"/>
  <c r="G22" i="11"/>
  <c r="F22" i="11"/>
  <c r="E22" i="11"/>
  <c r="D22" i="11"/>
  <c r="L21" i="11"/>
  <c r="H300" i="10"/>
  <c r="C300" i="10"/>
  <c r="H298" i="10"/>
  <c r="C298" i="10"/>
  <c r="H296" i="10"/>
  <c r="C296" i="10"/>
  <c r="H295" i="10"/>
  <c r="C295" i="10"/>
  <c r="H294" i="10"/>
  <c r="C294" i="10"/>
  <c r="H293" i="10"/>
  <c r="C293" i="10"/>
  <c r="H292" i="10"/>
  <c r="C292" i="10"/>
  <c r="H291" i="10"/>
  <c r="C291" i="10"/>
  <c r="L290" i="10"/>
  <c r="K290" i="10"/>
  <c r="J290" i="10"/>
  <c r="I290" i="10"/>
  <c r="G290" i="10"/>
  <c r="F290" i="10"/>
  <c r="E290" i="10"/>
  <c r="D290" i="10"/>
  <c r="C290" i="10"/>
  <c r="H282" i="10"/>
  <c r="C282" i="10"/>
  <c r="H281" i="10"/>
  <c r="C281" i="10"/>
  <c r="L280" i="10"/>
  <c r="K280" i="10"/>
  <c r="J280" i="10"/>
  <c r="I280" i="10"/>
  <c r="G280" i="10"/>
  <c r="F280" i="10"/>
  <c r="E280" i="10"/>
  <c r="D280" i="10"/>
  <c r="H279" i="10"/>
  <c r="C279" i="10"/>
  <c r="H278" i="10"/>
  <c r="C278" i="10"/>
  <c r="H277" i="10"/>
  <c r="C277" i="10"/>
  <c r="L276" i="10"/>
  <c r="K276" i="10"/>
  <c r="J276" i="10"/>
  <c r="I276" i="10"/>
  <c r="G276" i="10"/>
  <c r="F276" i="10"/>
  <c r="E276" i="10"/>
  <c r="D276" i="10"/>
  <c r="H275" i="10"/>
  <c r="C275" i="10"/>
  <c r="H274" i="10"/>
  <c r="C274" i="10"/>
  <c r="H273" i="10"/>
  <c r="C273" i="10"/>
  <c r="H272" i="10"/>
  <c r="C272" i="10"/>
  <c r="L271" i="10"/>
  <c r="L269" i="10" s="1"/>
  <c r="K271" i="10"/>
  <c r="K269" i="10" s="1"/>
  <c r="J271" i="10"/>
  <c r="I271" i="10"/>
  <c r="I269" i="10" s="1"/>
  <c r="G271" i="10"/>
  <c r="F271" i="10"/>
  <c r="E271" i="10"/>
  <c r="D271" i="10"/>
  <c r="H270" i="10"/>
  <c r="C270" i="10"/>
  <c r="H267" i="10"/>
  <c r="C267" i="10"/>
  <c r="H266" i="10"/>
  <c r="C266" i="10"/>
  <c r="H265" i="10"/>
  <c r="C265" i="10"/>
  <c r="H264" i="10"/>
  <c r="C264" i="10"/>
  <c r="L263" i="10"/>
  <c r="K263" i="10"/>
  <c r="J263" i="10"/>
  <c r="I263" i="10"/>
  <c r="G263" i="10"/>
  <c r="F263" i="10"/>
  <c r="E263" i="10"/>
  <c r="D263" i="10"/>
  <c r="H262" i="10"/>
  <c r="C262" i="10"/>
  <c r="H261" i="10"/>
  <c r="C261" i="10"/>
  <c r="H260" i="10"/>
  <c r="C260" i="10"/>
  <c r="L259" i="10"/>
  <c r="L258" i="10" s="1"/>
  <c r="K259" i="10"/>
  <c r="J259" i="10"/>
  <c r="I259" i="10"/>
  <c r="G259" i="10"/>
  <c r="G258" i="10" s="1"/>
  <c r="F259" i="10"/>
  <c r="E259" i="10"/>
  <c r="D259" i="10"/>
  <c r="J258" i="10"/>
  <c r="H257" i="10"/>
  <c r="C257" i="10"/>
  <c r="H256" i="10"/>
  <c r="C256" i="10"/>
  <c r="H255" i="10"/>
  <c r="C255" i="10"/>
  <c r="H254" i="10"/>
  <c r="C254" i="10"/>
  <c r="H253" i="10"/>
  <c r="C253" i="10"/>
  <c r="L252" i="10"/>
  <c r="K252" i="10"/>
  <c r="J252" i="10"/>
  <c r="I252" i="10"/>
  <c r="I251" i="10" s="1"/>
  <c r="G252" i="10"/>
  <c r="G251" i="10" s="1"/>
  <c r="F252" i="10"/>
  <c r="F251" i="10" s="1"/>
  <c r="E252" i="10"/>
  <c r="E251" i="10" s="1"/>
  <c r="D252" i="10"/>
  <c r="L251" i="10"/>
  <c r="K251" i="10"/>
  <c r="H250" i="10"/>
  <c r="C250" i="10"/>
  <c r="H249" i="10"/>
  <c r="C249" i="10"/>
  <c r="H248" i="10"/>
  <c r="C248" i="10"/>
  <c r="H247" i="10"/>
  <c r="C247" i="10"/>
  <c r="L246" i="10"/>
  <c r="K246" i="10"/>
  <c r="J246" i="10"/>
  <c r="I246" i="10"/>
  <c r="G246" i="10"/>
  <c r="F246" i="10"/>
  <c r="E246" i="10"/>
  <c r="D246" i="10"/>
  <c r="H245" i="10"/>
  <c r="C245" i="10"/>
  <c r="H244" i="10"/>
  <c r="C244" i="10"/>
  <c r="H243" i="10"/>
  <c r="C243" i="10"/>
  <c r="H242" i="10"/>
  <c r="C242" i="10"/>
  <c r="H241" i="10"/>
  <c r="C241" i="10"/>
  <c r="H240" i="10"/>
  <c r="C240" i="10"/>
  <c r="H239" i="10"/>
  <c r="C239" i="10"/>
  <c r="L238" i="10"/>
  <c r="K238" i="10"/>
  <c r="J238" i="10"/>
  <c r="I238" i="10"/>
  <c r="G238" i="10"/>
  <c r="F238" i="10"/>
  <c r="E238" i="10"/>
  <c r="D238" i="10"/>
  <c r="H237" i="10"/>
  <c r="C237" i="10"/>
  <c r="H236" i="10"/>
  <c r="C236" i="10"/>
  <c r="L235" i="10"/>
  <c r="K235" i="10"/>
  <c r="K231" i="10" s="1"/>
  <c r="J235" i="10"/>
  <c r="J231" i="10" s="1"/>
  <c r="I235" i="10"/>
  <c r="G235" i="10"/>
  <c r="F235" i="10"/>
  <c r="E235" i="10"/>
  <c r="E231" i="10" s="1"/>
  <c r="D235" i="10"/>
  <c r="H232" i="10"/>
  <c r="C232" i="10"/>
  <c r="H229" i="10"/>
  <c r="C229" i="10"/>
  <c r="H228" i="10"/>
  <c r="C228" i="10"/>
  <c r="L227" i="10"/>
  <c r="K227" i="10"/>
  <c r="J227" i="10"/>
  <c r="I227" i="10"/>
  <c r="G227" i="10"/>
  <c r="F227" i="10"/>
  <c r="E227" i="10"/>
  <c r="D227" i="10"/>
  <c r="H226" i="10"/>
  <c r="C226" i="10"/>
  <c r="H225" i="10"/>
  <c r="C225" i="10"/>
  <c r="H224" i="10"/>
  <c r="C224" i="10"/>
  <c r="I223" i="10"/>
  <c r="C223" i="10"/>
  <c r="H222" i="10"/>
  <c r="C222" i="10"/>
  <c r="H221" i="10"/>
  <c r="C221" i="10"/>
  <c r="H220" i="10"/>
  <c r="C220" i="10"/>
  <c r="H219" i="10"/>
  <c r="C219" i="10"/>
  <c r="H218" i="10"/>
  <c r="C218" i="10"/>
  <c r="H217" i="10"/>
  <c r="C217" i="10"/>
  <c r="L216" i="10"/>
  <c r="K216" i="10"/>
  <c r="J216" i="10"/>
  <c r="G216" i="10"/>
  <c r="F216" i="10"/>
  <c r="E216" i="10"/>
  <c r="D216" i="10"/>
  <c r="H215" i="10"/>
  <c r="C215" i="10"/>
  <c r="H214" i="10"/>
  <c r="C214" i="10"/>
  <c r="H213" i="10"/>
  <c r="C213" i="10"/>
  <c r="H212" i="10"/>
  <c r="C212" i="10"/>
  <c r="H211" i="10"/>
  <c r="C211" i="10"/>
  <c r="H210" i="10"/>
  <c r="C210" i="10"/>
  <c r="H209" i="10"/>
  <c r="C209" i="10"/>
  <c r="H208" i="10"/>
  <c r="C208" i="10"/>
  <c r="H207" i="10"/>
  <c r="C207" i="10"/>
  <c r="H206" i="10"/>
  <c r="C206" i="10"/>
  <c r="L205" i="10"/>
  <c r="K205" i="10"/>
  <c r="J205" i="10"/>
  <c r="I205" i="10"/>
  <c r="G205" i="10"/>
  <c r="F205" i="10"/>
  <c r="E205" i="10"/>
  <c r="D205" i="10"/>
  <c r="H203" i="10"/>
  <c r="C203" i="10"/>
  <c r="H202" i="10"/>
  <c r="C202" i="10"/>
  <c r="H201" i="10"/>
  <c r="C201" i="10"/>
  <c r="H200" i="10"/>
  <c r="C200" i="10"/>
  <c r="H199" i="10"/>
  <c r="C199" i="10"/>
  <c r="L198" i="10"/>
  <c r="L196" i="10" s="1"/>
  <c r="K198" i="10"/>
  <c r="J198" i="10"/>
  <c r="J196" i="10" s="1"/>
  <c r="I198" i="10"/>
  <c r="I196" i="10" s="1"/>
  <c r="G198" i="10"/>
  <c r="G196" i="10" s="1"/>
  <c r="F198" i="10"/>
  <c r="E198" i="10"/>
  <c r="D198" i="10"/>
  <c r="H197" i="10"/>
  <c r="C197" i="10"/>
  <c r="F196" i="10"/>
  <c r="D196" i="10"/>
  <c r="H193" i="10"/>
  <c r="C193" i="10"/>
  <c r="L192" i="10"/>
  <c r="K192" i="10"/>
  <c r="J192" i="10"/>
  <c r="J191" i="10" s="1"/>
  <c r="I192" i="10"/>
  <c r="G192" i="10"/>
  <c r="G191" i="10" s="1"/>
  <c r="F192" i="10"/>
  <c r="F191" i="10" s="1"/>
  <c r="E192" i="10"/>
  <c r="E191" i="10" s="1"/>
  <c r="D192" i="10"/>
  <c r="L191" i="10"/>
  <c r="I191" i="10"/>
  <c r="H190" i="10"/>
  <c r="C190" i="10"/>
  <c r="H189" i="10"/>
  <c r="C189" i="10"/>
  <c r="L188" i="10"/>
  <c r="K188" i="10"/>
  <c r="J188" i="10"/>
  <c r="I188" i="10"/>
  <c r="G188" i="10"/>
  <c r="F188" i="10"/>
  <c r="E188" i="10"/>
  <c r="E187" i="10" s="1"/>
  <c r="D188" i="10"/>
  <c r="H186" i="10"/>
  <c r="C186" i="10"/>
  <c r="H185" i="10"/>
  <c r="C185" i="10"/>
  <c r="L184" i="10"/>
  <c r="K184" i="10"/>
  <c r="J184" i="10"/>
  <c r="I184" i="10"/>
  <c r="G184" i="10"/>
  <c r="F184" i="10"/>
  <c r="E184" i="10"/>
  <c r="D184" i="10"/>
  <c r="H183" i="10"/>
  <c r="C183" i="10"/>
  <c r="H182" i="10"/>
  <c r="C182" i="10"/>
  <c r="H181" i="10"/>
  <c r="C181" i="10"/>
  <c r="H180" i="10"/>
  <c r="C180" i="10"/>
  <c r="L179" i="10"/>
  <c r="K179" i="10"/>
  <c r="J179" i="10"/>
  <c r="I179" i="10"/>
  <c r="G179" i="10"/>
  <c r="F179" i="10"/>
  <c r="E179" i="10"/>
  <c r="D179" i="10"/>
  <c r="H178" i="10"/>
  <c r="C178" i="10"/>
  <c r="H177" i="10"/>
  <c r="C177" i="10"/>
  <c r="H176" i="10"/>
  <c r="C176" i="10"/>
  <c r="L175" i="10"/>
  <c r="K175" i="10"/>
  <c r="J175" i="10"/>
  <c r="I175" i="10"/>
  <c r="G175" i="10"/>
  <c r="G174" i="10" s="1"/>
  <c r="G173" i="10" s="1"/>
  <c r="F175" i="10"/>
  <c r="E175" i="10"/>
  <c r="D175" i="10"/>
  <c r="L174" i="10"/>
  <c r="H172" i="10"/>
  <c r="C172" i="10"/>
  <c r="H171" i="10"/>
  <c r="C171" i="10"/>
  <c r="H170" i="10"/>
  <c r="C170" i="10"/>
  <c r="H169" i="10"/>
  <c r="C169" i="10"/>
  <c r="H168" i="10"/>
  <c r="C168" i="10"/>
  <c r="H167" i="10"/>
  <c r="C167" i="10"/>
  <c r="L166" i="10"/>
  <c r="K166" i="10"/>
  <c r="J166" i="10"/>
  <c r="J165" i="10" s="1"/>
  <c r="I166" i="10"/>
  <c r="I165" i="10" s="1"/>
  <c r="G166" i="10"/>
  <c r="G165" i="10" s="1"/>
  <c r="F166" i="10"/>
  <c r="F165" i="10" s="1"/>
  <c r="E166" i="10"/>
  <c r="E165" i="10" s="1"/>
  <c r="D166" i="10"/>
  <c r="L165" i="10"/>
  <c r="H164" i="10"/>
  <c r="C164" i="10"/>
  <c r="H163" i="10"/>
  <c r="C163" i="10"/>
  <c r="H162" i="10"/>
  <c r="C162" i="10"/>
  <c r="H161" i="10"/>
  <c r="C161" i="10"/>
  <c r="L160" i="10"/>
  <c r="K160" i="10"/>
  <c r="J160" i="10"/>
  <c r="I160" i="10"/>
  <c r="G160" i="10"/>
  <c r="F160" i="10"/>
  <c r="E160" i="10"/>
  <c r="D160" i="10"/>
  <c r="I159" i="10"/>
  <c r="H159" i="10" s="1"/>
  <c r="C159" i="10"/>
  <c r="H158" i="10"/>
  <c r="C158" i="10"/>
  <c r="H157" i="10"/>
  <c r="C157" i="10"/>
  <c r="H156" i="10"/>
  <c r="C156" i="10"/>
  <c r="H155" i="10"/>
  <c r="C155" i="10"/>
  <c r="H154" i="10"/>
  <c r="C154" i="10"/>
  <c r="H153" i="10"/>
  <c r="C153" i="10"/>
  <c r="H152" i="10"/>
  <c r="C152" i="10"/>
  <c r="L151" i="10"/>
  <c r="K151" i="10"/>
  <c r="J151" i="10"/>
  <c r="I151" i="10"/>
  <c r="G151" i="10"/>
  <c r="F151" i="10"/>
  <c r="E151" i="10"/>
  <c r="D151" i="10"/>
  <c r="H150" i="10"/>
  <c r="C150" i="10"/>
  <c r="H149" i="10"/>
  <c r="C149" i="10"/>
  <c r="H148" i="10"/>
  <c r="C148" i="10"/>
  <c r="H147" i="10"/>
  <c r="C147" i="10"/>
  <c r="H146" i="10"/>
  <c r="C146" i="10"/>
  <c r="H145" i="10"/>
  <c r="C145" i="10"/>
  <c r="L144" i="10"/>
  <c r="K144" i="10"/>
  <c r="J144" i="10"/>
  <c r="I144" i="10"/>
  <c r="G144" i="10"/>
  <c r="F144" i="10"/>
  <c r="E144" i="10"/>
  <c r="D144" i="10"/>
  <c r="H143" i="10"/>
  <c r="C143" i="10"/>
  <c r="H142" i="10"/>
  <c r="C142" i="10"/>
  <c r="L141" i="10"/>
  <c r="K141" i="10"/>
  <c r="J141" i="10"/>
  <c r="I141" i="10"/>
  <c r="G141" i="10"/>
  <c r="F141" i="10"/>
  <c r="E141" i="10"/>
  <c r="D141" i="10"/>
  <c r="H140" i="10"/>
  <c r="C140" i="10"/>
  <c r="H139" i="10"/>
  <c r="C139" i="10"/>
  <c r="I138" i="10"/>
  <c r="H138" i="10" s="1"/>
  <c r="C138" i="10"/>
  <c r="H137" i="10"/>
  <c r="C137" i="10"/>
  <c r="L136" i="10"/>
  <c r="K136" i="10"/>
  <c r="J136" i="10"/>
  <c r="G136" i="10"/>
  <c r="F136" i="10"/>
  <c r="F130" i="10" s="1"/>
  <c r="E136" i="10"/>
  <c r="D136" i="10"/>
  <c r="H134" i="10"/>
  <c r="C134" i="10"/>
  <c r="C133" i="10"/>
  <c r="H132" i="10"/>
  <c r="C132" i="10"/>
  <c r="C131" i="10"/>
  <c r="H129" i="10"/>
  <c r="C129" i="10"/>
  <c r="C128" i="10" s="1"/>
  <c r="L128" i="10"/>
  <c r="K128" i="10"/>
  <c r="J128" i="10"/>
  <c r="I128" i="10"/>
  <c r="H128" i="10"/>
  <c r="G128" i="10"/>
  <c r="F128" i="10"/>
  <c r="E128" i="10"/>
  <c r="D128" i="10"/>
  <c r="I127" i="10"/>
  <c r="H127" i="10" s="1"/>
  <c r="C127" i="10"/>
  <c r="H126" i="10"/>
  <c r="C126" i="10"/>
  <c r="H125" i="10"/>
  <c r="C125" i="10"/>
  <c r="H124" i="10"/>
  <c r="C124" i="10"/>
  <c r="H123" i="10"/>
  <c r="C123" i="10"/>
  <c r="L122" i="10"/>
  <c r="K122" i="10"/>
  <c r="J122" i="10"/>
  <c r="I122" i="10"/>
  <c r="G122" i="10"/>
  <c r="F122" i="10"/>
  <c r="E122" i="10"/>
  <c r="D122" i="10"/>
  <c r="H121" i="10"/>
  <c r="C121" i="10"/>
  <c r="H120" i="10"/>
  <c r="C120" i="10"/>
  <c r="H119" i="10"/>
  <c r="C119" i="10"/>
  <c r="H118" i="10"/>
  <c r="C118" i="10"/>
  <c r="H117" i="10"/>
  <c r="C117" i="10"/>
  <c r="L116" i="10"/>
  <c r="K116" i="10"/>
  <c r="J116" i="10"/>
  <c r="I116" i="10"/>
  <c r="G116" i="10"/>
  <c r="F116" i="10"/>
  <c r="E116" i="10"/>
  <c r="D116" i="10"/>
  <c r="H115" i="10"/>
  <c r="C115" i="10"/>
  <c r="H114" i="10"/>
  <c r="C114" i="10"/>
  <c r="H113" i="10"/>
  <c r="C113" i="10"/>
  <c r="L112" i="10"/>
  <c r="K112" i="10"/>
  <c r="J112" i="10"/>
  <c r="I112" i="10"/>
  <c r="G112" i="10"/>
  <c r="F112" i="10"/>
  <c r="E112" i="10"/>
  <c r="D112" i="10"/>
  <c r="H111" i="10"/>
  <c r="C111" i="10"/>
  <c r="H110" i="10"/>
  <c r="C110" i="10"/>
  <c r="H109" i="10"/>
  <c r="C109" i="10"/>
  <c r="H108" i="10"/>
  <c r="C108" i="10"/>
  <c r="H107" i="10"/>
  <c r="C107" i="10"/>
  <c r="H106" i="10"/>
  <c r="C106" i="10"/>
  <c r="H105" i="10"/>
  <c r="C105" i="10"/>
  <c r="H104" i="10"/>
  <c r="C104" i="10"/>
  <c r="L103" i="10"/>
  <c r="K103" i="10"/>
  <c r="J103" i="10"/>
  <c r="I103" i="10"/>
  <c r="G103" i="10"/>
  <c r="F103" i="10"/>
  <c r="E103" i="10"/>
  <c r="D103" i="10"/>
  <c r="H102" i="10"/>
  <c r="C102" i="10"/>
  <c r="H101" i="10"/>
  <c r="C101" i="10"/>
  <c r="H100" i="10"/>
  <c r="C100" i="10"/>
  <c r="H99" i="10"/>
  <c r="C99" i="10"/>
  <c r="H98" i="10"/>
  <c r="C98" i="10"/>
  <c r="H97" i="10"/>
  <c r="C97" i="10"/>
  <c r="H96" i="10"/>
  <c r="C96" i="10"/>
  <c r="L95" i="10"/>
  <c r="K95" i="10"/>
  <c r="J95" i="10"/>
  <c r="I95" i="10"/>
  <c r="G95" i="10"/>
  <c r="F95" i="10"/>
  <c r="E95" i="10"/>
  <c r="D95" i="10"/>
  <c r="H94" i="10"/>
  <c r="C94" i="10"/>
  <c r="H93" i="10"/>
  <c r="C93" i="10"/>
  <c r="H92" i="10"/>
  <c r="C92" i="10"/>
  <c r="I91" i="10"/>
  <c r="C91" i="10"/>
  <c r="H90" i="10"/>
  <c r="C90" i="10"/>
  <c r="L89" i="10"/>
  <c r="K89" i="10"/>
  <c r="J89" i="10"/>
  <c r="G89" i="10"/>
  <c r="F89" i="10"/>
  <c r="E89" i="10"/>
  <c r="D89" i="10"/>
  <c r="H88" i="10"/>
  <c r="C88" i="10"/>
  <c r="H87" i="10"/>
  <c r="C87" i="10"/>
  <c r="H86" i="10"/>
  <c r="C86" i="10"/>
  <c r="H85" i="10"/>
  <c r="C85" i="10"/>
  <c r="L84" i="10"/>
  <c r="K84" i="10"/>
  <c r="J84" i="10"/>
  <c r="I84" i="10"/>
  <c r="G84" i="10"/>
  <c r="F84" i="10"/>
  <c r="E84" i="10"/>
  <c r="D84" i="10"/>
  <c r="H82" i="10"/>
  <c r="C82" i="10"/>
  <c r="H81" i="10"/>
  <c r="C81" i="10"/>
  <c r="L80" i="10"/>
  <c r="K80" i="10"/>
  <c r="J80" i="10"/>
  <c r="I80" i="10"/>
  <c r="G80" i="10"/>
  <c r="F80" i="10"/>
  <c r="E80" i="10"/>
  <c r="D80" i="10"/>
  <c r="H79" i="10"/>
  <c r="C79" i="10"/>
  <c r="H78" i="10"/>
  <c r="C78" i="10"/>
  <c r="L77" i="10"/>
  <c r="K77" i="10"/>
  <c r="J77" i="10"/>
  <c r="J76" i="10" s="1"/>
  <c r="I77" i="10"/>
  <c r="G77" i="10"/>
  <c r="G76" i="10" s="1"/>
  <c r="F77" i="10"/>
  <c r="E77" i="10"/>
  <c r="E76" i="10" s="1"/>
  <c r="D77" i="10"/>
  <c r="L76" i="10"/>
  <c r="H74" i="10"/>
  <c r="C74" i="10"/>
  <c r="H73" i="10"/>
  <c r="C73" i="10"/>
  <c r="H71" i="10"/>
  <c r="C71" i="10"/>
  <c r="J70" i="10"/>
  <c r="H70" i="10" s="1"/>
  <c r="C70" i="10"/>
  <c r="L69" i="10"/>
  <c r="L67" i="10" s="1"/>
  <c r="K69" i="10"/>
  <c r="K67" i="10" s="1"/>
  <c r="I69" i="10"/>
  <c r="I67" i="10" s="1"/>
  <c r="G69" i="10"/>
  <c r="G67" i="10" s="1"/>
  <c r="F69" i="10"/>
  <c r="F67" i="10" s="1"/>
  <c r="E69" i="10"/>
  <c r="E67" i="10" s="1"/>
  <c r="D69" i="10"/>
  <c r="J68" i="10"/>
  <c r="H68" i="10" s="1"/>
  <c r="C68" i="10"/>
  <c r="H66" i="10"/>
  <c r="C66" i="10"/>
  <c r="J65" i="10"/>
  <c r="H65" i="10" s="1"/>
  <c r="C65" i="10"/>
  <c r="H64" i="10"/>
  <c r="C64" i="10"/>
  <c r="H63" i="10"/>
  <c r="C63" i="10"/>
  <c r="H62" i="10"/>
  <c r="C62" i="10"/>
  <c r="H61" i="10"/>
  <c r="C61" i="10"/>
  <c r="H60" i="10"/>
  <c r="C60" i="10"/>
  <c r="H59" i="10"/>
  <c r="C59" i="10"/>
  <c r="L58" i="10"/>
  <c r="K58" i="10"/>
  <c r="I58" i="10"/>
  <c r="G58" i="10"/>
  <c r="F58" i="10"/>
  <c r="E58" i="10"/>
  <c r="D58" i="10"/>
  <c r="J57" i="10"/>
  <c r="H57" i="10" s="1"/>
  <c r="C57" i="10"/>
  <c r="H56" i="10"/>
  <c r="C56" i="10"/>
  <c r="L55" i="10"/>
  <c r="K55" i="10"/>
  <c r="K54" i="10" s="1"/>
  <c r="J55" i="10"/>
  <c r="I55" i="10"/>
  <c r="G55" i="10"/>
  <c r="G54" i="10" s="1"/>
  <c r="F55" i="10"/>
  <c r="E55" i="10"/>
  <c r="D55" i="10"/>
  <c r="E54" i="10"/>
  <c r="H47" i="10"/>
  <c r="C47" i="10"/>
  <c r="H46" i="10"/>
  <c r="C46" i="10"/>
  <c r="L45" i="10"/>
  <c r="H45" i="10" s="1"/>
  <c r="G45" i="10"/>
  <c r="H44" i="10"/>
  <c r="C44" i="10"/>
  <c r="K43" i="10"/>
  <c r="J43" i="10"/>
  <c r="I43" i="10"/>
  <c r="H43" i="10" s="1"/>
  <c r="F43" i="10"/>
  <c r="E43" i="10"/>
  <c r="D43" i="10"/>
  <c r="H42" i="10"/>
  <c r="C42" i="10"/>
  <c r="H41" i="10"/>
  <c r="C41" i="10"/>
  <c r="H40" i="10"/>
  <c r="C40" i="10"/>
  <c r="H39" i="10"/>
  <c r="C39" i="10"/>
  <c r="H38" i="10"/>
  <c r="C38" i="10"/>
  <c r="K37" i="10"/>
  <c r="H37" i="10" s="1"/>
  <c r="F37" i="10"/>
  <c r="C37" i="10" s="1"/>
  <c r="H36" i="10"/>
  <c r="C36" i="10"/>
  <c r="H35" i="10"/>
  <c r="C35" i="10"/>
  <c r="K34" i="10"/>
  <c r="H34" i="10" s="1"/>
  <c r="F34" i="10"/>
  <c r="C34" i="10" s="1"/>
  <c r="H33" i="10"/>
  <c r="C33" i="10"/>
  <c r="K32" i="10"/>
  <c r="H32" i="10" s="1"/>
  <c r="F32" i="10"/>
  <c r="C32" i="10" s="1"/>
  <c r="H31" i="10"/>
  <c r="C31" i="10"/>
  <c r="H30" i="10"/>
  <c r="C30" i="10"/>
  <c r="H29" i="10"/>
  <c r="C29" i="10"/>
  <c r="K28" i="10"/>
  <c r="H28" i="10" s="1"/>
  <c r="F28" i="10"/>
  <c r="H26" i="10"/>
  <c r="C26" i="10"/>
  <c r="H25" i="10"/>
  <c r="C25" i="10"/>
  <c r="H24" i="10"/>
  <c r="C24" i="10"/>
  <c r="H23" i="10"/>
  <c r="C23" i="10"/>
  <c r="L22" i="10"/>
  <c r="K22" i="10"/>
  <c r="J22" i="10"/>
  <c r="J288" i="10" s="1"/>
  <c r="J287" i="10" s="1"/>
  <c r="I22" i="10"/>
  <c r="G22" i="10"/>
  <c r="F22" i="10"/>
  <c r="E22" i="10"/>
  <c r="D22" i="10"/>
  <c r="D21" i="10" s="1"/>
  <c r="H300" i="9"/>
  <c r="C300" i="9"/>
  <c r="H298" i="9"/>
  <c r="C298" i="9"/>
  <c r="H296" i="9"/>
  <c r="C296" i="9"/>
  <c r="H295" i="9"/>
  <c r="C295" i="9"/>
  <c r="H294" i="9"/>
  <c r="C294" i="9"/>
  <c r="H293" i="9"/>
  <c r="C293" i="9"/>
  <c r="H292" i="9"/>
  <c r="C292" i="9"/>
  <c r="H291" i="9"/>
  <c r="H290" i="9" s="1"/>
  <c r="C291" i="9"/>
  <c r="L290" i="9"/>
  <c r="K290" i="9"/>
  <c r="J290" i="9"/>
  <c r="I290" i="9"/>
  <c r="G290" i="9"/>
  <c r="F290" i="9"/>
  <c r="E290" i="9"/>
  <c r="D290" i="9"/>
  <c r="H282" i="9"/>
  <c r="C282" i="9"/>
  <c r="H281" i="9"/>
  <c r="C281" i="9"/>
  <c r="L280" i="9"/>
  <c r="K280" i="9"/>
  <c r="J280" i="9"/>
  <c r="I280" i="9"/>
  <c r="G280" i="9"/>
  <c r="F280" i="9"/>
  <c r="E280" i="9"/>
  <c r="D280" i="9"/>
  <c r="H279" i="9"/>
  <c r="C279" i="9"/>
  <c r="H278" i="9"/>
  <c r="C278" i="9"/>
  <c r="H277" i="9"/>
  <c r="C277" i="9"/>
  <c r="L276" i="9"/>
  <c r="K276" i="9"/>
  <c r="J276" i="9"/>
  <c r="I276" i="9"/>
  <c r="G276" i="9"/>
  <c r="F276" i="9"/>
  <c r="E276" i="9"/>
  <c r="D276" i="9"/>
  <c r="H275" i="9"/>
  <c r="C275" i="9"/>
  <c r="H274" i="9"/>
  <c r="C274" i="9"/>
  <c r="H273" i="9"/>
  <c r="C273" i="9"/>
  <c r="H272" i="9"/>
  <c r="C272" i="9"/>
  <c r="L271" i="9"/>
  <c r="K271" i="9"/>
  <c r="J271" i="9"/>
  <c r="I271" i="9"/>
  <c r="G271" i="9"/>
  <c r="F271" i="9"/>
  <c r="E271" i="9"/>
  <c r="E269" i="9" s="1"/>
  <c r="E268" i="9" s="1"/>
  <c r="D271" i="9"/>
  <c r="H270" i="9"/>
  <c r="C270" i="9"/>
  <c r="L269" i="9"/>
  <c r="H267" i="9"/>
  <c r="C267" i="9"/>
  <c r="H266" i="9"/>
  <c r="C266" i="9"/>
  <c r="H265" i="9"/>
  <c r="C265" i="9"/>
  <c r="H264" i="9"/>
  <c r="C264" i="9"/>
  <c r="L263" i="9"/>
  <c r="K263" i="9"/>
  <c r="J263" i="9"/>
  <c r="I263" i="9"/>
  <c r="G263" i="9"/>
  <c r="F263" i="9"/>
  <c r="E263" i="9"/>
  <c r="D263" i="9"/>
  <c r="H262" i="9"/>
  <c r="C262" i="9"/>
  <c r="H261" i="9"/>
  <c r="C261" i="9"/>
  <c r="H260" i="9"/>
  <c r="C260" i="9"/>
  <c r="L259" i="9"/>
  <c r="L258" i="9" s="1"/>
  <c r="K259" i="9"/>
  <c r="J259" i="9"/>
  <c r="I259" i="9"/>
  <c r="G259" i="9"/>
  <c r="G258" i="9" s="1"/>
  <c r="F259" i="9"/>
  <c r="E259" i="9"/>
  <c r="D259" i="9"/>
  <c r="J258" i="9"/>
  <c r="H257" i="9"/>
  <c r="C257" i="9"/>
  <c r="H256" i="9"/>
  <c r="C256" i="9"/>
  <c r="H255" i="9"/>
  <c r="C255" i="9"/>
  <c r="H254" i="9"/>
  <c r="C254" i="9"/>
  <c r="H253" i="9"/>
  <c r="C253" i="9"/>
  <c r="L252" i="9"/>
  <c r="K252" i="9"/>
  <c r="K251" i="9" s="1"/>
  <c r="J252" i="9"/>
  <c r="J251" i="9" s="1"/>
  <c r="I252" i="9"/>
  <c r="I251" i="9" s="1"/>
  <c r="G252" i="9"/>
  <c r="G251" i="9" s="1"/>
  <c r="F252" i="9"/>
  <c r="F251" i="9" s="1"/>
  <c r="E252" i="9"/>
  <c r="E251" i="9" s="1"/>
  <c r="D252" i="9"/>
  <c r="L251" i="9"/>
  <c r="H250" i="9"/>
  <c r="C250" i="9"/>
  <c r="H249" i="9"/>
  <c r="C249" i="9"/>
  <c r="H248" i="9"/>
  <c r="C248" i="9"/>
  <c r="H247" i="9"/>
  <c r="C247" i="9"/>
  <c r="L246" i="9"/>
  <c r="K246" i="9"/>
  <c r="J246" i="9"/>
  <c r="I246" i="9"/>
  <c r="G246" i="9"/>
  <c r="F246" i="9"/>
  <c r="E246" i="9"/>
  <c r="D246" i="9"/>
  <c r="H245" i="9"/>
  <c r="C245" i="9"/>
  <c r="H244" i="9"/>
  <c r="C244" i="9"/>
  <c r="H243" i="9"/>
  <c r="C243" i="9"/>
  <c r="H242" i="9"/>
  <c r="C242" i="9"/>
  <c r="H241" i="9"/>
  <c r="C241" i="9"/>
  <c r="H240" i="9"/>
  <c r="C240" i="9"/>
  <c r="H239" i="9"/>
  <c r="C239" i="9"/>
  <c r="L238" i="9"/>
  <c r="K238" i="9"/>
  <c r="J238" i="9"/>
  <c r="I238" i="9"/>
  <c r="G238" i="9"/>
  <c r="F238" i="9"/>
  <c r="E238" i="9"/>
  <c r="D238" i="9"/>
  <c r="H237" i="9"/>
  <c r="C237" i="9"/>
  <c r="H236" i="9"/>
  <c r="C236" i="9"/>
  <c r="L235" i="9"/>
  <c r="L231" i="9" s="1"/>
  <c r="K235" i="9"/>
  <c r="J235" i="9"/>
  <c r="J231" i="9" s="1"/>
  <c r="I235" i="9"/>
  <c r="G235" i="9"/>
  <c r="G231" i="9" s="1"/>
  <c r="F235" i="9"/>
  <c r="E235" i="9"/>
  <c r="E231" i="9" s="1"/>
  <c r="D235" i="9"/>
  <c r="H232" i="9"/>
  <c r="C232" i="9"/>
  <c r="H229" i="9"/>
  <c r="C229" i="9"/>
  <c r="H228" i="9"/>
  <c r="C228" i="9"/>
  <c r="L227" i="9"/>
  <c r="K227" i="9"/>
  <c r="J227" i="9"/>
  <c r="I227" i="9"/>
  <c r="G227" i="9"/>
  <c r="F227" i="9"/>
  <c r="E227" i="9"/>
  <c r="D227" i="9"/>
  <c r="H226" i="9"/>
  <c r="C226" i="9"/>
  <c r="H225" i="9"/>
  <c r="C225" i="9"/>
  <c r="H224" i="9"/>
  <c r="C224" i="9"/>
  <c r="I223" i="9"/>
  <c r="H223" i="9" s="1"/>
  <c r="C223" i="9"/>
  <c r="H222" i="9"/>
  <c r="C222" i="9"/>
  <c r="H221" i="9"/>
  <c r="C221" i="9"/>
  <c r="H220" i="9"/>
  <c r="C220" i="9"/>
  <c r="H219" i="9"/>
  <c r="C219" i="9"/>
  <c r="H218" i="9"/>
  <c r="C218" i="9"/>
  <c r="H217" i="9"/>
  <c r="C217" i="9"/>
  <c r="L216" i="9"/>
  <c r="L204" i="9" s="1"/>
  <c r="K216" i="9"/>
  <c r="J216" i="9"/>
  <c r="G216" i="9"/>
  <c r="F216" i="9"/>
  <c r="E216" i="9"/>
  <c r="D216" i="9"/>
  <c r="H215" i="9"/>
  <c r="C215" i="9"/>
  <c r="H214" i="9"/>
  <c r="C214" i="9"/>
  <c r="H213" i="9"/>
  <c r="C213" i="9"/>
  <c r="H212" i="9"/>
  <c r="C212" i="9"/>
  <c r="H211" i="9"/>
  <c r="C211" i="9"/>
  <c r="H210" i="9"/>
  <c r="C210" i="9"/>
  <c r="H209" i="9"/>
  <c r="C209" i="9"/>
  <c r="H208" i="9"/>
  <c r="C208" i="9"/>
  <c r="H207" i="9"/>
  <c r="C207" i="9"/>
  <c r="H206" i="9"/>
  <c r="C206" i="9"/>
  <c r="L205" i="9"/>
  <c r="K205" i="9"/>
  <c r="J205" i="9"/>
  <c r="I205" i="9"/>
  <c r="G205" i="9"/>
  <c r="F205" i="9"/>
  <c r="E205" i="9"/>
  <c r="D205" i="9"/>
  <c r="H203" i="9"/>
  <c r="C203" i="9"/>
  <c r="H202" i="9"/>
  <c r="C202" i="9"/>
  <c r="H201" i="9"/>
  <c r="C201" i="9"/>
  <c r="H200" i="9"/>
  <c r="C200" i="9"/>
  <c r="H199" i="9"/>
  <c r="C199" i="9"/>
  <c r="L198" i="9"/>
  <c r="L196" i="9" s="1"/>
  <c r="K198" i="9"/>
  <c r="J198" i="9"/>
  <c r="J196" i="9" s="1"/>
  <c r="I198" i="9"/>
  <c r="G198" i="9"/>
  <c r="F198" i="9"/>
  <c r="F196" i="9" s="1"/>
  <c r="E198" i="9"/>
  <c r="E196" i="9" s="1"/>
  <c r="D198" i="9"/>
  <c r="H197" i="9"/>
  <c r="C197" i="9"/>
  <c r="K196" i="9"/>
  <c r="I196" i="9"/>
  <c r="G196" i="9"/>
  <c r="H193" i="9"/>
  <c r="C193" i="9"/>
  <c r="L192" i="9"/>
  <c r="L191" i="9" s="1"/>
  <c r="K192" i="9"/>
  <c r="K191" i="9" s="1"/>
  <c r="J192" i="9"/>
  <c r="J191" i="9" s="1"/>
  <c r="I192" i="9"/>
  <c r="I191" i="9" s="1"/>
  <c r="G192" i="9"/>
  <c r="G191" i="9" s="1"/>
  <c r="F192" i="9"/>
  <c r="F191" i="9" s="1"/>
  <c r="E192" i="9"/>
  <c r="D192" i="9"/>
  <c r="E191" i="9"/>
  <c r="H190" i="9"/>
  <c r="C190" i="9"/>
  <c r="H189" i="9"/>
  <c r="C189" i="9"/>
  <c r="L188" i="9"/>
  <c r="K188" i="9"/>
  <c r="J188" i="9"/>
  <c r="I188" i="9"/>
  <c r="G188" i="9"/>
  <c r="F188" i="9"/>
  <c r="E188" i="9"/>
  <c r="D188" i="9"/>
  <c r="H186" i="9"/>
  <c r="C186" i="9"/>
  <c r="H185" i="9"/>
  <c r="C185" i="9"/>
  <c r="L184" i="9"/>
  <c r="K184" i="9"/>
  <c r="J184" i="9"/>
  <c r="I184" i="9"/>
  <c r="G184" i="9"/>
  <c r="F184" i="9"/>
  <c r="E184" i="9"/>
  <c r="D184" i="9"/>
  <c r="H183" i="9"/>
  <c r="C183" i="9"/>
  <c r="H182" i="9"/>
  <c r="C182" i="9"/>
  <c r="H181" i="9"/>
  <c r="C181" i="9"/>
  <c r="H180" i="9"/>
  <c r="C180" i="9"/>
  <c r="L179" i="9"/>
  <c r="K179" i="9"/>
  <c r="J179" i="9"/>
  <c r="I179" i="9"/>
  <c r="G179" i="9"/>
  <c r="F179" i="9"/>
  <c r="E179" i="9"/>
  <c r="D179" i="9"/>
  <c r="H178" i="9"/>
  <c r="C178" i="9"/>
  <c r="H177" i="9"/>
  <c r="C177" i="9"/>
  <c r="H176" i="9"/>
  <c r="C176" i="9"/>
  <c r="L175" i="9"/>
  <c r="K175" i="9"/>
  <c r="J175" i="9"/>
  <c r="J174" i="9" s="1"/>
  <c r="I175" i="9"/>
  <c r="I174" i="9" s="1"/>
  <c r="I173" i="9" s="1"/>
  <c r="G175" i="9"/>
  <c r="G174" i="9" s="1"/>
  <c r="G173" i="9" s="1"/>
  <c r="F175" i="9"/>
  <c r="E175" i="9"/>
  <c r="E174" i="9" s="1"/>
  <c r="E173" i="9" s="1"/>
  <c r="D175" i="9"/>
  <c r="L174" i="9"/>
  <c r="D174" i="9"/>
  <c r="H172" i="9"/>
  <c r="C172" i="9"/>
  <c r="H171" i="9"/>
  <c r="C171" i="9"/>
  <c r="H170" i="9"/>
  <c r="C170" i="9"/>
  <c r="H169" i="9"/>
  <c r="C169" i="9"/>
  <c r="H168" i="9"/>
  <c r="C168" i="9"/>
  <c r="H167" i="9"/>
  <c r="C167" i="9"/>
  <c r="L166" i="9"/>
  <c r="L165" i="9" s="1"/>
  <c r="K166" i="9"/>
  <c r="K165" i="9" s="1"/>
  <c r="J166" i="9"/>
  <c r="J165" i="9" s="1"/>
  <c r="I166" i="9"/>
  <c r="G166" i="9"/>
  <c r="F166" i="9"/>
  <c r="F165" i="9" s="1"/>
  <c r="E166" i="9"/>
  <c r="D166" i="9"/>
  <c r="G165" i="9"/>
  <c r="E165" i="9"/>
  <c r="H164" i="9"/>
  <c r="C164" i="9"/>
  <c r="H163" i="9"/>
  <c r="C163" i="9"/>
  <c r="H162" i="9"/>
  <c r="C162" i="9"/>
  <c r="H161" i="9"/>
  <c r="C161" i="9"/>
  <c r="L160" i="9"/>
  <c r="K160" i="9"/>
  <c r="J160" i="9"/>
  <c r="I160" i="9"/>
  <c r="G160" i="9"/>
  <c r="F160" i="9"/>
  <c r="E160" i="9"/>
  <c r="D160" i="9"/>
  <c r="I159" i="9"/>
  <c r="H159" i="9" s="1"/>
  <c r="C159" i="9"/>
  <c r="H158" i="9"/>
  <c r="C158" i="9"/>
  <c r="H157" i="9"/>
  <c r="C157" i="9"/>
  <c r="H156" i="9"/>
  <c r="C156" i="9"/>
  <c r="H155" i="9"/>
  <c r="C155" i="9"/>
  <c r="H154" i="9"/>
  <c r="C154" i="9"/>
  <c r="H153" i="9"/>
  <c r="C153" i="9"/>
  <c r="H152" i="9"/>
  <c r="C152" i="9"/>
  <c r="L151" i="9"/>
  <c r="K151" i="9"/>
  <c r="J151" i="9"/>
  <c r="I151" i="9"/>
  <c r="G151" i="9"/>
  <c r="F151" i="9"/>
  <c r="E151" i="9"/>
  <c r="D151" i="9"/>
  <c r="H150" i="9"/>
  <c r="C150" i="9"/>
  <c r="H149" i="9"/>
  <c r="C149" i="9"/>
  <c r="H148" i="9"/>
  <c r="C148" i="9"/>
  <c r="H147" i="9"/>
  <c r="C147" i="9"/>
  <c r="I146" i="9"/>
  <c r="H146" i="9" s="1"/>
  <c r="C146" i="9"/>
  <c r="H145" i="9"/>
  <c r="C145" i="9"/>
  <c r="L144" i="9"/>
  <c r="K144" i="9"/>
  <c r="J144" i="9"/>
  <c r="G144" i="9"/>
  <c r="F144" i="9"/>
  <c r="E144" i="9"/>
  <c r="D144" i="9"/>
  <c r="H143" i="9"/>
  <c r="C143" i="9"/>
  <c r="H142" i="9"/>
  <c r="C142" i="9"/>
  <c r="L141" i="9"/>
  <c r="K141" i="9"/>
  <c r="J141" i="9"/>
  <c r="I141" i="9"/>
  <c r="G141" i="9"/>
  <c r="F141" i="9"/>
  <c r="E141" i="9"/>
  <c r="D141" i="9"/>
  <c r="H140" i="9"/>
  <c r="C140" i="9"/>
  <c r="H139" i="9"/>
  <c r="C139" i="9"/>
  <c r="H138" i="9"/>
  <c r="C138" i="9"/>
  <c r="H137" i="9"/>
  <c r="C137" i="9"/>
  <c r="L136" i="9"/>
  <c r="K136" i="9"/>
  <c r="J136" i="9"/>
  <c r="J130" i="9" s="1"/>
  <c r="I136" i="9"/>
  <c r="G136" i="9"/>
  <c r="F136" i="9"/>
  <c r="E136" i="9"/>
  <c r="D136" i="9"/>
  <c r="H134" i="9"/>
  <c r="C134" i="9"/>
  <c r="C133" i="9"/>
  <c r="H132" i="9"/>
  <c r="C132" i="9"/>
  <c r="H129" i="9"/>
  <c r="H128" i="9" s="1"/>
  <c r="C129" i="9"/>
  <c r="C128" i="9" s="1"/>
  <c r="L128" i="9"/>
  <c r="K128" i="9"/>
  <c r="J128" i="9"/>
  <c r="I128" i="9"/>
  <c r="G128" i="9"/>
  <c r="F128" i="9"/>
  <c r="E128" i="9"/>
  <c r="D128" i="9"/>
  <c r="I127" i="9"/>
  <c r="C127" i="9"/>
  <c r="H126" i="9"/>
  <c r="C126" i="9"/>
  <c r="H125" i="9"/>
  <c r="C125" i="9"/>
  <c r="H124" i="9"/>
  <c r="C124" i="9"/>
  <c r="H123" i="9"/>
  <c r="C123" i="9"/>
  <c r="L122" i="9"/>
  <c r="K122" i="9"/>
  <c r="J122" i="9"/>
  <c r="G122" i="9"/>
  <c r="F122" i="9"/>
  <c r="E122" i="9"/>
  <c r="D122" i="9"/>
  <c r="H121" i="9"/>
  <c r="C121" i="9"/>
  <c r="H120" i="9"/>
  <c r="C120" i="9"/>
  <c r="H119" i="9"/>
  <c r="C119" i="9"/>
  <c r="H118" i="9"/>
  <c r="C118" i="9"/>
  <c r="H117" i="9"/>
  <c r="C117" i="9"/>
  <c r="L116" i="9"/>
  <c r="K116" i="9"/>
  <c r="J116" i="9"/>
  <c r="I116" i="9"/>
  <c r="G116" i="9"/>
  <c r="F116" i="9"/>
  <c r="E116" i="9"/>
  <c r="D116" i="9"/>
  <c r="H115" i="9"/>
  <c r="C115" i="9"/>
  <c r="H114" i="9"/>
  <c r="C114" i="9"/>
  <c r="H113" i="9"/>
  <c r="C113" i="9"/>
  <c r="L112" i="9"/>
  <c r="K112" i="9"/>
  <c r="J112" i="9"/>
  <c r="I112" i="9"/>
  <c r="G112" i="9"/>
  <c r="F112" i="9"/>
  <c r="E112" i="9"/>
  <c r="D112" i="9"/>
  <c r="H111" i="9"/>
  <c r="C111" i="9"/>
  <c r="H110" i="9"/>
  <c r="C110" i="9"/>
  <c r="H109" i="9"/>
  <c r="C109" i="9"/>
  <c r="H108" i="9"/>
  <c r="C108" i="9"/>
  <c r="H107" i="9"/>
  <c r="C107" i="9"/>
  <c r="H106" i="9"/>
  <c r="C106" i="9"/>
  <c r="H105" i="9"/>
  <c r="C105" i="9"/>
  <c r="H104" i="9"/>
  <c r="C104" i="9"/>
  <c r="L103" i="9"/>
  <c r="K103" i="9"/>
  <c r="J103" i="9"/>
  <c r="I103" i="9"/>
  <c r="G103" i="9"/>
  <c r="F103" i="9"/>
  <c r="E103" i="9"/>
  <c r="D103" i="9"/>
  <c r="H102" i="9"/>
  <c r="C102" i="9"/>
  <c r="H101" i="9"/>
  <c r="C101" i="9"/>
  <c r="H100" i="9"/>
  <c r="C100" i="9"/>
  <c r="H99" i="9"/>
  <c r="C99" i="9"/>
  <c r="H98" i="9"/>
  <c r="C98" i="9"/>
  <c r="H97" i="9"/>
  <c r="C97" i="9"/>
  <c r="H96" i="9"/>
  <c r="C96" i="9"/>
  <c r="L95" i="9"/>
  <c r="K95" i="9"/>
  <c r="J95" i="9"/>
  <c r="I95" i="9"/>
  <c r="G95" i="9"/>
  <c r="F95" i="9"/>
  <c r="E95" i="9"/>
  <c r="D95" i="9"/>
  <c r="H94" i="9"/>
  <c r="C94" i="9"/>
  <c r="H93" i="9"/>
  <c r="C93" i="9"/>
  <c r="K92" i="9"/>
  <c r="H92" i="9"/>
  <c r="C92" i="9"/>
  <c r="H91" i="9"/>
  <c r="C91" i="9"/>
  <c r="K90" i="9"/>
  <c r="C90" i="9"/>
  <c r="L89" i="9"/>
  <c r="J89" i="9"/>
  <c r="I89" i="9"/>
  <c r="G89" i="9"/>
  <c r="F89" i="9"/>
  <c r="E89" i="9"/>
  <c r="D89" i="9"/>
  <c r="H88" i="9"/>
  <c r="C88" i="9"/>
  <c r="H87" i="9"/>
  <c r="C87" i="9"/>
  <c r="H86" i="9"/>
  <c r="C86" i="9"/>
  <c r="H85" i="9"/>
  <c r="C85" i="9"/>
  <c r="L84" i="9"/>
  <c r="K84" i="9"/>
  <c r="J84" i="9"/>
  <c r="I84" i="9"/>
  <c r="G84" i="9"/>
  <c r="F84" i="9"/>
  <c r="E84" i="9"/>
  <c r="D84" i="9"/>
  <c r="H82" i="9"/>
  <c r="C82" i="9"/>
  <c r="H81" i="9"/>
  <c r="C81" i="9"/>
  <c r="L80" i="9"/>
  <c r="K80" i="9"/>
  <c r="J80" i="9"/>
  <c r="I80" i="9"/>
  <c r="G80" i="9"/>
  <c r="F80" i="9"/>
  <c r="E80" i="9"/>
  <c r="D80" i="9"/>
  <c r="H79" i="9"/>
  <c r="C79" i="9"/>
  <c r="H78" i="9"/>
  <c r="C78" i="9"/>
  <c r="L77" i="9"/>
  <c r="K77" i="9"/>
  <c r="J77" i="9"/>
  <c r="I77" i="9"/>
  <c r="I76" i="9" s="1"/>
  <c r="G77" i="9"/>
  <c r="G76" i="9" s="1"/>
  <c r="F77" i="9"/>
  <c r="F76" i="9" s="1"/>
  <c r="E77" i="9"/>
  <c r="D77" i="9"/>
  <c r="L76" i="9"/>
  <c r="J76" i="9"/>
  <c r="E76" i="9"/>
  <c r="H74" i="9"/>
  <c r="C74" i="9"/>
  <c r="H73" i="9"/>
  <c r="C73" i="9"/>
  <c r="H71" i="9"/>
  <c r="C71" i="9"/>
  <c r="H70" i="9"/>
  <c r="C70" i="9"/>
  <c r="L69" i="9"/>
  <c r="L67" i="9" s="1"/>
  <c r="K69" i="9"/>
  <c r="K67" i="9" s="1"/>
  <c r="J69" i="9"/>
  <c r="I69" i="9"/>
  <c r="G69" i="9"/>
  <c r="G67" i="9" s="1"/>
  <c r="F69" i="9"/>
  <c r="F67" i="9" s="1"/>
  <c r="E69" i="9"/>
  <c r="E67" i="9" s="1"/>
  <c r="D69" i="9"/>
  <c r="D67" i="9" s="1"/>
  <c r="J68" i="9"/>
  <c r="J67" i="9" s="1"/>
  <c r="I68" i="9"/>
  <c r="C68" i="9"/>
  <c r="H66" i="9"/>
  <c r="C66" i="9"/>
  <c r="J65" i="9"/>
  <c r="C65" i="9"/>
  <c r="H64" i="9"/>
  <c r="C64" i="9"/>
  <c r="H63" i="9"/>
  <c r="C63" i="9"/>
  <c r="H62" i="9"/>
  <c r="C62" i="9"/>
  <c r="H61" i="9"/>
  <c r="C61" i="9"/>
  <c r="H60" i="9"/>
  <c r="C60" i="9"/>
  <c r="H59" i="9"/>
  <c r="C59" i="9"/>
  <c r="L58" i="9"/>
  <c r="K58" i="9"/>
  <c r="I58" i="9"/>
  <c r="G58" i="9"/>
  <c r="F58" i="9"/>
  <c r="E58" i="9"/>
  <c r="D58" i="9"/>
  <c r="J57" i="9"/>
  <c r="C57" i="9"/>
  <c r="H56" i="9"/>
  <c r="C56" i="9"/>
  <c r="L55" i="9"/>
  <c r="L54" i="9" s="1"/>
  <c r="K55" i="9"/>
  <c r="I55" i="9"/>
  <c r="G55" i="9"/>
  <c r="F55" i="9"/>
  <c r="E55" i="9"/>
  <c r="D55" i="9"/>
  <c r="H47" i="9"/>
  <c r="C47" i="9"/>
  <c r="H46" i="9"/>
  <c r="C46" i="9"/>
  <c r="L45" i="9"/>
  <c r="G45" i="9"/>
  <c r="C45" i="9" s="1"/>
  <c r="H44" i="9"/>
  <c r="C44" i="9"/>
  <c r="K43" i="9"/>
  <c r="J43" i="9"/>
  <c r="I43" i="9"/>
  <c r="F43" i="9"/>
  <c r="E43" i="9"/>
  <c r="D43" i="9"/>
  <c r="H42" i="9"/>
  <c r="C42" i="9"/>
  <c r="H41" i="9"/>
  <c r="C41" i="9"/>
  <c r="H40" i="9"/>
  <c r="C40" i="9"/>
  <c r="H39" i="9"/>
  <c r="C39" i="9"/>
  <c r="H38" i="9"/>
  <c r="C38" i="9"/>
  <c r="K37" i="9"/>
  <c r="H37" i="9" s="1"/>
  <c r="F37" i="9"/>
  <c r="C37" i="9" s="1"/>
  <c r="H36" i="9"/>
  <c r="C36" i="9"/>
  <c r="H35" i="9"/>
  <c r="C35" i="9"/>
  <c r="K34" i="9"/>
  <c r="H34" i="9" s="1"/>
  <c r="F34" i="9"/>
  <c r="C34" i="9" s="1"/>
  <c r="H33" i="9"/>
  <c r="C33" i="9"/>
  <c r="K32" i="9"/>
  <c r="H32" i="9" s="1"/>
  <c r="F32" i="9"/>
  <c r="C32" i="9" s="1"/>
  <c r="H31" i="9"/>
  <c r="C31" i="9"/>
  <c r="H30" i="9"/>
  <c r="C30" i="9"/>
  <c r="H29" i="9"/>
  <c r="C29" i="9"/>
  <c r="K28" i="9"/>
  <c r="F28" i="9"/>
  <c r="C28" i="9" s="1"/>
  <c r="H26" i="9"/>
  <c r="C26" i="9"/>
  <c r="H25" i="9"/>
  <c r="C25" i="9"/>
  <c r="H24" i="9"/>
  <c r="C24" i="9"/>
  <c r="H23" i="9"/>
  <c r="C23" i="9"/>
  <c r="L22" i="9"/>
  <c r="L288" i="9" s="1"/>
  <c r="L287" i="9" s="1"/>
  <c r="K22" i="9"/>
  <c r="K288" i="9" s="1"/>
  <c r="J22" i="9"/>
  <c r="J288" i="9" s="1"/>
  <c r="J287" i="9" s="1"/>
  <c r="I22" i="9"/>
  <c r="I288" i="9" s="1"/>
  <c r="G22" i="9"/>
  <c r="G288" i="9" s="1"/>
  <c r="G287" i="9" s="1"/>
  <c r="F22" i="9"/>
  <c r="F288" i="9" s="1"/>
  <c r="E22" i="9"/>
  <c r="D22" i="9"/>
  <c r="D288" i="9" s="1"/>
  <c r="L21" i="9"/>
  <c r="H300" i="8"/>
  <c r="C300" i="8"/>
  <c r="H298" i="8"/>
  <c r="C298" i="8"/>
  <c r="H296" i="8"/>
  <c r="C296" i="8"/>
  <c r="H295" i="8"/>
  <c r="C295" i="8"/>
  <c r="H294" i="8"/>
  <c r="C294" i="8"/>
  <c r="H293" i="8"/>
  <c r="C293" i="8"/>
  <c r="H292" i="8"/>
  <c r="C292" i="8"/>
  <c r="H291" i="8"/>
  <c r="C291" i="8"/>
  <c r="L290" i="8"/>
  <c r="K290" i="8"/>
  <c r="J290" i="8"/>
  <c r="I290" i="8"/>
  <c r="H290" i="8"/>
  <c r="G290" i="8"/>
  <c r="F290" i="8"/>
  <c r="E290" i="8"/>
  <c r="D290" i="8"/>
  <c r="H282" i="8"/>
  <c r="C282" i="8"/>
  <c r="H281" i="8"/>
  <c r="C281" i="8"/>
  <c r="L280" i="8"/>
  <c r="K280" i="8"/>
  <c r="J280" i="8"/>
  <c r="I280" i="8"/>
  <c r="G280" i="8"/>
  <c r="F280" i="8"/>
  <c r="E280" i="8"/>
  <c r="D280" i="8"/>
  <c r="H279" i="8"/>
  <c r="C279" i="8"/>
  <c r="H278" i="8"/>
  <c r="C278" i="8"/>
  <c r="H277" i="8"/>
  <c r="C277" i="8"/>
  <c r="L276" i="8"/>
  <c r="K276" i="8"/>
  <c r="J276" i="8"/>
  <c r="I276" i="8"/>
  <c r="G276" i="8"/>
  <c r="F276" i="8"/>
  <c r="E276" i="8"/>
  <c r="D276" i="8"/>
  <c r="H275" i="8"/>
  <c r="C275" i="8"/>
  <c r="H274" i="8"/>
  <c r="C274" i="8"/>
  <c r="H273" i="8"/>
  <c r="C273" i="8"/>
  <c r="H272" i="8"/>
  <c r="C272" i="8"/>
  <c r="L271" i="8"/>
  <c r="K271" i="8"/>
  <c r="K269" i="8" s="1"/>
  <c r="J271" i="8"/>
  <c r="J269" i="8" s="1"/>
  <c r="I271" i="8"/>
  <c r="G271" i="8"/>
  <c r="F271" i="8"/>
  <c r="F269" i="8" s="1"/>
  <c r="F268" i="8" s="1"/>
  <c r="E271" i="8"/>
  <c r="D271" i="8"/>
  <c r="H270" i="8"/>
  <c r="C270" i="8"/>
  <c r="L269" i="8"/>
  <c r="G269" i="8"/>
  <c r="G268" i="8" s="1"/>
  <c r="D269" i="8"/>
  <c r="D268" i="8" s="1"/>
  <c r="H267" i="8"/>
  <c r="C267" i="8"/>
  <c r="H266" i="8"/>
  <c r="C266" i="8"/>
  <c r="H265" i="8"/>
  <c r="C265" i="8"/>
  <c r="H264" i="8"/>
  <c r="C264" i="8"/>
  <c r="L263" i="8"/>
  <c r="K263" i="8"/>
  <c r="J263" i="8"/>
  <c r="I263" i="8"/>
  <c r="G263" i="8"/>
  <c r="F263" i="8"/>
  <c r="E263" i="8"/>
  <c r="D263" i="8"/>
  <c r="H262" i="8"/>
  <c r="C262" i="8"/>
  <c r="H261" i="8"/>
  <c r="C261" i="8"/>
  <c r="H260" i="8"/>
  <c r="C260" i="8"/>
  <c r="L259" i="8"/>
  <c r="L258" i="8" s="1"/>
  <c r="K259" i="8"/>
  <c r="J259" i="8"/>
  <c r="I259" i="8"/>
  <c r="G259" i="8"/>
  <c r="F259" i="8"/>
  <c r="E259" i="8"/>
  <c r="D259" i="8"/>
  <c r="C259" i="8" s="1"/>
  <c r="F258" i="8"/>
  <c r="H257" i="8"/>
  <c r="C257" i="8"/>
  <c r="H256" i="8"/>
  <c r="C256" i="8"/>
  <c r="H255" i="8"/>
  <c r="C255" i="8"/>
  <c r="H254" i="8"/>
  <c r="C254" i="8"/>
  <c r="H253" i="8"/>
  <c r="C253" i="8"/>
  <c r="L252" i="8"/>
  <c r="K252" i="8"/>
  <c r="J252" i="8"/>
  <c r="I252" i="8"/>
  <c r="G252" i="8"/>
  <c r="G251" i="8" s="1"/>
  <c r="F252" i="8"/>
  <c r="F251" i="8" s="1"/>
  <c r="E252" i="8"/>
  <c r="E251" i="8" s="1"/>
  <c r="D252" i="8"/>
  <c r="D251" i="8" s="1"/>
  <c r="L251" i="8"/>
  <c r="K251" i="8"/>
  <c r="J251" i="8"/>
  <c r="H250" i="8"/>
  <c r="C250" i="8"/>
  <c r="H249" i="8"/>
  <c r="C249" i="8"/>
  <c r="H248" i="8"/>
  <c r="C248" i="8"/>
  <c r="H247" i="8"/>
  <c r="C247" i="8"/>
  <c r="L246" i="8"/>
  <c r="K246" i="8"/>
  <c r="J246" i="8"/>
  <c r="I246" i="8"/>
  <c r="G246" i="8"/>
  <c r="F246" i="8"/>
  <c r="E246" i="8"/>
  <c r="D246" i="8"/>
  <c r="H245" i="8"/>
  <c r="C245" i="8"/>
  <c r="H244" i="8"/>
  <c r="C244" i="8"/>
  <c r="H243" i="8"/>
  <c r="C243" i="8"/>
  <c r="H242" i="8"/>
  <c r="C242" i="8"/>
  <c r="H241" i="8"/>
  <c r="C241" i="8"/>
  <c r="H240" i="8"/>
  <c r="C240" i="8"/>
  <c r="H239" i="8"/>
  <c r="C239" i="8"/>
  <c r="L238" i="8"/>
  <c r="K238" i="8"/>
  <c r="J238" i="8"/>
  <c r="I238" i="8"/>
  <c r="G238" i="8"/>
  <c r="F238" i="8"/>
  <c r="E238" i="8"/>
  <c r="D238" i="8"/>
  <c r="H237" i="8"/>
  <c r="C237" i="8"/>
  <c r="H236" i="8"/>
  <c r="C236" i="8"/>
  <c r="L235" i="8"/>
  <c r="L231" i="8" s="1"/>
  <c r="K235" i="8"/>
  <c r="J235" i="8"/>
  <c r="I235" i="8"/>
  <c r="I231" i="8" s="1"/>
  <c r="G235" i="8"/>
  <c r="G231" i="8" s="1"/>
  <c r="F235" i="8"/>
  <c r="F231" i="8" s="1"/>
  <c r="E235" i="8"/>
  <c r="D235" i="8"/>
  <c r="D231" i="8" s="1"/>
  <c r="C235" i="8"/>
  <c r="H232" i="8"/>
  <c r="C232" i="8"/>
  <c r="H229" i="8"/>
  <c r="C229" i="8"/>
  <c r="H228" i="8"/>
  <c r="C228" i="8"/>
  <c r="L227" i="8"/>
  <c r="K227" i="8"/>
  <c r="J227" i="8"/>
  <c r="I227" i="8"/>
  <c r="G227" i="8"/>
  <c r="F227" i="8"/>
  <c r="E227" i="8"/>
  <c r="D227" i="8"/>
  <c r="H226" i="8"/>
  <c r="C226" i="8"/>
  <c r="H225" i="8"/>
  <c r="C225" i="8"/>
  <c r="H224" i="8"/>
  <c r="C224" i="8"/>
  <c r="H223" i="8"/>
  <c r="C223" i="8"/>
  <c r="H222" i="8"/>
  <c r="C222" i="8"/>
  <c r="H221" i="8"/>
  <c r="C221" i="8"/>
  <c r="H220" i="8"/>
  <c r="C220" i="8"/>
  <c r="H219" i="8"/>
  <c r="C219" i="8"/>
  <c r="H218" i="8"/>
  <c r="C218" i="8"/>
  <c r="H217" i="8"/>
  <c r="C217" i="8"/>
  <c r="L216" i="8"/>
  <c r="K216" i="8"/>
  <c r="J216" i="8"/>
  <c r="I216" i="8"/>
  <c r="G216" i="8"/>
  <c r="F216" i="8"/>
  <c r="E216" i="8"/>
  <c r="D216" i="8"/>
  <c r="H215" i="8"/>
  <c r="C215" i="8"/>
  <c r="H214" i="8"/>
  <c r="C214" i="8"/>
  <c r="H213" i="8"/>
  <c r="C213" i="8"/>
  <c r="H212" i="8"/>
  <c r="C212" i="8"/>
  <c r="H211" i="8"/>
  <c r="C211" i="8"/>
  <c r="H210" i="8"/>
  <c r="C210" i="8"/>
  <c r="H209" i="8"/>
  <c r="C209" i="8"/>
  <c r="H208" i="8"/>
  <c r="C208" i="8"/>
  <c r="H207" i="8"/>
  <c r="C207" i="8"/>
  <c r="H206" i="8"/>
  <c r="C206" i="8"/>
  <c r="L205" i="8"/>
  <c r="K205" i="8"/>
  <c r="K204" i="8" s="1"/>
  <c r="J205" i="8"/>
  <c r="I205" i="8"/>
  <c r="G205" i="8"/>
  <c r="G204" i="8" s="1"/>
  <c r="F205" i="8"/>
  <c r="E205" i="8"/>
  <c r="E204" i="8" s="1"/>
  <c r="D205" i="8"/>
  <c r="H203" i="8"/>
  <c r="C203" i="8"/>
  <c r="H202" i="8"/>
  <c r="C202" i="8"/>
  <c r="H201" i="8"/>
  <c r="C201" i="8"/>
  <c r="H200" i="8"/>
  <c r="C200" i="8"/>
  <c r="H199" i="8"/>
  <c r="C199" i="8"/>
  <c r="L198" i="8"/>
  <c r="K198" i="8"/>
  <c r="J198" i="8"/>
  <c r="J196" i="8" s="1"/>
  <c r="I198" i="8"/>
  <c r="I196" i="8" s="1"/>
  <c r="G198" i="8"/>
  <c r="G196" i="8" s="1"/>
  <c r="F198" i="8"/>
  <c r="F196" i="8" s="1"/>
  <c r="E198" i="8"/>
  <c r="D198" i="8"/>
  <c r="D196" i="8" s="1"/>
  <c r="H197" i="8"/>
  <c r="C197" i="8"/>
  <c r="L196" i="8"/>
  <c r="K196" i="8"/>
  <c r="K195" i="8" s="1"/>
  <c r="H193" i="8"/>
  <c r="C193" i="8"/>
  <c r="L192" i="8"/>
  <c r="K192" i="8"/>
  <c r="J192" i="8"/>
  <c r="J191" i="8" s="1"/>
  <c r="I192" i="8"/>
  <c r="G192" i="8"/>
  <c r="G191" i="8" s="1"/>
  <c r="F192" i="8"/>
  <c r="F191" i="8" s="1"/>
  <c r="E192" i="8"/>
  <c r="D192" i="8"/>
  <c r="L191" i="8"/>
  <c r="L187" i="8" s="1"/>
  <c r="K191" i="8"/>
  <c r="D191" i="8"/>
  <c r="H190" i="8"/>
  <c r="C190" i="8"/>
  <c r="H189" i="8"/>
  <c r="C189" i="8"/>
  <c r="L188" i="8"/>
  <c r="K188" i="8"/>
  <c r="J188" i="8"/>
  <c r="I188" i="8"/>
  <c r="G188" i="8"/>
  <c r="F188" i="8"/>
  <c r="F187" i="8" s="1"/>
  <c r="E188" i="8"/>
  <c r="D188" i="8"/>
  <c r="D187" i="8" s="1"/>
  <c r="K187" i="8"/>
  <c r="H186" i="8"/>
  <c r="C186" i="8"/>
  <c r="H185" i="8"/>
  <c r="C185" i="8"/>
  <c r="L184" i="8"/>
  <c r="K184" i="8"/>
  <c r="J184" i="8"/>
  <c r="I184" i="8"/>
  <c r="G184" i="8"/>
  <c r="F184" i="8"/>
  <c r="E184" i="8"/>
  <c r="D184" i="8"/>
  <c r="H183" i="8"/>
  <c r="C183" i="8"/>
  <c r="H182" i="8"/>
  <c r="C182" i="8"/>
  <c r="H181" i="8"/>
  <c r="C181" i="8"/>
  <c r="H180" i="8"/>
  <c r="C180" i="8"/>
  <c r="L179" i="8"/>
  <c r="K179" i="8"/>
  <c r="J179" i="8"/>
  <c r="I179" i="8"/>
  <c r="G179" i="8"/>
  <c r="F179" i="8"/>
  <c r="E179" i="8"/>
  <c r="D179" i="8"/>
  <c r="H178" i="8"/>
  <c r="C178" i="8"/>
  <c r="H177" i="8"/>
  <c r="C177" i="8"/>
  <c r="H176" i="8"/>
  <c r="C176" i="8"/>
  <c r="L175" i="8"/>
  <c r="K175" i="8"/>
  <c r="J175" i="8"/>
  <c r="I175" i="8"/>
  <c r="G175" i="8"/>
  <c r="F175" i="8"/>
  <c r="E175" i="8"/>
  <c r="E174" i="8" s="1"/>
  <c r="E173" i="8" s="1"/>
  <c r="D175" i="8"/>
  <c r="H172" i="8"/>
  <c r="C172" i="8"/>
  <c r="H171" i="8"/>
  <c r="C171" i="8"/>
  <c r="H170" i="8"/>
  <c r="C170" i="8"/>
  <c r="H169" i="8"/>
  <c r="C169" i="8"/>
  <c r="H168" i="8"/>
  <c r="C168" i="8"/>
  <c r="H167" i="8"/>
  <c r="C167" i="8"/>
  <c r="L166" i="8"/>
  <c r="K166" i="8"/>
  <c r="J166" i="8"/>
  <c r="J165" i="8" s="1"/>
  <c r="I166" i="8"/>
  <c r="G166" i="8"/>
  <c r="F166" i="8"/>
  <c r="F165" i="8" s="1"/>
  <c r="E166" i="8"/>
  <c r="D166" i="8"/>
  <c r="L165" i="8"/>
  <c r="K165" i="8"/>
  <c r="G165" i="8"/>
  <c r="D165" i="8"/>
  <c r="H164" i="8"/>
  <c r="C164" i="8"/>
  <c r="H163" i="8"/>
  <c r="C163" i="8"/>
  <c r="H162" i="8"/>
  <c r="C162" i="8"/>
  <c r="H161" i="8"/>
  <c r="C161" i="8"/>
  <c r="L160" i="8"/>
  <c r="K160" i="8"/>
  <c r="J160" i="8"/>
  <c r="I160" i="8"/>
  <c r="G160" i="8"/>
  <c r="F160" i="8"/>
  <c r="E160" i="8"/>
  <c r="D160" i="8"/>
  <c r="H159" i="8"/>
  <c r="C159" i="8"/>
  <c r="H158" i="8"/>
  <c r="C158" i="8"/>
  <c r="H157" i="8"/>
  <c r="C157" i="8"/>
  <c r="H156" i="8"/>
  <c r="C156" i="8"/>
  <c r="H155" i="8"/>
  <c r="C155" i="8"/>
  <c r="H154" i="8"/>
  <c r="C154" i="8"/>
  <c r="H153" i="8"/>
  <c r="C153" i="8"/>
  <c r="H152" i="8"/>
  <c r="C152" i="8"/>
  <c r="L151" i="8"/>
  <c r="K151" i="8"/>
  <c r="J151" i="8"/>
  <c r="I151" i="8"/>
  <c r="G151" i="8"/>
  <c r="F151" i="8"/>
  <c r="E151" i="8"/>
  <c r="D151" i="8"/>
  <c r="H150" i="8"/>
  <c r="C150" i="8"/>
  <c r="H149" i="8"/>
  <c r="C149" i="8"/>
  <c r="K148" i="8"/>
  <c r="C148" i="8"/>
  <c r="H147" i="8"/>
  <c r="C147" i="8"/>
  <c r="H146" i="8"/>
  <c r="C146" i="8"/>
  <c r="H145" i="8"/>
  <c r="C145" i="8"/>
  <c r="L144" i="8"/>
  <c r="J144" i="8"/>
  <c r="I144" i="8"/>
  <c r="G144" i="8"/>
  <c r="F144" i="8"/>
  <c r="E144" i="8"/>
  <c r="D144" i="8"/>
  <c r="H143" i="8"/>
  <c r="C143" i="8"/>
  <c r="H142" i="8"/>
  <c r="C142" i="8"/>
  <c r="L141" i="8"/>
  <c r="K141" i="8"/>
  <c r="J141" i="8"/>
  <c r="I141" i="8"/>
  <c r="G141" i="8"/>
  <c r="F141" i="8"/>
  <c r="E141" i="8"/>
  <c r="D141" i="8"/>
  <c r="H140" i="8"/>
  <c r="C140" i="8"/>
  <c r="H139" i="8"/>
  <c r="C139" i="8"/>
  <c r="H138" i="8"/>
  <c r="C138" i="8"/>
  <c r="J137" i="8"/>
  <c r="H137" i="8" s="1"/>
  <c r="C137" i="8"/>
  <c r="L136" i="8"/>
  <c r="K136" i="8"/>
  <c r="I136" i="8"/>
  <c r="G136" i="8"/>
  <c r="F136" i="8"/>
  <c r="E136" i="8"/>
  <c r="D136" i="8"/>
  <c r="H134" i="8"/>
  <c r="C134" i="8"/>
  <c r="H133" i="8"/>
  <c r="C133" i="8"/>
  <c r="H132" i="8"/>
  <c r="C132" i="8"/>
  <c r="H131" i="8"/>
  <c r="H129" i="8"/>
  <c r="H128" i="8" s="1"/>
  <c r="C129" i="8"/>
  <c r="C128" i="8" s="1"/>
  <c r="L128" i="8"/>
  <c r="K128" i="8"/>
  <c r="J128" i="8"/>
  <c r="I128" i="8"/>
  <c r="G128" i="8"/>
  <c r="F128" i="8"/>
  <c r="E128" i="8"/>
  <c r="D128" i="8"/>
  <c r="H127" i="8"/>
  <c r="C127" i="8"/>
  <c r="H126" i="8"/>
  <c r="C126" i="8"/>
  <c r="H125" i="8"/>
  <c r="C125" i="8"/>
  <c r="H124" i="8"/>
  <c r="C124" i="8"/>
  <c r="H123" i="8"/>
  <c r="C123" i="8"/>
  <c r="L122" i="8"/>
  <c r="K122" i="8"/>
  <c r="J122" i="8"/>
  <c r="I122" i="8"/>
  <c r="G122" i="8"/>
  <c r="F122" i="8"/>
  <c r="E122" i="8"/>
  <c r="D122" i="8"/>
  <c r="H121" i="8"/>
  <c r="C121" i="8"/>
  <c r="H120" i="8"/>
  <c r="C120" i="8"/>
  <c r="H119" i="8"/>
  <c r="C119" i="8"/>
  <c r="H118" i="8"/>
  <c r="C118" i="8"/>
  <c r="H117" i="8"/>
  <c r="C117" i="8"/>
  <c r="L116" i="8"/>
  <c r="K116" i="8"/>
  <c r="J116" i="8"/>
  <c r="I116" i="8"/>
  <c r="G116" i="8"/>
  <c r="F116" i="8"/>
  <c r="E116" i="8"/>
  <c r="D116" i="8"/>
  <c r="H115" i="8"/>
  <c r="C115" i="8"/>
  <c r="H114" i="8"/>
  <c r="C114" i="8"/>
  <c r="H113" i="8"/>
  <c r="C113" i="8"/>
  <c r="L112" i="8"/>
  <c r="K112" i="8"/>
  <c r="J112" i="8"/>
  <c r="I112" i="8"/>
  <c r="G112" i="8"/>
  <c r="F112" i="8"/>
  <c r="E112" i="8"/>
  <c r="D112" i="8"/>
  <c r="H111" i="8"/>
  <c r="C111" i="8"/>
  <c r="H110" i="8"/>
  <c r="C110" i="8"/>
  <c r="H109" i="8"/>
  <c r="C109" i="8"/>
  <c r="H108" i="8"/>
  <c r="C108" i="8"/>
  <c r="H107" i="8"/>
  <c r="C107" i="8"/>
  <c r="H106" i="8"/>
  <c r="C106" i="8"/>
  <c r="K105" i="8"/>
  <c r="C105" i="8"/>
  <c r="H104" i="8"/>
  <c r="C104" i="8"/>
  <c r="L103" i="8"/>
  <c r="J103" i="8"/>
  <c r="I103" i="8"/>
  <c r="G103" i="8"/>
  <c r="F103" i="8"/>
  <c r="E103" i="8"/>
  <c r="D103" i="8"/>
  <c r="H102" i="8"/>
  <c r="C102" i="8"/>
  <c r="H101" i="8"/>
  <c r="C101" i="8"/>
  <c r="H100" i="8"/>
  <c r="C100" i="8"/>
  <c r="H99" i="8"/>
  <c r="C99" i="8"/>
  <c r="H98" i="8"/>
  <c r="C98" i="8"/>
  <c r="H97" i="8"/>
  <c r="C97" i="8"/>
  <c r="H96" i="8"/>
  <c r="C96" i="8"/>
  <c r="L95" i="8"/>
  <c r="K95" i="8"/>
  <c r="J95" i="8"/>
  <c r="I95" i="8"/>
  <c r="G95" i="8"/>
  <c r="F95" i="8"/>
  <c r="E95" i="8"/>
  <c r="D95" i="8"/>
  <c r="H94" i="8"/>
  <c r="C94" i="8"/>
  <c r="H93" i="8"/>
  <c r="C93" i="8"/>
  <c r="K92" i="8"/>
  <c r="H92" i="8" s="1"/>
  <c r="C92" i="8"/>
  <c r="H91" i="8"/>
  <c r="C91" i="8"/>
  <c r="H90" i="8"/>
  <c r="C90" i="8"/>
  <c r="L89" i="8"/>
  <c r="J89" i="8"/>
  <c r="I89" i="8"/>
  <c r="G89" i="8"/>
  <c r="F89" i="8"/>
  <c r="E89" i="8"/>
  <c r="D89" i="8"/>
  <c r="H88" i="8"/>
  <c r="C88" i="8"/>
  <c r="H87" i="8"/>
  <c r="C87" i="8"/>
  <c r="H86" i="8"/>
  <c r="C86" i="8"/>
  <c r="H85" i="8"/>
  <c r="C85" i="8"/>
  <c r="L84" i="8"/>
  <c r="K84" i="8"/>
  <c r="J84" i="8"/>
  <c r="I84" i="8"/>
  <c r="H84" i="8" s="1"/>
  <c r="G84" i="8"/>
  <c r="F84" i="8"/>
  <c r="E84" i="8"/>
  <c r="D84" i="8"/>
  <c r="H82" i="8"/>
  <c r="C82" i="8"/>
  <c r="H81" i="8"/>
  <c r="C81" i="8"/>
  <c r="L80" i="8"/>
  <c r="K80" i="8"/>
  <c r="J80" i="8"/>
  <c r="I80" i="8"/>
  <c r="G80" i="8"/>
  <c r="F80" i="8"/>
  <c r="E80" i="8"/>
  <c r="D80" i="8"/>
  <c r="H79" i="8"/>
  <c r="C79" i="8"/>
  <c r="H78" i="8"/>
  <c r="C78" i="8"/>
  <c r="L77" i="8"/>
  <c r="K77" i="8"/>
  <c r="K76" i="8" s="1"/>
  <c r="J77" i="8"/>
  <c r="I77" i="8"/>
  <c r="G77" i="8"/>
  <c r="G76" i="8" s="1"/>
  <c r="F77" i="8"/>
  <c r="F76" i="8" s="1"/>
  <c r="E77" i="8"/>
  <c r="D77" i="8"/>
  <c r="D76" i="8" s="1"/>
  <c r="H74" i="8"/>
  <c r="C74" i="8"/>
  <c r="H73" i="8"/>
  <c r="C73" i="8"/>
  <c r="H71" i="8"/>
  <c r="C71" i="8"/>
  <c r="J70" i="8"/>
  <c r="H70" i="8" s="1"/>
  <c r="C70" i="8"/>
  <c r="L69" i="8"/>
  <c r="L67" i="8" s="1"/>
  <c r="K69" i="8"/>
  <c r="I69" i="8"/>
  <c r="G69" i="8"/>
  <c r="G67" i="8" s="1"/>
  <c r="F69" i="8"/>
  <c r="F67" i="8" s="1"/>
  <c r="E69" i="8"/>
  <c r="E67" i="8" s="1"/>
  <c r="D69" i="8"/>
  <c r="J68" i="8"/>
  <c r="I68" i="8"/>
  <c r="C68" i="8"/>
  <c r="K67" i="8"/>
  <c r="H66" i="8"/>
  <c r="C66" i="8"/>
  <c r="H65" i="8"/>
  <c r="C65" i="8"/>
  <c r="H64" i="8"/>
  <c r="C64" i="8"/>
  <c r="J63" i="8"/>
  <c r="H63" i="8" s="1"/>
  <c r="C63" i="8"/>
  <c r="H62" i="8"/>
  <c r="C62" i="8"/>
  <c r="J61" i="8"/>
  <c r="C61" i="8"/>
  <c r="J60" i="8"/>
  <c r="H60" i="8" s="1"/>
  <c r="C60" i="8"/>
  <c r="J59" i="8"/>
  <c r="H59" i="8" s="1"/>
  <c r="C59" i="8"/>
  <c r="L58" i="8"/>
  <c r="K58" i="8"/>
  <c r="I58" i="8"/>
  <c r="G58" i="8"/>
  <c r="F58" i="8"/>
  <c r="E58" i="8"/>
  <c r="D58" i="8"/>
  <c r="J57" i="8"/>
  <c r="J55" i="8" s="1"/>
  <c r="C57" i="8"/>
  <c r="H56" i="8"/>
  <c r="C56" i="8"/>
  <c r="L55" i="8"/>
  <c r="K55" i="8"/>
  <c r="I55" i="8"/>
  <c r="G55" i="8"/>
  <c r="F55" i="8"/>
  <c r="E55" i="8"/>
  <c r="D55" i="8"/>
  <c r="H47" i="8"/>
  <c r="C47" i="8"/>
  <c r="H46" i="8"/>
  <c r="C46" i="8"/>
  <c r="L45" i="8"/>
  <c r="G45" i="8"/>
  <c r="C45" i="8" s="1"/>
  <c r="H44" i="8"/>
  <c r="C44" i="8"/>
  <c r="K43" i="8"/>
  <c r="J43" i="8"/>
  <c r="J21" i="8" s="1"/>
  <c r="I43" i="8"/>
  <c r="F43" i="8"/>
  <c r="E43" i="8"/>
  <c r="D43" i="8"/>
  <c r="H42" i="8"/>
  <c r="C42" i="8"/>
  <c r="H41" i="8"/>
  <c r="C41" i="8"/>
  <c r="H40" i="8"/>
  <c r="C40" i="8"/>
  <c r="H39" i="8"/>
  <c r="C39" i="8"/>
  <c r="H38" i="8"/>
  <c r="C38" i="8"/>
  <c r="K37" i="8"/>
  <c r="H37" i="8" s="1"/>
  <c r="F37" i="8"/>
  <c r="C37" i="8" s="1"/>
  <c r="H36" i="8"/>
  <c r="C36" i="8"/>
  <c r="H35" i="8"/>
  <c r="C35" i="8"/>
  <c r="K34" i="8"/>
  <c r="H34" i="8" s="1"/>
  <c r="F34" i="8"/>
  <c r="C34" i="8" s="1"/>
  <c r="H33" i="8"/>
  <c r="C33" i="8"/>
  <c r="K32" i="8"/>
  <c r="H32" i="8" s="1"/>
  <c r="F32" i="8"/>
  <c r="H31" i="8"/>
  <c r="C31" i="8"/>
  <c r="H30" i="8"/>
  <c r="C30" i="8"/>
  <c r="H29" i="8"/>
  <c r="C29" i="8"/>
  <c r="K28" i="8"/>
  <c r="F28" i="8"/>
  <c r="C28" i="8" s="1"/>
  <c r="H26" i="8"/>
  <c r="C26" i="8"/>
  <c r="H25" i="8"/>
  <c r="C25" i="8"/>
  <c r="H24" i="8"/>
  <c r="C24" i="8"/>
  <c r="H23" i="8"/>
  <c r="C23" i="8"/>
  <c r="L22" i="8"/>
  <c r="K22" i="8"/>
  <c r="K288" i="8" s="1"/>
  <c r="K287" i="8" s="1"/>
  <c r="J22" i="8"/>
  <c r="I22" i="8"/>
  <c r="G22" i="8"/>
  <c r="F22" i="8"/>
  <c r="E22" i="8"/>
  <c r="D22" i="8"/>
  <c r="H300" i="7"/>
  <c r="C300" i="7"/>
  <c r="H298" i="7"/>
  <c r="C298" i="7"/>
  <c r="H296" i="7"/>
  <c r="C296" i="7"/>
  <c r="H295" i="7"/>
  <c r="C295" i="7"/>
  <c r="H294" i="7"/>
  <c r="C294" i="7"/>
  <c r="H293" i="7"/>
  <c r="C293" i="7"/>
  <c r="H292" i="7"/>
  <c r="C292" i="7"/>
  <c r="H291" i="7"/>
  <c r="C291" i="7"/>
  <c r="C290" i="7" s="1"/>
  <c r="L290" i="7"/>
  <c r="K290" i="7"/>
  <c r="J290" i="7"/>
  <c r="I290" i="7"/>
  <c r="H290" i="7"/>
  <c r="G290" i="7"/>
  <c r="F290" i="7"/>
  <c r="E290" i="7"/>
  <c r="D290" i="7"/>
  <c r="H282" i="7"/>
  <c r="C282" i="7"/>
  <c r="H281" i="7"/>
  <c r="C281" i="7"/>
  <c r="L280" i="7"/>
  <c r="K280" i="7"/>
  <c r="J280" i="7"/>
  <c r="I280" i="7"/>
  <c r="G280" i="7"/>
  <c r="F280" i="7"/>
  <c r="E280" i="7"/>
  <c r="D280" i="7"/>
  <c r="H279" i="7"/>
  <c r="C279" i="7"/>
  <c r="H278" i="7"/>
  <c r="C278" i="7"/>
  <c r="H277" i="7"/>
  <c r="C277" i="7"/>
  <c r="L276" i="7"/>
  <c r="K276" i="7"/>
  <c r="J276" i="7"/>
  <c r="I276" i="7"/>
  <c r="G276" i="7"/>
  <c r="F276" i="7"/>
  <c r="E276" i="7"/>
  <c r="D276" i="7"/>
  <c r="H275" i="7"/>
  <c r="C275" i="7"/>
  <c r="H274" i="7"/>
  <c r="C274" i="7"/>
  <c r="H273" i="7"/>
  <c r="C273" i="7"/>
  <c r="H272" i="7"/>
  <c r="C272" i="7"/>
  <c r="L271" i="7"/>
  <c r="K271" i="7"/>
  <c r="J271" i="7"/>
  <c r="I271" i="7"/>
  <c r="I269" i="7" s="1"/>
  <c r="G271" i="7"/>
  <c r="F271" i="7"/>
  <c r="F269" i="7" s="1"/>
  <c r="F268" i="7" s="1"/>
  <c r="E271" i="7"/>
  <c r="D271" i="7"/>
  <c r="H270" i="7"/>
  <c r="C270" i="7"/>
  <c r="E269" i="7"/>
  <c r="E268" i="7" s="1"/>
  <c r="H267" i="7"/>
  <c r="C267" i="7"/>
  <c r="H266" i="7"/>
  <c r="C266" i="7"/>
  <c r="H265" i="7"/>
  <c r="C265" i="7"/>
  <c r="H264" i="7"/>
  <c r="C264" i="7"/>
  <c r="L263" i="7"/>
  <c r="K263" i="7"/>
  <c r="J263" i="7"/>
  <c r="I263" i="7"/>
  <c r="G263" i="7"/>
  <c r="F263" i="7"/>
  <c r="E263" i="7"/>
  <c r="D263" i="7"/>
  <c r="H262" i="7"/>
  <c r="C262" i="7"/>
  <c r="H261" i="7"/>
  <c r="C261" i="7"/>
  <c r="H260" i="7"/>
  <c r="C260" i="7"/>
  <c r="L259" i="7"/>
  <c r="K259" i="7"/>
  <c r="J259" i="7"/>
  <c r="J258" i="7" s="1"/>
  <c r="I259" i="7"/>
  <c r="G259" i="7"/>
  <c r="G258" i="7" s="1"/>
  <c r="F259" i="7"/>
  <c r="E259" i="7"/>
  <c r="E258" i="7" s="1"/>
  <c r="D259" i="7"/>
  <c r="L258" i="7"/>
  <c r="D258" i="7"/>
  <c r="H257" i="7"/>
  <c r="C257" i="7"/>
  <c r="H256" i="7"/>
  <c r="C256" i="7"/>
  <c r="H255" i="7"/>
  <c r="C255" i="7"/>
  <c r="H254" i="7"/>
  <c r="C254" i="7"/>
  <c r="H253" i="7"/>
  <c r="C253" i="7"/>
  <c r="L252" i="7"/>
  <c r="L251" i="7" s="1"/>
  <c r="K252" i="7"/>
  <c r="K251" i="7" s="1"/>
  <c r="J252" i="7"/>
  <c r="J251" i="7" s="1"/>
  <c r="I252" i="7"/>
  <c r="I251" i="7" s="1"/>
  <c r="G252" i="7"/>
  <c r="G251" i="7" s="1"/>
  <c r="F252" i="7"/>
  <c r="F251" i="7" s="1"/>
  <c r="E252" i="7"/>
  <c r="E251" i="7" s="1"/>
  <c r="D252" i="7"/>
  <c r="H250" i="7"/>
  <c r="C250" i="7"/>
  <c r="H249" i="7"/>
  <c r="C249" i="7"/>
  <c r="H248" i="7"/>
  <c r="C248" i="7"/>
  <c r="H247" i="7"/>
  <c r="C247" i="7"/>
  <c r="L246" i="7"/>
  <c r="K246" i="7"/>
  <c r="J246" i="7"/>
  <c r="I246" i="7"/>
  <c r="G246" i="7"/>
  <c r="F246" i="7"/>
  <c r="E246" i="7"/>
  <c r="D246" i="7"/>
  <c r="H245" i="7"/>
  <c r="C245" i="7"/>
  <c r="H244" i="7"/>
  <c r="C244" i="7"/>
  <c r="H243" i="7"/>
  <c r="C243" i="7"/>
  <c r="H242" i="7"/>
  <c r="C242" i="7"/>
  <c r="H241" i="7"/>
  <c r="C241" i="7"/>
  <c r="H240" i="7"/>
  <c r="C240" i="7"/>
  <c r="H239" i="7"/>
  <c r="C239" i="7"/>
  <c r="L238" i="7"/>
  <c r="K238" i="7"/>
  <c r="J238" i="7"/>
  <c r="I238" i="7"/>
  <c r="G238" i="7"/>
  <c r="F238" i="7"/>
  <c r="E238" i="7"/>
  <c r="D238" i="7"/>
  <c r="H237" i="7"/>
  <c r="C237" i="7"/>
  <c r="H236" i="7"/>
  <c r="C236" i="7"/>
  <c r="L235" i="7"/>
  <c r="K235" i="7"/>
  <c r="J235" i="7"/>
  <c r="I235" i="7"/>
  <c r="G235" i="7"/>
  <c r="F235" i="7"/>
  <c r="F231" i="7" s="1"/>
  <c r="E235" i="7"/>
  <c r="D235" i="7"/>
  <c r="D231" i="7" s="1"/>
  <c r="H232" i="7"/>
  <c r="C232" i="7"/>
  <c r="H229" i="7"/>
  <c r="C229" i="7"/>
  <c r="H228" i="7"/>
  <c r="C228" i="7"/>
  <c r="L227" i="7"/>
  <c r="K227" i="7"/>
  <c r="J227" i="7"/>
  <c r="I227" i="7"/>
  <c r="G227" i="7"/>
  <c r="F227" i="7"/>
  <c r="E227" i="7"/>
  <c r="D227" i="7"/>
  <c r="H226" i="7"/>
  <c r="C226" i="7"/>
  <c r="H225" i="7"/>
  <c r="C225" i="7"/>
  <c r="H224" i="7"/>
  <c r="C224" i="7"/>
  <c r="I223" i="7"/>
  <c r="H223" i="7" s="1"/>
  <c r="C223" i="7"/>
  <c r="H222" i="7"/>
  <c r="C222" i="7"/>
  <c r="H221" i="7"/>
  <c r="C221" i="7"/>
  <c r="H220" i="7"/>
  <c r="C220" i="7"/>
  <c r="H219" i="7"/>
  <c r="C219" i="7"/>
  <c r="H218" i="7"/>
  <c r="C218" i="7"/>
  <c r="H217" i="7"/>
  <c r="C217" i="7"/>
  <c r="L216" i="7"/>
  <c r="K216" i="7"/>
  <c r="J216" i="7"/>
  <c r="G216" i="7"/>
  <c r="F216" i="7"/>
  <c r="E216" i="7"/>
  <c r="D216" i="7"/>
  <c r="H215" i="7"/>
  <c r="C215" i="7"/>
  <c r="H214" i="7"/>
  <c r="C214" i="7"/>
  <c r="H213" i="7"/>
  <c r="C213" i="7"/>
  <c r="H212" i="7"/>
  <c r="C212" i="7"/>
  <c r="H211" i="7"/>
  <c r="C211" i="7"/>
  <c r="H210" i="7"/>
  <c r="C210" i="7"/>
  <c r="H209" i="7"/>
  <c r="C209" i="7"/>
  <c r="H208" i="7"/>
  <c r="C208" i="7"/>
  <c r="H207" i="7"/>
  <c r="C207" i="7"/>
  <c r="H206" i="7"/>
  <c r="C206" i="7"/>
  <c r="L205" i="7"/>
  <c r="K205" i="7"/>
  <c r="K204" i="7" s="1"/>
  <c r="J205" i="7"/>
  <c r="J204" i="7" s="1"/>
  <c r="I205" i="7"/>
  <c r="G205" i="7"/>
  <c r="G204" i="7" s="1"/>
  <c r="F205" i="7"/>
  <c r="F204" i="7" s="1"/>
  <c r="E205" i="7"/>
  <c r="E204" i="7" s="1"/>
  <c r="D205" i="7"/>
  <c r="L204" i="7"/>
  <c r="H203" i="7"/>
  <c r="C203" i="7"/>
  <c r="H202" i="7"/>
  <c r="C202" i="7"/>
  <c r="H201" i="7"/>
  <c r="C201" i="7"/>
  <c r="H200" i="7"/>
  <c r="C200" i="7"/>
  <c r="H199" i="7"/>
  <c r="C199" i="7"/>
  <c r="L198" i="7"/>
  <c r="L196" i="7" s="1"/>
  <c r="L195" i="7" s="1"/>
  <c r="K198" i="7"/>
  <c r="K196" i="7" s="1"/>
  <c r="K195" i="7" s="1"/>
  <c r="J198" i="7"/>
  <c r="I198" i="7"/>
  <c r="G198" i="7"/>
  <c r="G196" i="7" s="1"/>
  <c r="G195" i="7" s="1"/>
  <c r="F198" i="7"/>
  <c r="F196" i="7" s="1"/>
  <c r="E198" i="7"/>
  <c r="E196" i="7" s="1"/>
  <c r="D198" i="7"/>
  <c r="H197" i="7"/>
  <c r="C197" i="7"/>
  <c r="J196" i="7"/>
  <c r="J195" i="7" s="1"/>
  <c r="H193" i="7"/>
  <c r="C193" i="7"/>
  <c r="L192" i="7"/>
  <c r="L191" i="7" s="1"/>
  <c r="K192" i="7"/>
  <c r="K191" i="7" s="1"/>
  <c r="J192" i="7"/>
  <c r="J191" i="7" s="1"/>
  <c r="I192" i="7"/>
  <c r="G192" i="7"/>
  <c r="G191" i="7" s="1"/>
  <c r="F192" i="7"/>
  <c r="E192" i="7"/>
  <c r="E191" i="7" s="1"/>
  <c r="D192" i="7"/>
  <c r="F191" i="7"/>
  <c r="H190" i="7"/>
  <c r="C190" i="7"/>
  <c r="H189" i="7"/>
  <c r="C189" i="7"/>
  <c r="L188" i="7"/>
  <c r="K188" i="7"/>
  <c r="J188" i="7"/>
  <c r="I188" i="7"/>
  <c r="G188" i="7"/>
  <c r="F188" i="7"/>
  <c r="F187" i="7" s="1"/>
  <c r="E188" i="7"/>
  <c r="D188" i="7"/>
  <c r="H186" i="7"/>
  <c r="C186" i="7"/>
  <c r="H185" i="7"/>
  <c r="C185" i="7"/>
  <c r="L184" i="7"/>
  <c r="K184" i="7"/>
  <c r="J184" i="7"/>
  <c r="I184" i="7"/>
  <c r="G184" i="7"/>
  <c r="F184" i="7"/>
  <c r="E184" i="7"/>
  <c r="D184" i="7"/>
  <c r="H183" i="7"/>
  <c r="C183" i="7"/>
  <c r="H182" i="7"/>
  <c r="C182" i="7"/>
  <c r="H181" i="7"/>
  <c r="C181" i="7"/>
  <c r="H180" i="7"/>
  <c r="C180" i="7"/>
  <c r="L179" i="7"/>
  <c r="K179" i="7"/>
  <c r="J179" i="7"/>
  <c r="I179" i="7"/>
  <c r="G179" i="7"/>
  <c r="F179" i="7"/>
  <c r="E179" i="7"/>
  <c r="D179" i="7"/>
  <c r="H178" i="7"/>
  <c r="C178" i="7"/>
  <c r="H177" i="7"/>
  <c r="C177" i="7"/>
  <c r="H176" i="7"/>
  <c r="C176" i="7"/>
  <c r="L175" i="7"/>
  <c r="K175" i="7"/>
  <c r="J175" i="7"/>
  <c r="I175" i="7"/>
  <c r="I174" i="7" s="1"/>
  <c r="G175" i="7"/>
  <c r="F175" i="7"/>
  <c r="E175" i="7"/>
  <c r="E174" i="7" s="1"/>
  <c r="E173" i="7" s="1"/>
  <c r="D175" i="7"/>
  <c r="D174" i="7"/>
  <c r="H172" i="7"/>
  <c r="C172" i="7"/>
  <c r="H171" i="7"/>
  <c r="C171" i="7"/>
  <c r="H170" i="7"/>
  <c r="C170" i="7"/>
  <c r="H169" i="7"/>
  <c r="C169" i="7"/>
  <c r="H168" i="7"/>
  <c r="C168" i="7"/>
  <c r="H167" i="7"/>
  <c r="C167" i="7"/>
  <c r="L166" i="7"/>
  <c r="L165" i="7" s="1"/>
  <c r="K166" i="7"/>
  <c r="K165" i="7" s="1"/>
  <c r="J166" i="7"/>
  <c r="I166" i="7"/>
  <c r="G166" i="7"/>
  <c r="F166" i="7"/>
  <c r="F165" i="7" s="1"/>
  <c r="E166" i="7"/>
  <c r="E165" i="7" s="1"/>
  <c r="D166" i="7"/>
  <c r="J165" i="7"/>
  <c r="G165" i="7"/>
  <c r="H164" i="7"/>
  <c r="C164" i="7"/>
  <c r="H163" i="7"/>
  <c r="C163" i="7"/>
  <c r="H162" i="7"/>
  <c r="C162" i="7"/>
  <c r="H161" i="7"/>
  <c r="C161" i="7"/>
  <c r="L160" i="7"/>
  <c r="K160" i="7"/>
  <c r="J160" i="7"/>
  <c r="I160" i="7"/>
  <c r="G160" i="7"/>
  <c r="F160" i="7"/>
  <c r="E160" i="7"/>
  <c r="D160" i="7"/>
  <c r="I159" i="7"/>
  <c r="H159" i="7"/>
  <c r="C159" i="7"/>
  <c r="H158" i="7"/>
  <c r="C158" i="7"/>
  <c r="H157" i="7"/>
  <c r="C157" i="7"/>
  <c r="H156" i="7"/>
  <c r="C156" i="7"/>
  <c r="H155" i="7"/>
  <c r="C155" i="7"/>
  <c r="H154" i="7"/>
  <c r="C154" i="7"/>
  <c r="H153" i="7"/>
  <c r="C153" i="7"/>
  <c r="H152" i="7"/>
  <c r="C152" i="7"/>
  <c r="L151" i="7"/>
  <c r="K151" i="7"/>
  <c r="J151" i="7"/>
  <c r="I151" i="7"/>
  <c r="G151" i="7"/>
  <c r="F151" i="7"/>
  <c r="E151" i="7"/>
  <c r="D151" i="7"/>
  <c r="H150" i="7"/>
  <c r="C150" i="7"/>
  <c r="H149" i="7"/>
  <c r="C149" i="7"/>
  <c r="H148" i="7"/>
  <c r="C148" i="7"/>
  <c r="H147" i="7"/>
  <c r="C147" i="7"/>
  <c r="H146" i="7"/>
  <c r="C146" i="7"/>
  <c r="H145" i="7"/>
  <c r="C145" i="7"/>
  <c r="L144" i="7"/>
  <c r="K144" i="7"/>
  <c r="J144" i="7"/>
  <c r="I144" i="7"/>
  <c r="G144" i="7"/>
  <c r="F144" i="7"/>
  <c r="E144" i="7"/>
  <c r="D144" i="7"/>
  <c r="H143" i="7"/>
  <c r="C143" i="7"/>
  <c r="H142" i="7"/>
  <c r="C142" i="7"/>
  <c r="L141" i="7"/>
  <c r="K141" i="7"/>
  <c r="J141" i="7"/>
  <c r="I141" i="7"/>
  <c r="G141" i="7"/>
  <c r="F141" i="7"/>
  <c r="E141" i="7"/>
  <c r="D141" i="7"/>
  <c r="H140" i="7"/>
  <c r="C140" i="7"/>
  <c r="H139" i="7"/>
  <c r="C139" i="7"/>
  <c r="H138" i="7"/>
  <c r="C138" i="7"/>
  <c r="H137" i="7"/>
  <c r="C137" i="7"/>
  <c r="L136" i="7"/>
  <c r="L130" i="7" s="1"/>
  <c r="K136" i="7"/>
  <c r="J136" i="7"/>
  <c r="J130" i="7" s="1"/>
  <c r="I136" i="7"/>
  <c r="G136" i="7"/>
  <c r="G130" i="7" s="1"/>
  <c r="F136" i="7"/>
  <c r="E136" i="7"/>
  <c r="D136" i="7"/>
  <c r="H134" i="7"/>
  <c r="C134" i="7"/>
  <c r="I133" i="7"/>
  <c r="H133" i="7" s="1"/>
  <c r="C133" i="7"/>
  <c r="I132" i="7"/>
  <c r="C132" i="7"/>
  <c r="H129" i="7"/>
  <c r="H128" i="7" s="1"/>
  <c r="C129" i="7"/>
  <c r="C128" i="7" s="1"/>
  <c r="L128" i="7"/>
  <c r="K128" i="7"/>
  <c r="J128" i="7"/>
  <c r="I128" i="7"/>
  <c r="G128" i="7"/>
  <c r="F128" i="7"/>
  <c r="E128" i="7"/>
  <c r="D128" i="7"/>
  <c r="H127" i="7"/>
  <c r="C127" i="7"/>
  <c r="H126" i="7"/>
  <c r="C126" i="7"/>
  <c r="H125" i="7"/>
  <c r="C125" i="7"/>
  <c r="H124" i="7"/>
  <c r="C124" i="7"/>
  <c r="H123" i="7"/>
  <c r="C123" i="7"/>
  <c r="L122" i="7"/>
  <c r="K122" i="7"/>
  <c r="J122" i="7"/>
  <c r="I122" i="7"/>
  <c r="G122" i="7"/>
  <c r="F122" i="7"/>
  <c r="E122" i="7"/>
  <c r="D122" i="7"/>
  <c r="H121" i="7"/>
  <c r="C121" i="7"/>
  <c r="H120" i="7"/>
  <c r="C120" i="7"/>
  <c r="H119" i="7"/>
  <c r="C119" i="7"/>
  <c r="H118" i="7"/>
  <c r="C118" i="7"/>
  <c r="H117" i="7"/>
  <c r="C117" i="7"/>
  <c r="L116" i="7"/>
  <c r="K116" i="7"/>
  <c r="J116" i="7"/>
  <c r="I116" i="7"/>
  <c r="G116" i="7"/>
  <c r="F116" i="7"/>
  <c r="E116" i="7"/>
  <c r="D116" i="7"/>
  <c r="H115" i="7"/>
  <c r="C115" i="7"/>
  <c r="H114" i="7"/>
  <c r="C114" i="7"/>
  <c r="H113" i="7"/>
  <c r="C113" i="7"/>
  <c r="L112" i="7"/>
  <c r="K112" i="7"/>
  <c r="J112" i="7"/>
  <c r="I112" i="7"/>
  <c r="G112" i="7"/>
  <c r="F112" i="7"/>
  <c r="E112" i="7"/>
  <c r="D112" i="7"/>
  <c r="H111" i="7"/>
  <c r="C111" i="7"/>
  <c r="H110" i="7"/>
  <c r="C110" i="7"/>
  <c r="H109" i="7"/>
  <c r="C109" i="7"/>
  <c r="H108" i="7"/>
  <c r="C108" i="7"/>
  <c r="H107" i="7"/>
  <c r="C107" i="7"/>
  <c r="H106" i="7"/>
  <c r="C106" i="7"/>
  <c r="H105" i="7"/>
  <c r="C105" i="7"/>
  <c r="H104" i="7"/>
  <c r="C104" i="7"/>
  <c r="L103" i="7"/>
  <c r="K103" i="7"/>
  <c r="J103" i="7"/>
  <c r="I103" i="7"/>
  <c r="G103" i="7"/>
  <c r="F103" i="7"/>
  <c r="E103" i="7"/>
  <c r="D103" i="7"/>
  <c r="H102" i="7"/>
  <c r="C102" i="7"/>
  <c r="H101" i="7"/>
  <c r="C101" i="7"/>
  <c r="H100" i="7"/>
  <c r="C100" i="7"/>
  <c r="H99" i="7"/>
  <c r="C99" i="7"/>
  <c r="H98" i="7"/>
  <c r="C98" i="7"/>
  <c r="H97" i="7"/>
  <c r="C97" i="7"/>
  <c r="H96" i="7"/>
  <c r="C96" i="7"/>
  <c r="L95" i="7"/>
  <c r="K95" i="7"/>
  <c r="J95" i="7"/>
  <c r="I95" i="7"/>
  <c r="G95" i="7"/>
  <c r="F95" i="7"/>
  <c r="E95" i="7"/>
  <c r="D95" i="7"/>
  <c r="H94" i="7"/>
  <c r="C94" i="7"/>
  <c r="H93" i="7"/>
  <c r="C93" i="7"/>
  <c r="H92" i="7"/>
  <c r="C92" i="7"/>
  <c r="H91" i="7"/>
  <c r="C91" i="7"/>
  <c r="H90" i="7"/>
  <c r="C90" i="7"/>
  <c r="L89" i="7"/>
  <c r="K89" i="7"/>
  <c r="J89" i="7"/>
  <c r="I89" i="7"/>
  <c r="G89" i="7"/>
  <c r="F89" i="7"/>
  <c r="E89" i="7"/>
  <c r="D89" i="7"/>
  <c r="H88" i="7"/>
  <c r="C88" i="7"/>
  <c r="H87" i="7"/>
  <c r="C87" i="7"/>
  <c r="H86" i="7"/>
  <c r="C86" i="7"/>
  <c r="H85" i="7"/>
  <c r="C85" i="7"/>
  <c r="L84" i="7"/>
  <c r="K84" i="7"/>
  <c r="J84" i="7"/>
  <c r="I84" i="7"/>
  <c r="G84" i="7"/>
  <c r="F84" i="7"/>
  <c r="E84" i="7"/>
  <c r="D84" i="7"/>
  <c r="G83" i="7"/>
  <c r="H82" i="7"/>
  <c r="C82" i="7"/>
  <c r="H81" i="7"/>
  <c r="C81" i="7"/>
  <c r="L80" i="7"/>
  <c r="K80" i="7"/>
  <c r="J80" i="7"/>
  <c r="I80" i="7"/>
  <c r="G80" i="7"/>
  <c r="F80" i="7"/>
  <c r="E80" i="7"/>
  <c r="D80" i="7"/>
  <c r="H79" i="7"/>
  <c r="C79" i="7"/>
  <c r="H78" i="7"/>
  <c r="C78" i="7"/>
  <c r="L77" i="7"/>
  <c r="L76" i="7" s="1"/>
  <c r="K77" i="7"/>
  <c r="K76" i="7" s="1"/>
  <c r="J77" i="7"/>
  <c r="I77" i="7"/>
  <c r="G77" i="7"/>
  <c r="G76" i="7" s="1"/>
  <c r="F77" i="7"/>
  <c r="E77" i="7"/>
  <c r="E76" i="7" s="1"/>
  <c r="D77" i="7"/>
  <c r="H74" i="7"/>
  <c r="C74" i="7"/>
  <c r="H73" i="7"/>
  <c r="C73" i="7"/>
  <c r="H71" i="7"/>
  <c r="C71" i="7"/>
  <c r="H70" i="7"/>
  <c r="C70" i="7"/>
  <c r="L69" i="7"/>
  <c r="L67" i="7" s="1"/>
  <c r="K69" i="7"/>
  <c r="K67" i="7" s="1"/>
  <c r="J69" i="7"/>
  <c r="I69" i="7"/>
  <c r="G69" i="7"/>
  <c r="F69" i="7"/>
  <c r="F67" i="7" s="1"/>
  <c r="E69" i="7"/>
  <c r="E67" i="7" s="1"/>
  <c r="D69" i="7"/>
  <c r="D67" i="7" s="1"/>
  <c r="J68" i="7"/>
  <c r="C68" i="7"/>
  <c r="G67" i="7"/>
  <c r="H66" i="7"/>
  <c r="C66" i="7"/>
  <c r="H65" i="7"/>
  <c r="C65" i="7"/>
  <c r="H64" i="7"/>
  <c r="C64" i="7"/>
  <c r="H63" i="7"/>
  <c r="C63" i="7"/>
  <c r="H62" i="7"/>
  <c r="C62" i="7"/>
  <c r="H61" i="7"/>
  <c r="C61" i="7"/>
  <c r="H60" i="7"/>
  <c r="C60" i="7"/>
  <c r="H59" i="7"/>
  <c r="C59" i="7"/>
  <c r="L58" i="7"/>
  <c r="K58" i="7"/>
  <c r="J58" i="7"/>
  <c r="I58" i="7"/>
  <c r="G58" i="7"/>
  <c r="G54" i="7" s="1"/>
  <c r="F58" i="7"/>
  <c r="E58" i="7"/>
  <c r="D58" i="7"/>
  <c r="J57" i="7"/>
  <c r="H57" i="7" s="1"/>
  <c r="C57" i="7"/>
  <c r="H56" i="7"/>
  <c r="C56" i="7"/>
  <c r="L55" i="7"/>
  <c r="L54" i="7" s="1"/>
  <c r="K55" i="7"/>
  <c r="I55" i="7"/>
  <c r="G55" i="7"/>
  <c r="F55" i="7"/>
  <c r="F54" i="7" s="1"/>
  <c r="E55" i="7"/>
  <c r="D55" i="7"/>
  <c r="H47" i="7"/>
  <c r="C47" i="7"/>
  <c r="H46" i="7"/>
  <c r="C46" i="7"/>
  <c r="L45" i="7"/>
  <c r="G45" i="7"/>
  <c r="C45" i="7"/>
  <c r="H44" i="7"/>
  <c r="C44" i="7"/>
  <c r="K43" i="7"/>
  <c r="J43" i="7"/>
  <c r="I43" i="7"/>
  <c r="F43" i="7"/>
  <c r="E43" i="7"/>
  <c r="D43" i="7"/>
  <c r="H42" i="7"/>
  <c r="C42" i="7"/>
  <c r="H41" i="7"/>
  <c r="C41" i="7"/>
  <c r="H40" i="7"/>
  <c r="C40" i="7"/>
  <c r="H39" i="7"/>
  <c r="C39" i="7"/>
  <c r="H38" i="7"/>
  <c r="C38" i="7"/>
  <c r="K37" i="7"/>
  <c r="H37" i="7" s="1"/>
  <c r="F37" i="7"/>
  <c r="C37" i="7" s="1"/>
  <c r="H36" i="7"/>
  <c r="C36" i="7"/>
  <c r="H35" i="7"/>
  <c r="C35" i="7"/>
  <c r="K34" i="7"/>
  <c r="F34" i="7"/>
  <c r="C34" i="7" s="1"/>
  <c r="H33" i="7"/>
  <c r="C33" i="7"/>
  <c r="K32" i="7"/>
  <c r="H32" i="7" s="1"/>
  <c r="F32" i="7"/>
  <c r="H31" i="7"/>
  <c r="C31" i="7"/>
  <c r="H30" i="7"/>
  <c r="C30" i="7"/>
  <c r="H29" i="7"/>
  <c r="C29" i="7"/>
  <c r="K28" i="7"/>
  <c r="H28" i="7" s="1"/>
  <c r="F28" i="7"/>
  <c r="C28" i="7" s="1"/>
  <c r="H26" i="7"/>
  <c r="C26" i="7"/>
  <c r="H25" i="7"/>
  <c r="C25" i="7"/>
  <c r="H24" i="7"/>
  <c r="C24" i="7"/>
  <c r="H23" i="7"/>
  <c r="C23" i="7"/>
  <c r="L22" i="7"/>
  <c r="K22" i="7"/>
  <c r="J22" i="7"/>
  <c r="I22" i="7"/>
  <c r="G22" i="7"/>
  <c r="G288" i="7" s="1"/>
  <c r="G287" i="7" s="1"/>
  <c r="F22" i="7"/>
  <c r="F288" i="7" s="1"/>
  <c r="F287" i="7" s="1"/>
  <c r="E22" i="7"/>
  <c r="E288" i="7" s="1"/>
  <c r="D22" i="7"/>
  <c r="G21" i="7"/>
  <c r="E21" i="7"/>
  <c r="H300" i="6"/>
  <c r="C300" i="6"/>
  <c r="H298" i="6"/>
  <c r="C298" i="6"/>
  <c r="H296" i="6"/>
  <c r="C296" i="6"/>
  <c r="H295" i="6"/>
  <c r="C295" i="6"/>
  <c r="H294" i="6"/>
  <c r="C294" i="6"/>
  <c r="H293" i="6"/>
  <c r="C293" i="6"/>
  <c r="H292" i="6"/>
  <c r="C292" i="6"/>
  <c r="H291" i="6"/>
  <c r="C291" i="6"/>
  <c r="C290" i="6" s="1"/>
  <c r="L290" i="6"/>
  <c r="K290" i="6"/>
  <c r="J290" i="6"/>
  <c r="I290" i="6"/>
  <c r="H290" i="6"/>
  <c r="G290" i="6"/>
  <c r="F290" i="6"/>
  <c r="E290" i="6"/>
  <c r="D290" i="6"/>
  <c r="H282" i="6"/>
  <c r="C282" i="6"/>
  <c r="H281" i="6"/>
  <c r="C281" i="6"/>
  <c r="L280" i="6"/>
  <c r="K280" i="6"/>
  <c r="J280" i="6"/>
  <c r="I280" i="6"/>
  <c r="G280" i="6"/>
  <c r="F280" i="6"/>
  <c r="E280" i="6"/>
  <c r="D280" i="6"/>
  <c r="H279" i="6"/>
  <c r="C279" i="6"/>
  <c r="H278" i="6"/>
  <c r="C278" i="6"/>
  <c r="H277" i="6"/>
  <c r="C277" i="6"/>
  <c r="L276" i="6"/>
  <c r="K276" i="6"/>
  <c r="J276" i="6"/>
  <c r="I276" i="6"/>
  <c r="G276" i="6"/>
  <c r="F276" i="6"/>
  <c r="E276" i="6"/>
  <c r="D276" i="6"/>
  <c r="H275" i="6"/>
  <c r="C275" i="6"/>
  <c r="H274" i="6"/>
  <c r="C274" i="6"/>
  <c r="H273" i="6"/>
  <c r="C273" i="6"/>
  <c r="H272" i="6"/>
  <c r="C272" i="6"/>
  <c r="L271" i="6"/>
  <c r="K271" i="6"/>
  <c r="J271" i="6"/>
  <c r="J269" i="6" s="1"/>
  <c r="I271" i="6"/>
  <c r="G271" i="6"/>
  <c r="G269" i="6" s="1"/>
  <c r="G268" i="6" s="1"/>
  <c r="F271" i="6"/>
  <c r="F269" i="6" s="1"/>
  <c r="E271" i="6"/>
  <c r="E269" i="6" s="1"/>
  <c r="E268" i="6" s="1"/>
  <c r="D271" i="6"/>
  <c r="H270" i="6"/>
  <c r="C270" i="6"/>
  <c r="I269" i="6"/>
  <c r="H267" i="6"/>
  <c r="C267" i="6"/>
  <c r="H266" i="6"/>
  <c r="C266" i="6"/>
  <c r="H265" i="6"/>
  <c r="C265" i="6"/>
  <c r="H264" i="6"/>
  <c r="C264" i="6"/>
  <c r="L263" i="6"/>
  <c r="K263" i="6"/>
  <c r="J263" i="6"/>
  <c r="I263" i="6"/>
  <c r="G263" i="6"/>
  <c r="F263" i="6"/>
  <c r="E263" i="6"/>
  <c r="D263" i="6"/>
  <c r="H262" i="6"/>
  <c r="C262" i="6"/>
  <c r="H261" i="6"/>
  <c r="C261" i="6"/>
  <c r="H260" i="6"/>
  <c r="C260" i="6"/>
  <c r="L259" i="6"/>
  <c r="K259" i="6"/>
  <c r="J259" i="6"/>
  <c r="I259" i="6"/>
  <c r="I258" i="6" s="1"/>
  <c r="G259" i="6"/>
  <c r="G258" i="6" s="1"/>
  <c r="F259" i="6"/>
  <c r="E259" i="6"/>
  <c r="D259" i="6"/>
  <c r="L258" i="6"/>
  <c r="D258" i="6"/>
  <c r="H257" i="6"/>
  <c r="C257" i="6"/>
  <c r="H256" i="6"/>
  <c r="C256" i="6"/>
  <c r="H255" i="6"/>
  <c r="C255" i="6"/>
  <c r="H254" i="6"/>
  <c r="C254" i="6"/>
  <c r="H253" i="6"/>
  <c r="C253" i="6"/>
  <c r="L252" i="6"/>
  <c r="L251" i="6" s="1"/>
  <c r="K252" i="6"/>
  <c r="K251" i="6" s="1"/>
  <c r="J252" i="6"/>
  <c r="I252" i="6"/>
  <c r="I251" i="6" s="1"/>
  <c r="G252" i="6"/>
  <c r="G251" i="6" s="1"/>
  <c r="F252" i="6"/>
  <c r="F251" i="6" s="1"/>
  <c r="E252" i="6"/>
  <c r="E251" i="6" s="1"/>
  <c r="D252" i="6"/>
  <c r="H250" i="6"/>
  <c r="C250" i="6"/>
  <c r="H249" i="6"/>
  <c r="C249" i="6"/>
  <c r="H248" i="6"/>
  <c r="C248" i="6"/>
  <c r="H247" i="6"/>
  <c r="C247" i="6"/>
  <c r="L246" i="6"/>
  <c r="K246" i="6"/>
  <c r="J246" i="6"/>
  <c r="I246" i="6"/>
  <c r="G246" i="6"/>
  <c r="F246" i="6"/>
  <c r="E246" i="6"/>
  <c r="D246" i="6"/>
  <c r="H245" i="6"/>
  <c r="C245" i="6"/>
  <c r="H244" i="6"/>
  <c r="C244" i="6"/>
  <c r="H243" i="6"/>
  <c r="C243" i="6"/>
  <c r="H242" i="6"/>
  <c r="C242" i="6"/>
  <c r="H241" i="6"/>
  <c r="C241" i="6"/>
  <c r="H240" i="6"/>
  <c r="C240" i="6"/>
  <c r="H239" i="6"/>
  <c r="C239" i="6"/>
  <c r="L238" i="6"/>
  <c r="K238" i="6"/>
  <c r="J238" i="6"/>
  <c r="I238" i="6"/>
  <c r="G238" i="6"/>
  <c r="F238" i="6"/>
  <c r="E238" i="6"/>
  <c r="D238" i="6"/>
  <c r="H237" i="6"/>
  <c r="C237" i="6"/>
  <c r="H236" i="6"/>
  <c r="C236" i="6"/>
  <c r="L235" i="6"/>
  <c r="K235" i="6"/>
  <c r="J235" i="6"/>
  <c r="I235" i="6"/>
  <c r="G235" i="6"/>
  <c r="F235" i="6"/>
  <c r="E235" i="6"/>
  <c r="D235" i="6"/>
  <c r="H232" i="6"/>
  <c r="C232" i="6"/>
  <c r="H229" i="6"/>
  <c r="C229" i="6"/>
  <c r="H228" i="6"/>
  <c r="C228" i="6"/>
  <c r="L227" i="6"/>
  <c r="K227" i="6"/>
  <c r="J227" i="6"/>
  <c r="I227" i="6"/>
  <c r="G227" i="6"/>
  <c r="F227" i="6"/>
  <c r="E227" i="6"/>
  <c r="D227" i="6"/>
  <c r="H226" i="6"/>
  <c r="C226" i="6"/>
  <c r="H225" i="6"/>
  <c r="C225" i="6"/>
  <c r="H224" i="6"/>
  <c r="C224" i="6"/>
  <c r="H223" i="6"/>
  <c r="C223" i="6"/>
  <c r="H222" i="6"/>
  <c r="C222" i="6"/>
  <c r="H221" i="6"/>
  <c r="C221" i="6"/>
  <c r="H220" i="6"/>
  <c r="C220" i="6"/>
  <c r="H219" i="6"/>
  <c r="C219" i="6"/>
  <c r="H218" i="6"/>
  <c r="C218" i="6"/>
  <c r="H217" i="6"/>
  <c r="C217" i="6"/>
  <c r="L216" i="6"/>
  <c r="K216" i="6"/>
  <c r="J216" i="6"/>
  <c r="I216" i="6"/>
  <c r="G216" i="6"/>
  <c r="F216" i="6"/>
  <c r="E216" i="6"/>
  <c r="D216" i="6"/>
  <c r="H215" i="6"/>
  <c r="C215" i="6"/>
  <c r="H214" i="6"/>
  <c r="C214" i="6"/>
  <c r="H213" i="6"/>
  <c r="C213" i="6"/>
  <c r="H212" i="6"/>
  <c r="C212" i="6"/>
  <c r="H211" i="6"/>
  <c r="C211" i="6"/>
  <c r="H210" i="6"/>
  <c r="C210" i="6"/>
  <c r="H209" i="6"/>
  <c r="C209" i="6"/>
  <c r="H208" i="6"/>
  <c r="C208" i="6"/>
  <c r="H207" i="6"/>
  <c r="C207" i="6"/>
  <c r="H206" i="6"/>
  <c r="C206" i="6"/>
  <c r="L205" i="6"/>
  <c r="K205" i="6"/>
  <c r="K204" i="6" s="1"/>
  <c r="J205" i="6"/>
  <c r="I205" i="6"/>
  <c r="G205" i="6"/>
  <c r="F205" i="6"/>
  <c r="E205" i="6"/>
  <c r="D205" i="6"/>
  <c r="G204" i="6"/>
  <c r="H203" i="6"/>
  <c r="C203" i="6"/>
  <c r="H202" i="6"/>
  <c r="C202" i="6"/>
  <c r="H201" i="6"/>
  <c r="C201" i="6"/>
  <c r="H200" i="6"/>
  <c r="C200" i="6"/>
  <c r="H199" i="6"/>
  <c r="C199" i="6"/>
  <c r="L198" i="6"/>
  <c r="L196" i="6" s="1"/>
  <c r="K198" i="6"/>
  <c r="K196" i="6" s="1"/>
  <c r="K195" i="6" s="1"/>
  <c r="J198" i="6"/>
  <c r="J196" i="6" s="1"/>
  <c r="I198" i="6"/>
  <c r="I196" i="6" s="1"/>
  <c r="G198" i="6"/>
  <c r="G196" i="6" s="1"/>
  <c r="F198" i="6"/>
  <c r="F196" i="6" s="1"/>
  <c r="E198" i="6"/>
  <c r="E196" i="6" s="1"/>
  <c r="D198" i="6"/>
  <c r="H197" i="6"/>
  <c r="C197" i="6"/>
  <c r="H193" i="6"/>
  <c r="C193" i="6"/>
  <c r="L192" i="6"/>
  <c r="L191" i="6" s="1"/>
  <c r="K192" i="6"/>
  <c r="K191" i="6" s="1"/>
  <c r="J192" i="6"/>
  <c r="J191" i="6" s="1"/>
  <c r="I192" i="6"/>
  <c r="I191" i="6" s="1"/>
  <c r="G192" i="6"/>
  <c r="G191" i="6" s="1"/>
  <c r="F192" i="6"/>
  <c r="F191" i="6" s="1"/>
  <c r="E192" i="6"/>
  <c r="E191" i="6" s="1"/>
  <c r="D192" i="6"/>
  <c r="H190" i="6"/>
  <c r="C190" i="6"/>
  <c r="H189" i="6"/>
  <c r="C189" i="6"/>
  <c r="L188" i="6"/>
  <c r="K188" i="6"/>
  <c r="J188" i="6"/>
  <c r="J187" i="6" s="1"/>
  <c r="I188" i="6"/>
  <c r="G188" i="6"/>
  <c r="F188" i="6"/>
  <c r="F187" i="6" s="1"/>
  <c r="E188" i="6"/>
  <c r="D188" i="6"/>
  <c r="H186" i="6"/>
  <c r="C186" i="6"/>
  <c r="H185" i="6"/>
  <c r="C185" i="6"/>
  <c r="L184" i="6"/>
  <c r="K184" i="6"/>
  <c r="J184" i="6"/>
  <c r="I184" i="6"/>
  <c r="G184" i="6"/>
  <c r="F184" i="6"/>
  <c r="E184" i="6"/>
  <c r="D184" i="6"/>
  <c r="H183" i="6"/>
  <c r="C183" i="6"/>
  <c r="H182" i="6"/>
  <c r="C182" i="6"/>
  <c r="H181" i="6"/>
  <c r="C181" i="6"/>
  <c r="H180" i="6"/>
  <c r="C180" i="6"/>
  <c r="L179" i="6"/>
  <c r="K179" i="6"/>
  <c r="J179" i="6"/>
  <c r="I179" i="6"/>
  <c r="G179" i="6"/>
  <c r="F179" i="6"/>
  <c r="E179" i="6"/>
  <c r="D179" i="6"/>
  <c r="H178" i="6"/>
  <c r="C178" i="6"/>
  <c r="H177" i="6"/>
  <c r="C177" i="6"/>
  <c r="H176" i="6"/>
  <c r="C176" i="6"/>
  <c r="L175" i="6"/>
  <c r="K175" i="6"/>
  <c r="J175" i="6"/>
  <c r="I175" i="6"/>
  <c r="G175" i="6"/>
  <c r="G174" i="6" s="1"/>
  <c r="G173" i="6" s="1"/>
  <c r="F175" i="6"/>
  <c r="F174" i="6" s="1"/>
  <c r="F173" i="6" s="1"/>
  <c r="E175" i="6"/>
  <c r="D175" i="6"/>
  <c r="D174" i="6" s="1"/>
  <c r="L174" i="6"/>
  <c r="K174" i="6"/>
  <c r="K173" i="6" s="1"/>
  <c r="H172" i="6"/>
  <c r="C172" i="6"/>
  <c r="H171" i="6"/>
  <c r="C171" i="6"/>
  <c r="H170" i="6"/>
  <c r="C170" i="6"/>
  <c r="H169" i="6"/>
  <c r="C169" i="6"/>
  <c r="H168" i="6"/>
  <c r="C168" i="6"/>
  <c r="H167" i="6"/>
  <c r="C167" i="6"/>
  <c r="L166" i="6"/>
  <c r="L165" i="6" s="1"/>
  <c r="K166" i="6"/>
  <c r="J166" i="6"/>
  <c r="J165" i="6" s="1"/>
  <c r="I166" i="6"/>
  <c r="G166" i="6"/>
  <c r="G165" i="6" s="1"/>
  <c r="F166" i="6"/>
  <c r="F165" i="6" s="1"/>
  <c r="E166" i="6"/>
  <c r="E165" i="6" s="1"/>
  <c r="D166" i="6"/>
  <c r="K165" i="6"/>
  <c r="H164" i="6"/>
  <c r="C164" i="6"/>
  <c r="H163" i="6"/>
  <c r="C163" i="6"/>
  <c r="H162" i="6"/>
  <c r="C162" i="6"/>
  <c r="H161" i="6"/>
  <c r="C161" i="6"/>
  <c r="L160" i="6"/>
  <c r="K160" i="6"/>
  <c r="J160" i="6"/>
  <c r="I160" i="6"/>
  <c r="G160" i="6"/>
  <c r="F160" i="6"/>
  <c r="E160" i="6"/>
  <c r="D160" i="6"/>
  <c r="H159" i="6"/>
  <c r="C159" i="6"/>
  <c r="H158" i="6"/>
  <c r="C158" i="6"/>
  <c r="H157" i="6"/>
  <c r="C157" i="6"/>
  <c r="H156" i="6"/>
  <c r="C156" i="6"/>
  <c r="H155" i="6"/>
  <c r="C155" i="6"/>
  <c r="H154" i="6"/>
  <c r="C154" i="6"/>
  <c r="H153" i="6"/>
  <c r="C153" i="6"/>
  <c r="H152" i="6"/>
  <c r="C152" i="6"/>
  <c r="L151" i="6"/>
  <c r="K151" i="6"/>
  <c r="J151" i="6"/>
  <c r="I151" i="6"/>
  <c r="G151" i="6"/>
  <c r="F151" i="6"/>
  <c r="E151" i="6"/>
  <c r="D151" i="6"/>
  <c r="H150" i="6"/>
  <c r="C150" i="6"/>
  <c r="H149" i="6"/>
  <c r="C149" i="6"/>
  <c r="H148" i="6"/>
  <c r="C148" i="6"/>
  <c r="H147" i="6"/>
  <c r="C147" i="6"/>
  <c r="H146" i="6"/>
  <c r="C146" i="6"/>
  <c r="H145" i="6"/>
  <c r="C145" i="6"/>
  <c r="L144" i="6"/>
  <c r="K144" i="6"/>
  <c r="J144" i="6"/>
  <c r="I144" i="6"/>
  <c r="G144" i="6"/>
  <c r="F144" i="6"/>
  <c r="E144" i="6"/>
  <c r="D144" i="6"/>
  <c r="H143" i="6"/>
  <c r="C143" i="6"/>
  <c r="H142" i="6"/>
  <c r="C142" i="6"/>
  <c r="L141" i="6"/>
  <c r="K141" i="6"/>
  <c r="J141" i="6"/>
  <c r="I141" i="6"/>
  <c r="G141" i="6"/>
  <c r="F141" i="6"/>
  <c r="E141" i="6"/>
  <c r="D141" i="6"/>
  <c r="H140" i="6"/>
  <c r="C140" i="6"/>
  <c r="H139" i="6"/>
  <c r="C139" i="6"/>
  <c r="H138" i="6"/>
  <c r="C138" i="6"/>
  <c r="H137" i="6"/>
  <c r="C137" i="6"/>
  <c r="L136" i="6"/>
  <c r="K136" i="6"/>
  <c r="J136" i="6"/>
  <c r="I136" i="6"/>
  <c r="G136" i="6"/>
  <c r="F136" i="6"/>
  <c r="E136" i="6"/>
  <c r="E130" i="6" s="1"/>
  <c r="D136" i="6"/>
  <c r="H134" i="6"/>
  <c r="C134" i="6"/>
  <c r="H133" i="6"/>
  <c r="C133" i="6"/>
  <c r="H132" i="6"/>
  <c r="C132" i="6"/>
  <c r="H131" i="6"/>
  <c r="H129" i="6"/>
  <c r="H128" i="6" s="1"/>
  <c r="C129" i="6"/>
  <c r="C128" i="6" s="1"/>
  <c r="L128" i="6"/>
  <c r="K128" i="6"/>
  <c r="J128" i="6"/>
  <c r="I128" i="6"/>
  <c r="G128" i="6"/>
  <c r="F128" i="6"/>
  <c r="E128" i="6"/>
  <c r="D128" i="6"/>
  <c r="H127" i="6"/>
  <c r="C127" i="6"/>
  <c r="H126" i="6"/>
  <c r="C126" i="6"/>
  <c r="H125" i="6"/>
  <c r="C125" i="6"/>
  <c r="H124" i="6"/>
  <c r="C124" i="6"/>
  <c r="H123" i="6"/>
  <c r="C123" i="6"/>
  <c r="L122" i="6"/>
  <c r="K122" i="6"/>
  <c r="J122" i="6"/>
  <c r="I122" i="6"/>
  <c r="G122" i="6"/>
  <c r="F122" i="6"/>
  <c r="E122" i="6"/>
  <c r="D122" i="6"/>
  <c r="H121" i="6"/>
  <c r="C121" i="6"/>
  <c r="H120" i="6"/>
  <c r="C120" i="6"/>
  <c r="H119" i="6"/>
  <c r="C119" i="6"/>
  <c r="H118" i="6"/>
  <c r="C118" i="6"/>
  <c r="H117" i="6"/>
  <c r="C117" i="6"/>
  <c r="L116" i="6"/>
  <c r="K116" i="6"/>
  <c r="J116" i="6"/>
  <c r="I116" i="6"/>
  <c r="G116" i="6"/>
  <c r="F116" i="6"/>
  <c r="E116" i="6"/>
  <c r="D116" i="6"/>
  <c r="H115" i="6"/>
  <c r="C115" i="6"/>
  <c r="H114" i="6"/>
  <c r="C114" i="6"/>
  <c r="H113" i="6"/>
  <c r="C113" i="6"/>
  <c r="L112" i="6"/>
  <c r="K112" i="6"/>
  <c r="J112" i="6"/>
  <c r="I112" i="6"/>
  <c r="G112" i="6"/>
  <c r="F112" i="6"/>
  <c r="E112" i="6"/>
  <c r="D112" i="6"/>
  <c r="H111" i="6"/>
  <c r="C111" i="6"/>
  <c r="H110" i="6"/>
  <c r="C110" i="6"/>
  <c r="H109" i="6"/>
  <c r="C109" i="6"/>
  <c r="H108" i="6"/>
  <c r="C108" i="6"/>
  <c r="H107" i="6"/>
  <c r="C107" i="6"/>
  <c r="H106" i="6"/>
  <c r="C106" i="6"/>
  <c r="H105" i="6"/>
  <c r="C105" i="6"/>
  <c r="H104" i="6"/>
  <c r="C104" i="6"/>
  <c r="L103" i="6"/>
  <c r="K103" i="6"/>
  <c r="J103" i="6"/>
  <c r="I103" i="6"/>
  <c r="G103" i="6"/>
  <c r="F103" i="6"/>
  <c r="E103" i="6"/>
  <c r="D103" i="6"/>
  <c r="H102" i="6"/>
  <c r="C102" i="6"/>
  <c r="H101" i="6"/>
  <c r="C101" i="6"/>
  <c r="J100" i="6"/>
  <c r="H100" i="6" s="1"/>
  <c r="C100" i="6"/>
  <c r="H99" i="6"/>
  <c r="C99" i="6"/>
  <c r="H98" i="6"/>
  <c r="C98" i="6"/>
  <c r="H97" i="6"/>
  <c r="C97" i="6"/>
  <c r="H96" i="6"/>
  <c r="C96" i="6"/>
  <c r="L95" i="6"/>
  <c r="K95" i="6"/>
  <c r="J95" i="6"/>
  <c r="I95" i="6"/>
  <c r="G95" i="6"/>
  <c r="F95" i="6"/>
  <c r="E95" i="6"/>
  <c r="D95" i="6"/>
  <c r="H94" i="6"/>
  <c r="C94" i="6"/>
  <c r="H93" i="6"/>
  <c r="C93" i="6"/>
  <c r="H92" i="6"/>
  <c r="C92" i="6"/>
  <c r="H91" i="6"/>
  <c r="C91" i="6"/>
  <c r="H90" i="6"/>
  <c r="C90" i="6"/>
  <c r="L89" i="6"/>
  <c r="K89" i="6"/>
  <c r="J89" i="6"/>
  <c r="I89" i="6"/>
  <c r="G89" i="6"/>
  <c r="F89" i="6"/>
  <c r="E89" i="6"/>
  <c r="D89" i="6"/>
  <c r="H88" i="6"/>
  <c r="C88" i="6"/>
  <c r="H87" i="6"/>
  <c r="C87" i="6"/>
  <c r="H86" i="6"/>
  <c r="C86" i="6"/>
  <c r="H85" i="6"/>
  <c r="C85" i="6"/>
  <c r="L84" i="6"/>
  <c r="K84" i="6"/>
  <c r="J84" i="6"/>
  <c r="I84" i="6"/>
  <c r="G84" i="6"/>
  <c r="F84" i="6"/>
  <c r="E84" i="6"/>
  <c r="C84" i="6" s="1"/>
  <c r="D84" i="6"/>
  <c r="H82" i="6"/>
  <c r="C82" i="6"/>
  <c r="H81" i="6"/>
  <c r="C81" i="6"/>
  <c r="L80" i="6"/>
  <c r="K80" i="6"/>
  <c r="J80" i="6"/>
  <c r="I80" i="6"/>
  <c r="G80" i="6"/>
  <c r="F80" i="6"/>
  <c r="E80" i="6"/>
  <c r="D80" i="6"/>
  <c r="H79" i="6"/>
  <c r="C79" i="6"/>
  <c r="H78" i="6"/>
  <c r="C78" i="6"/>
  <c r="L77" i="6"/>
  <c r="K77" i="6"/>
  <c r="J77" i="6"/>
  <c r="J76" i="6" s="1"/>
  <c r="I77" i="6"/>
  <c r="G77" i="6"/>
  <c r="G76" i="6" s="1"/>
  <c r="F77" i="6"/>
  <c r="E77" i="6"/>
  <c r="D77" i="6"/>
  <c r="D76" i="6" s="1"/>
  <c r="L76" i="6"/>
  <c r="H74" i="6"/>
  <c r="C74" i="6"/>
  <c r="H73" i="6"/>
  <c r="C73" i="6"/>
  <c r="H71" i="6"/>
  <c r="C71" i="6"/>
  <c r="H70" i="6"/>
  <c r="C70" i="6"/>
  <c r="L69" i="6"/>
  <c r="L67" i="6" s="1"/>
  <c r="K69" i="6"/>
  <c r="J69" i="6"/>
  <c r="J67" i="6" s="1"/>
  <c r="I69" i="6"/>
  <c r="I67" i="6" s="1"/>
  <c r="G69" i="6"/>
  <c r="G67" i="6" s="1"/>
  <c r="F69" i="6"/>
  <c r="F67" i="6" s="1"/>
  <c r="E69" i="6"/>
  <c r="E67" i="6" s="1"/>
  <c r="D69" i="6"/>
  <c r="H68" i="6"/>
  <c r="C68" i="6"/>
  <c r="H66" i="6"/>
  <c r="C66" i="6"/>
  <c r="H65" i="6"/>
  <c r="C65" i="6"/>
  <c r="H64" i="6"/>
  <c r="C64" i="6"/>
  <c r="H63" i="6"/>
  <c r="C63" i="6"/>
  <c r="H62" i="6"/>
  <c r="C62" i="6"/>
  <c r="H61" i="6"/>
  <c r="C61" i="6"/>
  <c r="H60" i="6"/>
  <c r="C60" i="6"/>
  <c r="H59" i="6"/>
  <c r="C59" i="6"/>
  <c r="L58" i="6"/>
  <c r="K58" i="6"/>
  <c r="J58" i="6"/>
  <c r="I58" i="6"/>
  <c r="G58" i="6"/>
  <c r="F58" i="6"/>
  <c r="E58" i="6"/>
  <c r="D58" i="6"/>
  <c r="H57" i="6"/>
  <c r="C57" i="6"/>
  <c r="H56" i="6"/>
  <c r="C56" i="6"/>
  <c r="L55" i="6"/>
  <c r="L54" i="6" s="1"/>
  <c r="K55" i="6"/>
  <c r="J55" i="6"/>
  <c r="J54" i="6" s="1"/>
  <c r="I55" i="6"/>
  <c r="G55" i="6"/>
  <c r="G54" i="6" s="1"/>
  <c r="F55" i="6"/>
  <c r="F54" i="6" s="1"/>
  <c r="E55" i="6"/>
  <c r="D55" i="6"/>
  <c r="C55" i="6" s="1"/>
  <c r="I54" i="6"/>
  <c r="D54" i="6"/>
  <c r="H47" i="6"/>
  <c r="C47" i="6"/>
  <c r="H46" i="6"/>
  <c r="C46" i="6"/>
  <c r="L45" i="6"/>
  <c r="H45" i="6" s="1"/>
  <c r="G45" i="6"/>
  <c r="C45" i="6" s="1"/>
  <c r="H44" i="6"/>
  <c r="C44" i="6"/>
  <c r="K43" i="6"/>
  <c r="J43" i="6"/>
  <c r="I43" i="6"/>
  <c r="F43" i="6"/>
  <c r="E43" i="6"/>
  <c r="D43" i="6"/>
  <c r="H42" i="6"/>
  <c r="C42" i="6"/>
  <c r="H41" i="6"/>
  <c r="C41" i="6"/>
  <c r="H40" i="6"/>
  <c r="C40" i="6"/>
  <c r="H39" i="6"/>
  <c r="C39" i="6"/>
  <c r="H38" i="6"/>
  <c r="C38" i="6"/>
  <c r="K37" i="6"/>
  <c r="H37" i="6" s="1"/>
  <c r="F37" i="6"/>
  <c r="C37" i="6" s="1"/>
  <c r="H36" i="6"/>
  <c r="C36" i="6"/>
  <c r="H35" i="6"/>
  <c r="C35" i="6"/>
  <c r="K34" i="6"/>
  <c r="H34" i="6" s="1"/>
  <c r="F34" i="6"/>
  <c r="C34" i="6" s="1"/>
  <c r="H33" i="6"/>
  <c r="C33" i="6"/>
  <c r="K32" i="6"/>
  <c r="H32" i="6" s="1"/>
  <c r="F32" i="6"/>
  <c r="C32" i="6" s="1"/>
  <c r="H31" i="6"/>
  <c r="C31" i="6"/>
  <c r="H30" i="6"/>
  <c r="C30" i="6"/>
  <c r="H29" i="6"/>
  <c r="C29" i="6"/>
  <c r="K28" i="6"/>
  <c r="H28" i="6" s="1"/>
  <c r="F28" i="6"/>
  <c r="C28" i="6" s="1"/>
  <c r="K27" i="6"/>
  <c r="H27" i="6" s="1"/>
  <c r="H26" i="6"/>
  <c r="C26" i="6"/>
  <c r="H25" i="6"/>
  <c r="C25" i="6"/>
  <c r="H24" i="6"/>
  <c r="C24" i="6"/>
  <c r="H23" i="6"/>
  <c r="C23" i="6"/>
  <c r="L22" i="6"/>
  <c r="K22" i="6"/>
  <c r="J22" i="6"/>
  <c r="I22" i="6"/>
  <c r="I288" i="6" s="1"/>
  <c r="G22" i="6"/>
  <c r="F22" i="6"/>
  <c r="E22" i="6"/>
  <c r="D22" i="6"/>
  <c r="J21" i="6"/>
  <c r="H300" i="5"/>
  <c r="C300" i="5"/>
  <c r="H298" i="5"/>
  <c r="C298" i="5"/>
  <c r="H296" i="5"/>
  <c r="C296" i="5"/>
  <c r="H295" i="5"/>
  <c r="C295" i="5"/>
  <c r="H294" i="5"/>
  <c r="C294" i="5"/>
  <c r="H293" i="5"/>
  <c r="C293" i="5"/>
  <c r="H292" i="5"/>
  <c r="C292" i="5"/>
  <c r="H291" i="5"/>
  <c r="C291" i="5"/>
  <c r="L290" i="5"/>
  <c r="K290" i="5"/>
  <c r="J290" i="5"/>
  <c r="I290" i="5"/>
  <c r="H290" i="5"/>
  <c r="G290" i="5"/>
  <c r="F290" i="5"/>
  <c r="E290" i="5"/>
  <c r="D290" i="5"/>
  <c r="C290" i="5"/>
  <c r="H282" i="5"/>
  <c r="C282" i="5"/>
  <c r="H281" i="5"/>
  <c r="C281" i="5"/>
  <c r="L280" i="5"/>
  <c r="K280" i="5"/>
  <c r="J280" i="5"/>
  <c r="I280" i="5"/>
  <c r="G280" i="5"/>
  <c r="F280" i="5"/>
  <c r="E280" i="5"/>
  <c r="D280" i="5"/>
  <c r="H279" i="5"/>
  <c r="C279" i="5"/>
  <c r="H278" i="5"/>
  <c r="C278" i="5"/>
  <c r="H277" i="5"/>
  <c r="C277" i="5"/>
  <c r="L276" i="5"/>
  <c r="K276" i="5"/>
  <c r="J276" i="5"/>
  <c r="I276" i="5"/>
  <c r="G276" i="5"/>
  <c r="F276" i="5"/>
  <c r="E276" i="5"/>
  <c r="D276" i="5"/>
  <c r="H275" i="5"/>
  <c r="C275" i="5"/>
  <c r="H274" i="5"/>
  <c r="C274" i="5"/>
  <c r="H273" i="5"/>
  <c r="C273" i="5"/>
  <c r="H272" i="5"/>
  <c r="C272" i="5"/>
  <c r="L271" i="5"/>
  <c r="L269" i="5" s="1"/>
  <c r="K271" i="5"/>
  <c r="J271" i="5"/>
  <c r="J269" i="5" s="1"/>
  <c r="I271" i="5"/>
  <c r="G271" i="5"/>
  <c r="F271" i="5"/>
  <c r="F269" i="5" s="1"/>
  <c r="F268" i="5" s="1"/>
  <c r="E271" i="5"/>
  <c r="E269" i="5" s="1"/>
  <c r="D271" i="5"/>
  <c r="H270" i="5"/>
  <c r="C270" i="5"/>
  <c r="D269" i="5"/>
  <c r="D268" i="5" s="1"/>
  <c r="H267" i="5"/>
  <c r="C267" i="5"/>
  <c r="H266" i="5"/>
  <c r="C266" i="5"/>
  <c r="H265" i="5"/>
  <c r="C265" i="5"/>
  <c r="H264" i="5"/>
  <c r="C264" i="5"/>
  <c r="L263" i="5"/>
  <c r="K263" i="5"/>
  <c r="J263" i="5"/>
  <c r="I263" i="5"/>
  <c r="G263" i="5"/>
  <c r="F263" i="5"/>
  <c r="E263" i="5"/>
  <c r="D263" i="5"/>
  <c r="H262" i="5"/>
  <c r="C262" i="5"/>
  <c r="H261" i="5"/>
  <c r="C261" i="5"/>
  <c r="H260" i="5"/>
  <c r="C260" i="5"/>
  <c r="L259" i="5"/>
  <c r="K259" i="5"/>
  <c r="J259" i="5"/>
  <c r="I259" i="5"/>
  <c r="G259" i="5"/>
  <c r="G258" i="5" s="1"/>
  <c r="F259" i="5"/>
  <c r="E259" i="5"/>
  <c r="D259" i="5"/>
  <c r="L258" i="5"/>
  <c r="J258" i="5"/>
  <c r="H257" i="5"/>
  <c r="C257" i="5"/>
  <c r="H256" i="5"/>
  <c r="C256" i="5"/>
  <c r="H255" i="5"/>
  <c r="C255" i="5"/>
  <c r="H254" i="5"/>
  <c r="C254" i="5"/>
  <c r="H253" i="5"/>
  <c r="C253" i="5"/>
  <c r="L252" i="5"/>
  <c r="L251" i="5" s="1"/>
  <c r="K252" i="5"/>
  <c r="J252" i="5"/>
  <c r="J251" i="5" s="1"/>
  <c r="I252" i="5"/>
  <c r="I251" i="5" s="1"/>
  <c r="G252" i="5"/>
  <c r="G251" i="5" s="1"/>
  <c r="F252" i="5"/>
  <c r="F251" i="5" s="1"/>
  <c r="E252" i="5"/>
  <c r="E251" i="5" s="1"/>
  <c r="D252" i="5"/>
  <c r="D251" i="5" s="1"/>
  <c r="H250" i="5"/>
  <c r="C250" i="5"/>
  <c r="H249" i="5"/>
  <c r="C249" i="5"/>
  <c r="H248" i="5"/>
  <c r="C248" i="5"/>
  <c r="H247" i="5"/>
  <c r="C247" i="5"/>
  <c r="L246" i="5"/>
  <c r="K246" i="5"/>
  <c r="J246" i="5"/>
  <c r="I246" i="5"/>
  <c r="G246" i="5"/>
  <c r="F246" i="5"/>
  <c r="E246" i="5"/>
  <c r="D246" i="5"/>
  <c r="H245" i="5"/>
  <c r="C245" i="5"/>
  <c r="H244" i="5"/>
  <c r="C244" i="5"/>
  <c r="H243" i="5"/>
  <c r="C243" i="5"/>
  <c r="H242" i="5"/>
  <c r="C242" i="5"/>
  <c r="H241" i="5"/>
  <c r="C241" i="5"/>
  <c r="H240" i="5"/>
  <c r="C240" i="5"/>
  <c r="H239" i="5"/>
  <c r="C239" i="5"/>
  <c r="L238" i="5"/>
  <c r="K238" i="5"/>
  <c r="J238" i="5"/>
  <c r="I238" i="5"/>
  <c r="G238" i="5"/>
  <c r="F238" i="5"/>
  <c r="E238" i="5"/>
  <c r="D238" i="5"/>
  <c r="H237" i="5"/>
  <c r="C237" i="5"/>
  <c r="H236" i="5"/>
  <c r="C236" i="5"/>
  <c r="L235" i="5"/>
  <c r="K235" i="5"/>
  <c r="J235" i="5"/>
  <c r="I235" i="5"/>
  <c r="G235" i="5"/>
  <c r="F235" i="5"/>
  <c r="E235" i="5"/>
  <c r="D235" i="5"/>
  <c r="H232" i="5"/>
  <c r="C232" i="5"/>
  <c r="H229" i="5"/>
  <c r="C229" i="5"/>
  <c r="H228" i="5"/>
  <c r="C228" i="5"/>
  <c r="L227" i="5"/>
  <c r="K227" i="5"/>
  <c r="J227" i="5"/>
  <c r="I227" i="5"/>
  <c r="G227" i="5"/>
  <c r="F227" i="5"/>
  <c r="E227" i="5"/>
  <c r="D227" i="5"/>
  <c r="H226" i="5"/>
  <c r="C226" i="5"/>
  <c r="H225" i="5"/>
  <c r="C225" i="5"/>
  <c r="H224" i="5"/>
  <c r="C224" i="5"/>
  <c r="I223" i="5"/>
  <c r="H223" i="5" s="1"/>
  <c r="C223" i="5"/>
  <c r="H222" i="5"/>
  <c r="C222" i="5"/>
  <c r="H221" i="5"/>
  <c r="C221" i="5"/>
  <c r="H220" i="5"/>
  <c r="C220" i="5"/>
  <c r="H219" i="5"/>
  <c r="C219" i="5"/>
  <c r="H218" i="5"/>
  <c r="C218" i="5"/>
  <c r="H217" i="5"/>
  <c r="C217" i="5"/>
  <c r="L216" i="5"/>
  <c r="K216" i="5"/>
  <c r="K204" i="5" s="1"/>
  <c r="J216" i="5"/>
  <c r="G216" i="5"/>
  <c r="F216" i="5"/>
  <c r="E216" i="5"/>
  <c r="D216" i="5"/>
  <c r="H215" i="5"/>
  <c r="C215" i="5"/>
  <c r="H214" i="5"/>
  <c r="C214" i="5"/>
  <c r="H213" i="5"/>
  <c r="C213" i="5"/>
  <c r="H212" i="5"/>
  <c r="C212" i="5"/>
  <c r="H211" i="5"/>
  <c r="C211" i="5"/>
  <c r="H210" i="5"/>
  <c r="C210" i="5"/>
  <c r="H209" i="5"/>
  <c r="C209" i="5"/>
  <c r="H208" i="5"/>
  <c r="C208" i="5"/>
  <c r="H207" i="5"/>
  <c r="C207" i="5"/>
  <c r="H206" i="5"/>
  <c r="C206" i="5"/>
  <c r="L205" i="5"/>
  <c r="K205" i="5"/>
  <c r="J205" i="5"/>
  <c r="I205" i="5"/>
  <c r="G205" i="5"/>
  <c r="G204" i="5" s="1"/>
  <c r="F205" i="5"/>
  <c r="E205" i="5"/>
  <c r="E204" i="5" s="1"/>
  <c r="D205" i="5"/>
  <c r="H203" i="5"/>
  <c r="C203" i="5"/>
  <c r="H202" i="5"/>
  <c r="C202" i="5"/>
  <c r="H201" i="5"/>
  <c r="C201" i="5"/>
  <c r="H200" i="5"/>
  <c r="C200" i="5"/>
  <c r="H199" i="5"/>
  <c r="C199" i="5"/>
  <c r="L198" i="5"/>
  <c r="K198" i="5"/>
  <c r="J198" i="5"/>
  <c r="J196" i="5" s="1"/>
  <c r="I198" i="5"/>
  <c r="G198" i="5"/>
  <c r="F198" i="5"/>
  <c r="E198" i="5"/>
  <c r="E196" i="5" s="1"/>
  <c r="D198" i="5"/>
  <c r="D196" i="5" s="1"/>
  <c r="H197" i="5"/>
  <c r="C197" i="5"/>
  <c r="L196" i="5"/>
  <c r="K196" i="5"/>
  <c r="G196" i="5"/>
  <c r="H193" i="5"/>
  <c r="C193" i="5"/>
  <c r="L192" i="5"/>
  <c r="K192" i="5"/>
  <c r="K191" i="5" s="1"/>
  <c r="J192" i="5"/>
  <c r="I192" i="5"/>
  <c r="G192" i="5"/>
  <c r="G191" i="5" s="1"/>
  <c r="F192" i="5"/>
  <c r="E192" i="5"/>
  <c r="D192" i="5"/>
  <c r="L191" i="5"/>
  <c r="I191" i="5"/>
  <c r="E191" i="5"/>
  <c r="D191" i="5"/>
  <c r="H190" i="5"/>
  <c r="C190" i="5"/>
  <c r="H189" i="5"/>
  <c r="C189" i="5"/>
  <c r="L188" i="5"/>
  <c r="K188" i="5"/>
  <c r="J188" i="5"/>
  <c r="I188" i="5"/>
  <c r="G188" i="5"/>
  <c r="F188" i="5"/>
  <c r="E188" i="5"/>
  <c r="D188" i="5"/>
  <c r="L187" i="5"/>
  <c r="I187" i="5"/>
  <c r="E187" i="5"/>
  <c r="D187" i="5"/>
  <c r="H186" i="5"/>
  <c r="C186" i="5"/>
  <c r="H185" i="5"/>
  <c r="C185" i="5"/>
  <c r="L184" i="5"/>
  <c r="K184" i="5"/>
  <c r="J184" i="5"/>
  <c r="I184" i="5"/>
  <c r="G184" i="5"/>
  <c r="F184" i="5"/>
  <c r="E184" i="5"/>
  <c r="D184" i="5"/>
  <c r="H183" i="5"/>
  <c r="C183" i="5"/>
  <c r="H182" i="5"/>
  <c r="C182" i="5"/>
  <c r="H181" i="5"/>
  <c r="C181" i="5"/>
  <c r="H180" i="5"/>
  <c r="C180" i="5"/>
  <c r="L179" i="5"/>
  <c r="K179" i="5"/>
  <c r="J179" i="5"/>
  <c r="I179" i="5"/>
  <c r="G179" i="5"/>
  <c r="F179" i="5"/>
  <c r="E179" i="5"/>
  <c r="D179" i="5"/>
  <c r="H178" i="5"/>
  <c r="C178" i="5"/>
  <c r="H177" i="5"/>
  <c r="C177" i="5"/>
  <c r="H176" i="5"/>
  <c r="C176" i="5"/>
  <c r="L175" i="5"/>
  <c r="K175" i="5"/>
  <c r="J175" i="5"/>
  <c r="I175" i="5"/>
  <c r="G175" i="5"/>
  <c r="G174" i="5" s="1"/>
  <c r="G173" i="5" s="1"/>
  <c r="F175" i="5"/>
  <c r="E175" i="5"/>
  <c r="D175" i="5"/>
  <c r="I174" i="5"/>
  <c r="I173" i="5" s="1"/>
  <c r="F174" i="5"/>
  <c r="H172" i="5"/>
  <c r="C172" i="5"/>
  <c r="H171" i="5"/>
  <c r="C171" i="5"/>
  <c r="H170" i="5"/>
  <c r="C170" i="5"/>
  <c r="H169" i="5"/>
  <c r="C169" i="5"/>
  <c r="H168" i="5"/>
  <c r="C168" i="5"/>
  <c r="H167" i="5"/>
  <c r="C167" i="5"/>
  <c r="L166" i="5"/>
  <c r="K166" i="5"/>
  <c r="J166" i="5"/>
  <c r="J165" i="5" s="1"/>
  <c r="I166" i="5"/>
  <c r="G166" i="5"/>
  <c r="G165" i="5" s="1"/>
  <c r="F166" i="5"/>
  <c r="E166" i="5"/>
  <c r="E165" i="5" s="1"/>
  <c r="D166" i="5"/>
  <c r="L165" i="5"/>
  <c r="K165" i="5"/>
  <c r="I165" i="5"/>
  <c r="D165" i="5"/>
  <c r="H164" i="5"/>
  <c r="C164" i="5"/>
  <c r="H163" i="5"/>
  <c r="C163" i="5"/>
  <c r="H162" i="5"/>
  <c r="C162" i="5"/>
  <c r="H161" i="5"/>
  <c r="C161" i="5"/>
  <c r="L160" i="5"/>
  <c r="K160" i="5"/>
  <c r="J160" i="5"/>
  <c r="I160" i="5"/>
  <c r="G160" i="5"/>
  <c r="F160" i="5"/>
  <c r="E160" i="5"/>
  <c r="D160" i="5"/>
  <c r="I159" i="5"/>
  <c r="H159" i="5" s="1"/>
  <c r="C159" i="5"/>
  <c r="H158" i="5"/>
  <c r="C158" i="5"/>
  <c r="H157" i="5"/>
  <c r="C157" i="5"/>
  <c r="H156" i="5"/>
  <c r="C156" i="5"/>
  <c r="H155" i="5"/>
  <c r="C155" i="5"/>
  <c r="H154" i="5"/>
  <c r="C154" i="5"/>
  <c r="H153" i="5"/>
  <c r="C153" i="5"/>
  <c r="H152" i="5"/>
  <c r="C152" i="5"/>
  <c r="L151" i="5"/>
  <c r="K151" i="5"/>
  <c r="J151" i="5"/>
  <c r="I151" i="5"/>
  <c r="G151" i="5"/>
  <c r="F151" i="5"/>
  <c r="E151" i="5"/>
  <c r="D151" i="5"/>
  <c r="H150" i="5"/>
  <c r="C150" i="5"/>
  <c r="H149" i="5"/>
  <c r="C149" i="5"/>
  <c r="H148" i="5"/>
  <c r="C148" i="5"/>
  <c r="H147" i="5"/>
  <c r="C147" i="5"/>
  <c r="H146" i="5"/>
  <c r="C146" i="5"/>
  <c r="H145" i="5"/>
  <c r="C145" i="5"/>
  <c r="L144" i="5"/>
  <c r="K144" i="5"/>
  <c r="J144" i="5"/>
  <c r="I144" i="5"/>
  <c r="G144" i="5"/>
  <c r="F144" i="5"/>
  <c r="E144" i="5"/>
  <c r="D144" i="5"/>
  <c r="H143" i="5"/>
  <c r="C143" i="5"/>
  <c r="I142" i="5"/>
  <c r="C142" i="5"/>
  <c r="L141" i="5"/>
  <c r="K141" i="5"/>
  <c r="J141" i="5"/>
  <c r="G141" i="5"/>
  <c r="F141" i="5"/>
  <c r="E141" i="5"/>
  <c r="D141" i="5"/>
  <c r="H140" i="5"/>
  <c r="C140" i="5"/>
  <c r="H139" i="5"/>
  <c r="C139" i="5"/>
  <c r="I138" i="5"/>
  <c r="H138" i="5" s="1"/>
  <c r="C138" i="5"/>
  <c r="H137" i="5"/>
  <c r="C137" i="5"/>
  <c r="L136" i="5"/>
  <c r="K136" i="5"/>
  <c r="J136" i="5"/>
  <c r="G136" i="5"/>
  <c r="F136" i="5"/>
  <c r="E136" i="5"/>
  <c r="D136" i="5"/>
  <c r="H134" i="5"/>
  <c r="C134" i="5"/>
  <c r="I133" i="5"/>
  <c r="H133" i="5" s="1"/>
  <c r="C133" i="5"/>
  <c r="I132" i="5"/>
  <c r="H132" i="5" s="1"/>
  <c r="C132" i="5"/>
  <c r="H129" i="5"/>
  <c r="H128" i="5" s="1"/>
  <c r="C129" i="5"/>
  <c r="C128" i="5" s="1"/>
  <c r="L128" i="5"/>
  <c r="K128" i="5"/>
  <c r="J128" i="5"/>
  <c r="I128" i="5"/>
  <c r="G128" i="5"/>
  <c r="F128" i="5"/>
  <c r="E128" i="5"/>
  <c r="D128" i="5"/>
  <c r="I127" i="5"/>
  <c r="C127" i="5"/>
  <c r="H126" i="5"/>
  <c r="C126" i="5"/>
  <c r="H125" i="5"/>
  <c r="C125" i="5"/>
  <c r="H124" i="5"/>
  <c r="C124" i="5"/>
  <c r="H123" i="5"/>
  <c r="C123" i="5"/>
  <c r="L122" i="5"/>
  <c r="K122" i="5"/>
  <c r="J122" i="5"/>
  <c r="G122" i="5"/>
  <c r="F122" i="5"/>
  <c r="E122" i="5"/>
  <c r="D122" i="5"/>
  <c r="H121" i="5"/>
  <c r="C121" i="5"/>
  <c r="H120" i="5"/>
  <c r="C120" i="5"/>
  <c r="H119" i="5"/>
  <c r="C119" i="5"/>
  <c r="H118" i="5"/>
  <c r="C118" i="5"/>
  <c r="H117" i="5"/>
  <c r="C117" i="5"/>
  <c r="L116" i="5"/>
  <c r="K116" i="5"/>
  <c r="J116" i="5"/>
  <c r="I116" i="5"/>
  <c r="G116" i="5"/>
  <c r="F116" i="5"/>
  <c r="E116" i="5"/>
  <c r="D116" i="5"/>
  <c r="H115" i="5"/>
  <c r="C115" i="5"/>
  <c r="H114" i="5"/>
  <c r="C114" i="5"/>
  <c r="H113" i="5"/>
  <c r="C113" i="5"/>
  <c r="L112" i="5"/>
  <c r="K112" i="5"/>
  <c r="J112" i="5"/>
  <c r="I112" i="5"/>
  <c r="G112" i="5"/>
  <c r="F112" i="5"/>
  <c r="E112" i="5"/>
  <c r="D112" i="5"/>
  <c r="H111" i="5"/>
  <c r="C111" i="5"/>
  <c r="H110" i="5"/>
  <c r="C110" i="5"/>
  <c r="H109" i="5"/>
  <c r="C109" i="5"/>
  <c r="H108" i="5"/>
  <c r="C108" i="5"/>
  <c r="H107" i="5"/>
  <c r="C107" i="5"/>
  <c r="H106" i="5"/>
  <c r="C106" i="5"/>
  <c r="I105" i="5"/>
  <c r="H105" i="5" s="1"/>
  <c r="C105" i="5"/>
  <c r="H104" i="5"/>
  <c r="C104" i="5"/>
  <c r="L103" i="5"/>
  <c r="K103" i="5"/>
  <c r="J103" i="5"/>
  <c r="I103" i="5"/>
  <c r="G103" i="5"/>
  <c r="F103" i="5"/>
  <c r="E103" i="5"/>
  <c r="D103" i="5"/>
  <c r="H102" i="5"/>
  <c r="C102" i="5"/>
  <c r="H101" i="5"/>
  <c r="C101" i="5"/>
  <c r="H100" i="5"/>
  <c r="C100" i="5"/>
  <c r="H99" i="5"/>
  <c r="C99" i="5"/>
  <c r="H98" i="5"/>
  <c r="C98" i="5"/>
  <c r="H97" i="5"/>
  <c r="C97" i="5"/>
  <c r="H96" i="5"/>
  <c r="C96" i="5"/>
  <c r="L95" i="5"/>
  <c r="K95" i="5"/>
  <c r="J95" i="5"/>
  <c r="I95" i="5"/>
  <c r="G95" i="5"/>
  <c r="F95" i="5"/>
  <c r="E95" i="5"/>
  <c r="D95" i="5"/>
  <c r="H94" i="5"/>
  <c r="C94" i="5"/>
  <c r="H93" i="5"/>
  <c r="C93" i="5"/>
  <c r="K92" i="5"/>
  <c r="C92" i="5"/>
  <c r="K91" i="5"/>
  <c r="I91" i="5"/>
  <c r="H91" i="5" s="1"/>
  <c r="C91" i="5"/>
  <c r="H90" i="5"/>
  <c r="C90" i="5"/>
  <c r="L89" i="5"/>
  <c r="J89" i="5"/>
  <c r="G89" i="5"/>
  <c r="F89" i="5"/>
  <c r="E89" i="5"/>
  <c r="D89" i="5"/>
  <c r="H88" i="5"/>
  <c r="C88" i="5"/>
  <c r="H87" i="5"/>
  <c r="C87" i="5"/>
  <c r="H86" i="5"/>
  <c r="C86" i="5"/>
  <c r="H85" i="5"/>
  <c r="C85" i="5"/>
  <c r="L84" i="5"/>
  <c r="K84" i="5"/>
  <c r="J84" i="5"/>
  <c r="I84" i="5"/>
  <c r="G84" i="5"/>
  <c r="F84" i="5"/>
  <c r="E84" i="5"/>
  <c r="C84" i="5" s="1"/>
  <c r="D84" i="5"/>
  <c r="H82" i="5"/>
  <c r="C82" i="5"/>
  <c r="H81" i="5"/>
  <c r="C81" i="5"/>
  <c r="L80" i="5"/>
  <c r="K80" i="5"/>
  <c r="J80" i="5"/>
  <c r="I80" i="5"/>
  <c r="G80" i="5"/>
  <c r="F80" i="5"/>
  <c r="E80" i="5"/>
  <c r="D80" i="5"/>
  <c r="H79" i="5"/>
  <c r="C79" i="5"/>
  <c r="H78" i="5"/>
  <c r="C78" i="5"/>
  <c r="L77" i="5"/>
  <c r="K77" i="5"/>
  <c r="J77" i="5"/>
  <c r="J76" i="5" s="1"/>
  <c r="I77" i="5"/>
  <c r="G77" i="5"/>
  <c r="G76" i="5" s="1"/>
  <c r="F77" i="5"/>
  <c r="E77" i="5"/>
  <c r="D77" i="5"/>
  <c r="D76" i="5" s="1"/>
  <c r="L76" i="5"/>
  <c r="H74" i="5"/>
  <c r="C74" i="5"/>
  <c r="H73" i="5"/>
  <c r="C73" i="5"/>
  <c r="H71" i="5"/>
  <c r="C71" i="5"/>
  <c r="H70" i="5"/>
  <c r="C70" i="5"/>
  <c r="L69" i="5"/>
  <c r="L67" i="5" s="1"/>
  <c r="K69" i="5"/>
  <c r="J69" i="5"/>
  <c r="I69" i="5"/>
  <c r="I67" i="5" s="1"/>
  <c r="G69" i="5"/>
  <c r="G67" i="5" s="1"/>
  <c r="F69" i="5"/>
  <c r="F67" i="5" s="1"/>
  <c r="E69" i="5"/>
  <c r="E67" i="5" s="1"/>
  <c r="D69" i="5"/>
  <c r="J68" i="5"/>
  <c r="H68" i="5" s="1"/>
  <c r="C68" i="5"/>
  <c r="H66" i="5"/>
  <c r="C66" i="5"/>
  <c r="J65" i="5"/>
  <c r="C65" i="5"/>
  <c r="H64" i="5"/>
  <c r="C64" i="5"/>
  <c r="H63" i="5"/>
  <c r="C63" i="5"/>
  <c r="H62" i="5"/>
  <c r="C62" i="5"/>
  <c r="H61" i="5"/>
  <c r="C61" i="5"/>
  <c r="H60" i="5"/>
  <c r="C60" i="5"/>
  <c r="H59" i="5"/>
  <c r="C59" i="5"/>
  <c r="L58" i="5"/>
  <c r="L54" i="5" s="1"/>
  <c r="K58" i="5"/>
  <c r="I58" i="5"/>
  <c r="G58" i="5"/>
  <c r="F58" i="5"/>
  <c r="E58" i="5"/>
  <c r="D58" i="5"/>
  <c r="J57" i="5"/>
  <c r="H57" i="5" s="1"/>
  <c r="C57" i="5"/>
  <c r="H56" i="5"/>
  <c r="C56" i="5"/>
  <c r="L55" i="5"/>
  <c r="K55" i="5"/>
  <c r="J55" i="5"/>
  <c r="I55" i="5"/>
  <c r="I54" i="5" s="1"/>
  <c r="I53" i="5" s="1"/>
  <c r="G55" i="5"/>
  <c r="F55" i="5"/>
  <c r="E55" i="5"/>
  <c r="E54" i="5" s="1"/>
  <c r="E53" i="5" s="1"/>
  <c r="D55" i="5"/>
  <c r="D54" i="5" s="1"/>
  <c r="H47" i="5"/>
  <c r="C47" i="5"/>
  <c r="H46" i="5"/>
  <c r="C46" i="5"/>
  <c r="L45" i="5"/>
  <c r="H45" i="5" s="1"/>
  <c r="G45" i="5"/>
  <c r="H44" i="5"/>
  <c r="C44" i="5"/>
  <c r="K43" i="5"/>
  <c r="J43" i="5"/>
  <c r="I43" i="5"/>
  <c r="F43" i="5"/>
  <c r="E43" i="5"/>
  <c r="D43" i="5"/>
  <c r="H42" i="5"/>
  <c r="C42" i="5"/>
  <c r="K41" i="5"/>
  <c r="H41" i="5" s="1"/>
  <c r="C41" i="5"/>
  <c r="H40" i="5"/>
  <c r="C40" i="5"/>
  <c r="H39" i="5"/>
  <c r="C39" i="5"/>
  <c r="H38" i="5"/>
  <c r="C38" i="5"/>
  <c r="K37" i="5"/>
  <c r="H37" i="5" s="1"/>
  <c r="F37" i="5"/>
  <c r="C37" i="5" s="1"/>
  <c r="H36" i="5"/>
  <c r="C36" i="5"/>
  <c r="H35" i="5"/>
  <c r="C35" i="5"/>
  <c r="K34" i="5"/>
  <c r="H34" i="5" s="1"/>
  <c r="F34" i="5"/>
  <c r="C34" i="5" s="1"/>
  <c r="H33" i="5"/>
  <c r="C33" i="5"/>
  <c r="K32" i="5"/>
  <c r="H32" i="5" s="1"/>
  <c r="F32" i="5"/>
  <c r="C32" i="5" s="1"/>
  <c r="H31" i="5"/>
  <c r="C31" i="5"/>
  <c r="H30" i="5"/>
  <c r="C30" i="5"/>
  <c r="H29" i="5"/>
  <c r="C29" i="5"/>
  <c r="K28" i="5"/>
  <c r="H28" i="5" s="1"/>
  <c r="F28" i="5"/>
  <c r="C28" i="5" s="1"/>
  <c r="H26" i="5"/>
  <c r="C26" i="5"/>
  <c r="H25" i="5"/>
  <c r="C25" i="5"/>
  <c r="H24" i="5"/>
  <c r="C24" i="5"/>
  <c r="H23" i="5"/>
  <c r="C23" i="5"/>
  <c r="L22" i="5"/>
  <c r="L288" i="5" s="1"/>
  <c r="K22" i="5"/>
  <c r="J22" i="5"/>
  <c r="I22" i="5"/>
  <c r="I288" i="5" s="1"/>
  <c r="I287" i="5" s="1"/>
  <c r="G22" i="5"/>
  <c r="F22" i="5"/>
  <c r="F288" i="5" s="1"/>
  <c r="F287" i="5" s="1"/>
  <c r="E22" i="5"/>
  <c r="D22" i="5"/>
  <c r="L21" i="5"/>
  <c r="I21" i="5"/>
  <c r="H300" i="4"/>
  <c r="C300" i="4"/>
  <c r="H298" i="4"/>
  <c r="C298" i="4"/>
  <c r="H296" i="4"/>
  <c r="C296" i="4"/>
  <c r="H295" i="4"/>
  <c r="C295" i="4"/>
  <c r="H294" i="4"/>
  <c r="C294" i="4"/>
  <c r="H293" i="4"/>
  <c r="C293" i="4"/>
  <c r="H292" i="4"/>
  <c r="C292" i="4"/>
  <c r="H291" i="4"/>
  <c r="C291" i="4"/>
  <c r="L290" i="4"/>
  <c r="K290" i="4"/>
  <c r="J290" i="4"/>
  <c r="I290" i="4"/>
  <c r="H290" i="4"/>
  <c r="G290" i="4"/>
  <c r="F290" i="4"/>
  <c r="E290" i="4"/>
  <c r="D290" i="4"/>
  <c r="C290" i="4"/>
  <c r="H282" i="4"/>
  <c r="C282" i="4"/>
  <c r="H281" i="4"/>
  <c r="C281" i="4"/>
  <c r="L280" i="4"/>
  <c r="K280" i="4"/>
  <c r="J280" i="4"/>
  <c r="I280" i="4"/>
  <c r="G280" i="4"/>
  <c r="F280" i="4"/>
  <c r="E280" i="4"/>
  <c r="D280" i="4"/>
  <c r="H279" i="4"/>
  <c r="C279" i="4"/>
  <c r="H278" i="4"/>
  <c r="C278" i="4"/>
  <c r="H277" i="4"/>
  <c r="C277" i="4"/>
  <c r="L276" i="4"/>
  <c r="K276" i="4"/>
  <c r="J276" i="4"/>
  <c r="I276" i="4"/>
  <c r="G276" i="4"/>
  <c r="F276" i="4"/>
  <c r="E276" i="4"/>
  <c r="D276" i="4"/>
  <c r="H275" i="4"/>
  <c r="C275" i="4"/>
  <c r="H274" i="4"/>
  <c r="C274" i="4"/>
  <c r="H273" i="4"/>
  <c r="C273" i="4"/>
  <c r="H272" i="4"/>
  <c r="C272" i="4"/>
  <c r="L271" i="4"/>
  <c r="K271" i="4"/>
  <c r="J271" i="4"/>
  <c r="J269" i="4" s="1"/>
  <c r="I271" i="4"/>
  <c r="G271" i="4"/>
  <c r="F271" i="4"/>
  <c r="E271" i="4"/>
  <c r="E269" i="4" s="1"/>
  <c r="D271" i="4"/>
  <c r="H270" i="4"/>
  <c r="C270" i="4"/>
  <c r="L269" i="4"/>
  <c r="I269" i="4"/>
  <c r="H267" i="4"/>
  <c r="C267" i="4"/>
  <c r="H266" i="4"/>
  <c r="C266" i="4"/>
  <c r="H265" i="4"/>
  <c r="C265" i="4"/>
  <c r="H264" i="4"/>
  <c r="C264" i="4"/>
  <c r="L263" i="4"/>
  <c r="K263" i="4"/>
  <c r="J263" i="4"/>
  <c r="I263" i="4"/>
  <c r="G263" i="4"/>
  <c r="F263" i="4"/>
  <c r="E263" i="4"/>
  <c r="D263" i="4"/>
  <c r="H262" i="4"/>
  <c r="C262" i="4"/>
  <c r="H261" i="4"/>
  <c r="C261" i="4"/>
  <c r="H260" i="4"/>
  <c r="C260" i="4"/>
  <c r="L259" i="4"/>
  <c r="K259" i="4"/>
  <c r="J259" i="4"/>
  <c r="I259" i="4"/>
  <c r="G259" i="4"/>
  <c r="G258" i="4" s="1"/>
  <c r="F259" i="4"/>
  <c r="E259" i="4"/>
  <c r="D259" i="4"/>
  <c r="L258" i="4"/>
  <c r="D258" i="4"/>
  <c r="H257" i="4"/>
  <c r="C257" i="4"/>
  <c r="H256" i="4"/>
  <c r="C256" i="4"/>
  <c r="H255" i="4"/>
  <c r="C255" i="4"/>
  <c r="H254" i="4"/>
  <c r="C254" i="4"/>
  <c r="H253" i="4"/>
  <c r="C253" i="4"/>
  <c r="L252" i="4"/>
  <c r="L251" i="4" s="1"/>
  <c r="K252" i="4"/>
  <c r="J252" i="4"/>
  <c r="J251" i="4" s="1"/>
  <c r="I252" i="4"/>
  <c r="I251" i="4" s="1"/>
  <c r="G252" i="4"/>
  <c r="G251" i="4" s="1"/>
  <c r="F252" i="4"/>
  <c r="E252" i="4"/>
  <c r="E251" i="4" s="1"/>
  <c r="D252" i="4"/>
  <c r="D251" i="4" s="1"/>
  <c r="F251" i="4"/>
  <c r="H250" i="4"/>
  <c r="C250" i="4"/>
  <c r="H249" i="4"/>
  <c r="C249" i="4"/>
  <c r="H248" i="4"/>
  <c r="C248" i="4"/>
  <c r="H247" i="4"/>
  <c r="C247" i="4"/>
  <c r="L246" i="4"/>
  <c r="K246" i="4"/>
  <c r="J246" i="4"/>
  <c r="I246" i="4"/>
  <c r="G246" i="4"/>
  <c r="F246" i="4"/>
  <c r="E246" i="4"/>
  <c r="D246" i="4"/>
  <c r="H245" i="4"/>
  <c r="C245" i="4"/>
  <c r="H244" i="4"/>
  <c r="C244" i="4"/>
  <c r="H243" i="4"/>
  <c r="C243" i="4"/>
  <c r="H242" i="4"/>
  <c r="C242" i="4"/>
  <c r="H241" i="4"/>
  <c r="C241" i="4"/>
  <c r="H240" i="4"/>
  <c r="C240" i="4"/>
  <c r="H239" i="4"/>
  <c r="C239" i="4"/>
  <c r="L238" i="4"/>
  <c r="K238" i="4"/>
  <c r="J238" i="4"/>
  <c r="I238" i="4"/>
  <c r="G238" i="4"/>
  <c r="F238" i="4"/>
  <c r="E238" i="4"/>
  <c r="D238" i="4"/>
  <c r="H237" i="4"/>
  <c r="C237" i="4"/>
  <c r="H236" i="4"/>
  <c r="C236" i="4"/>
  <c r="L235" i="4"/>
  <c r="K235" i="4"/>
  <c r="J235" i="4"/>
  <c r="I235" i="4"/>
  <c r="G235" i="4"/>
  <c r="F235" i="4"/>
  <c r="E235" i="4"/>
  <c r="D235" i="4"/>
  <c r="H232" i="4"/>
  <c r="C232" i="4"/>
  <c r="H229" i="4"/>
  <c r="C229" i="4"/>
  <c r="H228" i="4"/>
  <c r="C228" i="4"/>
  <c r="L227" i="4"/>
  <c r="K227" i="4"/>
  <c r="J227" i="4"/>
  <c r="I227" i="4"/>
  <c r="G227" i="4"/>
  <c r="F227" i="4"/>
  <c r="E227" i="4"/>
  <c r="D227" i="4"/>
  <c r="H226" i="4"/>
  <c r="C226" i="4"/>
  <c r="H225" i="4"/>
  <c r="C225" i="4"/>
  <c r="H224" i="4"/>
  <c r="C224" i="4"/>
  <c r="H223" i="4"/>
  <c r="C223" i="4"/>
  <c r="H222" i="4"/>
  <c r="C222" i="4"/>
  <c r="H221" i="4"/>
  <c r="C221" i="4"/>
  <c r="H220" i="4"/>
  <c r="C220" i="4"/>
  <c r="H219" i="4"/>
  <c r="C219" i="4"/>
  <c r="H218" i="4"/>
  <c r="C218" i="4"/>
  <c r="H217" i="4"/>
  <c r="C217" i="4"/>
  <c r="L216" i="4"/>
  <c r="K216" i="4"/>
  <c r="J216" i="4"/>
  <c r="I216" i="4"/>
  <c r="G216" i="4"/>
  <c r="F216" i="4"/>
  <c r="E216" i="4"/>
  <c r="D216" i="4"/>
  <c r="H215" i="4"/>
  <c r="C215" i="4"/>
  <c r="H214" i="4"/>
  <c r="C214" i="4"/>
  <c r="H213" i="4"/>
  <c r="C213" i="4"/>
  <c r="H212" i="4"/>
  <c r="C212" i="4"/>
  <c r="H211" i="4"/>
  <c r="C211" i="4"/>
  <c r="H210" i="4"/>
  <c r="C210" i="4"/>
  <c r="H209" i="4"/>
  <c r="C209" i="4"/>
  <c r="H208" i="4"/>
  <c r="C208" i="4"/>
  <c r="H207" i="4"/>
  <c r="C207" i="4"/>
  <c r="H206" i="4"/>
  <c r="C206" i="4"/>
  <c r="L205" i="4"/>
  <c r="K205" i="4"/>
  <c r="J205" i="4"/>
  <c r="I205" i="4"/>
  <c r="G205" i="4"/>
  <c r="G204" i="4" s="1"/>
  <c r="F205" i="4"/>
  <c r="F204" i="4" s="1"/>
  <c r="E205" i="4"/>
  <c r="D205" i="4"/>
  <c r="L204" i="4"/>
  <c r="K204" i="4"/>
  <c r="J204" i="4"/>
  <c r="H203" i="4"/>
  <c r="C203" i="4"/>
  <c r="H202" i="4"/>
  <c r="C202" i="4"/>
  <c r="H201" i="4"/>
  <c r="C201" i="4"/>
  <c r="H200" i="4"/>
  <c r="C200" i="4"/>
  <c r="H199" i="4"/>
  <c r="C199" i="4"/>
  <c r="L198" i="4"/>
  <c r="L196" i="4" s="1"/>
  <c r="L195" i="4" s="1"/>
  <c r="K198" i="4"/>
  <c r="J198" i="4"/>
  <c r="I198" i="4"/>
  <c r="I196" i="4" s="1"/>
  <c r="G198" i="4"/>
  <c r="G196" i="4" s="1"/>
  <c r="F198" i="4"/>
  <c r="F196" i="4" s="1"/>
  <c r="F195" i="4" s="1"/>
  <c r="E198" i="4"/>
  <c r="E196" i="4" s="1"/>
  <c r="D198" i="4"/>
  <c r="D196" i="4" s="1"/>
  <c r="H197" i="4"/>
  <c r="C197" i="4"/>
  <c r="J196" i="4"/>
  <c r="H193" i="4"/>
  <c r="C193" i="4"/>
  <c r="L192" i="4"/>
  <c r="L191" i="4" s="1"/>
  <c r="K192" i="4"/>
  <c r="J192" i="4"/>
  <c r="I192" i="4"/>
  <c r="I191" i="4" s="1"/>
  <c r="G192" i="4"/>
  <c r="G191" i="4" s="1"/>
  <c r="F192" i="4"/>
  <c r="E192" i="4"/>
  <c r="D192" i="4"/>
  <c r="D191" i="4" s="1"/>
  <c r="J191" i="4"/>
  <c r="F191" i="4"/>
  <c r="E191" i="4"/>
  <c r="H190" i="4"/>
  <c r="C190" i="4"/>
  <c r="H189" i="4"/>
  <c r="C189" i="4"/>
  <c r="L188" i="4"/>
  <c r="K188" i="4"/>
  <c r="J188" i="4"/>
  <c r="I188" i="4"/>
  <c r="G188" i="4"/>
  <c r="F188" i="4"/>
  <c r="E188" i="4"/>
  <c r="D188" i="4"/>
  <c r="H186" i="4"/>
  <c r="C186" i="4"/>
  <c r="H185" i="4"/>
  <c r="C185" i="4"/>
  <c r="L184" i="4"/>
  <c r="K184" i="4"/>
  <c r="J184" i="4"/>
  <c r="I184" i="4"/>
  <c r="G184" i="4"/>
  <c r="F184" i="4"/>
  <c r="E184" i="4"/>
  <c r="D184" i="4"/>
  <c r="H183" i="4"/>
  <c r="C183" i="4"/>
  <c r="H182" i="4"/>
  <c r="C182" i="4"/>
  <c r="H181" i="4"/>
  <c r="C181" i="4"/>
  <c r="H180" i="4"/>
  <c r="C180" i="4"/>
  <c r="L179" i="4"/>
  <c r="K179" i="4"/>
  <c r="J179" i="4"/>
  <c r="I179" i="4"/>
  <c r="G179" i="4"/>
  <c r="F179" i="4"/>
  <c r="E179" i="4"/>
  <c r="D179" i="4"/>
  <c r="H178" i="4"/>
  <c r="C178" i="4"/>
  <c r="H177" i="4"/>
  <c r="C177" i="4"/>
  <c r="H176" i="4"/>
  <c r="C176" i="4"/>
  <c r="L175" i="4"/>
  <c r="K175" i="4"/>
  <c r="J175" i="4"/>
  <c r="I175" i="4"/>
  <c r="G175" i="4"/>
  <c r="G174" i="4" s="1"/>
  <c r="F175" i="4"/>
  <c r="E175" i="4"/>
  <c r="E174" i="4" s="1"/>
  <c r="E173" i="4" s="1"/>
  <c r="D175" i="4"/>
  <c r="D174" i="4" s="1"/>
  <c r="L174" i="4"/>
  <c r="L173" i="4" s="1"/>
  <c r="J174" i="4"/>
  <c r="J173" i="4" s="1"/>
  <c r="H172" i="4"/>
  <c r="C172" i="4"/>
  <c r="H171" i="4"/>
  <c r="C171" i="4"/>
  <c r="H170" i="4"/>
  <c r="C170" i="4"/>
  <c r="H169" i="4"/>
  <c r="C169" i="4"/>
  <c r="I168" i="4"/>
  <c r="H168" i="4" s="1"/>
  <c r="C168" i="4"/>
  <c r="H167" i="4"/>
  <c r="C167" i="4"/>
  <c r="L166" i="4"/>
  <c r="L165" i="4" s="1"/>
  <c r="K166" i="4"/>
  <c r="J166" i="4"/>
  <c r="J165" i="4" s="1"/>
  <c r="G166" i="4"/>
  <c r="G165" i="4" s="1"/>
  <c r="F166" i="4"/>
  <c r="E166" i="4"/>
  <c r="E165" i="4" s="1"/>
  <c r="D166" i="4"/>
  <c r="K165" i="4"/>
  <c r="F165" i="4"/>
  <c r="H164" i="4"/>
  <c r="C164" i="4"/>
  <c r="H163" i="4"/>
  <c r="C163" i="4"/>
  <c r="H162" i="4"/>
  <c r="C162" i="4"/>
  <c r="H161" i="4"/>
  <c r="C161" i="4"/>
  <c r="L160" i="4"/>
  <c r="K160" i="4"/>
  <c r="J160" i="4"/>
  <c r="I160" i="4"/>
  <c r="G160" i="4"/>
  <c r="F160" i="4"/>
  <c r="E160" i="4"/>
  <c r="D160" i="4"/>
  <c r="H159" i="4"/>
  <c r="C159" i="4"/>
  <c r="H158" i="4"/>
  <c r="C158" i="4"/>
  <c r="H157" i="4"/>
  <c r="C157" i="4"/>
  <c r="H156" i="4"/>
  <c r="C156" i="4"/>
  <c r="H155" i="4"/>
  <c r="C155" i="4"/>
  <c r="H154" i="4"/>
  <c r="C154" i="4"/>
  <c r="H153" i="4"/>
  <c r="C153" i="4"/>
  <c r="H152" i="4"/>
  <c r="C152" i="4"/>
  <c r="L151" i="4"/>
  <c r="K151" i="4"/>
  <c r="J151" i="4"/>
  <c r="I151" i="4"/>
  <c r="G151" i="4"/>
  <c r="F151" i="4"/>
  <c r="E151" i="4"/>
  <c r="D151" i="4"/>
  <c r="H150" i="4"/>
  <c r="C150" i="4"/>
  <c r="H149" i="4"/>
  <c r="C149" i="4"/>
  <c r="H148" i="4"/>
  <c r="C148" i="4"/>
  <c r="H147" i="4"/>
  <c r="C147" i="4"/>
  <c r="H146" i="4"/>
  <c r="C146" i="4"/>
  <c r="H145" i="4"/>
  <c r="C145" i="4"/>
  <c r="L144" i="4"/>
  <c r="K144" i="4"/>
  <c r="J144" i="4"/>
  <c r="I144" i="4"/>
  <c r="G144" i="4"/>
  <c r="F144" i="4"/>
  <c r="E144" i="4"/>
  <c r="D144" i="4"/>
  <c r="H143" i="4"/>
  <c r="C143" i="4"/>
  <c r="H142" i="4"/>
  <c r="C142" i="4"/>
  <c r="L141" i="4"/>
  <c r="K141" i="4"/>
  <c r="J141" i="4"/>
  <c r="I141" i="4"/>
  <c r="G141" i="4"/>
  <c r="F141" i="4"/>
  <c r="E141" i="4"/>
  <c r="D141" i="4"/>
  <c r="H140" i="4"/>
  <c r="C140" i="4"/>
  <c r="H139" i="4"/>
  <c r="C139" i="4"/>
  <c r="H138" i="4"/>
  <c r="C138" i="4"/>
  <c r="H137" i="4"/>
  <c r="C137" i="4"/>
  <c r="L136" i="4"/>
  <c r="K136" i="4"/>
  <c r="J136" i="4"/>
  <c r="I136" i="4"/>
  <c r="G136" i="4"/>
  <c r="G130" i="4" s="1"/>
  <c r="F136" i="4"/>
  <c r="E136" i="4"/>
  <c r="E130" i="4" s="1"/>
  <c r="D136" i="4"/>
  <c r="H134" i="4"/>
  <c r="C134" i="4"/>
  <c r="K133" i="4"/>
  <c r="K131" i="4" s="1"/>
  <c r="I133" i="4"/>
  <c r="I131" i="4" s="1"/>
  <c r="C133" i="4"/>
  <c r="H132" i="4"/>
  <c r="C132" i="4"/>
  <c r="I130" i="4"/>
  <c r="H129" i="4"/>
  <c r="C129" i="4"/>
  <c r="C128" i="4" s="1"/>
  <c r="L128" i="4"/>
  <c r="K128" i="4"/>
  <c r="J128" i="4"/>
  <c r="I128" i="4"/>
  <c r="H128" i="4"/>
  <c r="G128" i="4"/>
  <c r="F128" i="4"/>
  <c r="E128" i="4"/>
  <c r="D128" i="4"/>
  <c r="H127" i="4"/>
  <c r="C127" i="4"/>
  <c r="H126" i="4"/>
  <c r="C126" i="4"/>
  <c r="H125" i="4"/>
  <c r="C125" i="4"/>
  <c r="H124" i="4"/>
  <c r="C124" i="4"/>
  <c r="H123" i="4"/>
  <c r="C123" i="4"/>
  <c r="L122" i="4"/>
  <c r="K122" i="4"/>
  <c r="J122" i="4"/>
  <c r="I122" i="4"/>
  <c r="G122" i="4"/>
  <c r="F122" i="4"/>
  <c r="E122" i="4"/>
  <c r="D122" i="4"/>
  <c r="H121" i="4"/>
  <c r="C121" i="4"/>
  <c r="H120" i="4"/>
  <c r="C120" i="4"/>
  <c r="H119" i="4"/>
  <c r="C119" i="4"/>
  <c r="H118" i="4"/>
  <c r="C118" i="4"/>
  <c r="H117" i="4"/>
  <c r="C117" i="4"/>
  <c r="L116" i="4"/>
  <c r="K116" i="4"/>
  <c r="J116" i="4"/>
  <c r="I116" i="4"/>
  <c r="G116" i="4"/>
  <c r="F116" i="4"/>
  <c r="E116" i="4"/>
  <c r="D116" i="4"/>
  <c r="H115" i="4"/>
  <c r="C115" i="4"/>
  <c r="H114" i="4"/>
  <c r="C114" i="4"/>
  <c r="H113" i="4"/>
  <c r="C113" i="4"/>
  <c r="L112" i="4"/>
  <c r="K112" i="4"/>
  <c r="J112" i="4"/>
  <c r="I112" i="4"/>
  <c r="G112" i="4"/>
  <c r="F112" i="4"/>
  <c r="E112" i="4"/>
  <c r="D112" i="4"/>
  <c r="H111" i="4"/>
  <c r="C111" i="4"/>
  <c r="H110" i="4"/>
  <c r="C110" i="4"/>
  <c r="H109" i="4"/>
  <c r="C109" i="4"/>
  <c r="H108" i="4"/>
  <c r="C108" i="4"/>
  <c r="H107" i="4"/>
  <c r="C107" i="4"/>
  <c r="H106" i="4"/>
  <c r="C106" i="4"/>
  <c r="H105" i="4"/>
  <c r="C105" i="4"/>
  <c r="H104" i="4"/>
  <c r="C104" i="4"/>
  <c r="L103" i="4"/>
  <c r="K103" i="4"/>
  <c r="J103" i="4"/>
  <c r="I103" i="4"/>
  <c r="G103" i="4"/>
  <c r="F103" i="4"/>
  <c r="E103" i="4"/>
  <c r="D103" i="4"/>
  <c r="H102" i="4"/>
  <c r="C102" i="4"/>
  <c r="H101" i="4"/>
  <c r="C101" i="4"/>
  <c r="H100" i="4"/>
  <c r="C100" i="4"/>
  <c r="H99" i="4"/>
  <c r="C99" i="4"/>
  <c r="H98" i="4"/>
  <c r="C98" i="4"/>
  <c r="H97" i="4"/>
  <c r="C97" i="4"/>
  <c r="H96" i="4"/>
  <c r="C96" i="4"/>
  <c r="L95" i="4"/>
  <c r="K95" i="4"/>
  <c r="J95" i="4"/>
  <c r="I95" i="4"/>
  <c r="G95" i="4"/>
  <c r="F95" i="4"/>
  <c r="E95" i="4"/>
  <c r="D95" i="4"/>
  <c r="H94" i="4"/>
  <c r="C94" i="4"/>
  <c r="H93" i="4"/>
  <c r="C93" i="4"/>
  <c r="K92" i="4"/>
  <c r="H92" i="4" s="1"/>
  <c r="C92" i="4"/>
  <c r="H91" i="4"/>
  <c r="C91" i="4"/>
  <c r="H90" i="4"/>
  <c r="C90" i="4"/>
  <c r="L89" i="4"/>
  <c r="J89" i="4"/>
  <c r="I89" i="4"/>
  <c r="G89" i="4"/>
  <c r="F89" i="4"/>
  <c r="E89" i="4"/>
  <c r="D89" i="4"/>
  <c r="H88" i="4"/>
  <c r="C88" i="4"/>
  <c r="H87" i="4"/>
  <c r="C87" i="4"/>
  <c r="H86" i="4"/>
  <c r="C86" i="4"/>
  <c r="H85" i="4"/>
  <c r="C85" i="4"/>
  <c r="L84" i="4"/>
  <c r="K84" i="4"/>
  <c r="J84" i="4"/>
  <c r="I84" i="4"/>
  <c r="G84" i="4"/>
  <c r="F84" i="4"/>
  <c r="E84" i="4"/>
  <c r="D84" i="4"/>
  <c r="H82" i="4"/>
  <c r="C82" i="4"/>
  <c r="H81" i="4"/>
  <c r="C81" i="4"/>
  <c r="L80" i="4"/>
  <c r="K80" i="4"/>
  <c r="J80" i="4"/>
  <c r="I80" i="4"/>
  <c r="G80" i="4"/>
  <c r="F80" i="4"/>
  <c r="E80" i="4"/>
  <c r="D80" i="4"/>
  <c r="H79" i="4"/>
  <c r="C79" i="4"/>
  <c r="H78" i="4"/>
  <c r="C78" i="4"/>
  <c r="L77" i="4"/>
  <c r="L76" i="4" s="1"/>
  <c r="K77" i="4"/>
  <c r="J77" i="4"/>
  <c r="I77" i="4"/>
  <c r="I76" i="4" s="1"/>
  <c r="G77" i="4"/>
  <c r="G76" i="4" s="1"/>
  <c r="F77" i="4"/>
  <c r="F76" i="4" s="1"/>
  <c r="E77" i="4"/>
  <c r="D77" i="4"/>
  <c r="D76" i="4" s="1"/>
  <c r="J76" i="4"/>
  <c r="H74" i="4"/>
  <c r="C74" i="4"/>
  <c r="H73" i="4"/>
  <c r="C73" i="4"/>
  <c r="H71" i="4"/>
  <c r="C71" i="4"/>
  <c r="H70" i="4"/>
  <c r="C70" i="4"/>
  <c r="L69" i="4"/>
  <c r="L67" i="4" s="1"/>
  <c r="K69" i="4"/>
  <c r="K67" i="4" s="1"/>
  <c r="J69" i="4"/>
  <c r="I69" i="4"/>
  <c r="G69" i="4"/>
  <c r="G67" i="4" s="1"/>
  <c r="F69" i="4"/>
  <c r="F67" i="4" s="1"/>
  <c r="E69" i="4"/>
  <c r="E67" i="4" s="1"/>
  <c r="D69" i="4"/>
  <c r="D67" i="4" s="1"/>
  <c r="J68" i="4"/>
  <c r="H68" i="4" s="1"/>
  <c r="C68" i="4"/>
  <c r="H66" i="4"/>
  <c r="C66" i="4"/>
  <c r="J65" i="4"/>
  <c r="H65" i="4" s="1"/>
  <c r="C65" i="4"/>
  <c r="H64" i="4"/>
  <c r="C64" i="4"/>
  <c r="H63" i="4"/>
  <c r="C63" i="4"/>
  <c r="H62" i="4"/>
  <c r="C62" i="4"/>
  <c r="H61" i="4"/>
  <c r="C61" i="4"/>
  <c r="H60" i="4"/>
  <c r="C60" i="4"/>
  <c r="H59" i="4"/>
  <c r="C59" i="4"/>
  <c r="L58" i="4"/>
  <c r="K58" i="4"/>
  <c r="J58" i="4"/>
  <c r="I58" i="4"/>
  <c r="G58" i="4"/>
  <c r="F58" i="4"/>
  <c r="E58" i="4"/>
  <c r="D58" i="4"/>
  <c r="J57" i="4"/>
  <c r="H57" i="4" s="1"/>
  <c r="C57" i="4"/>
  <c r="H56" i="4"/>
  <c r="C56" i="4"/>
  <c r="L55" i="4"/>
  <c r="L54" i="4" s="1"/>
  <c r="K55" i="4"/>
  <c r="I55" i="4"/>
  <c r="G55" i="4"/>
  <c r="G54" i="4" s="1"/>
  <c r="F55" i="4"/>
  <c r="E55" i="4"/>
  <c r="D55" i="4"/>
  <c r="H47" i="4"/>
  <c r="C47" i="4"/>
  <c r="H46" i="4"/>
  <c r="C46" i="4"/>
  <c r="L45" i="4"/>
  <c r="G45" i="4"/>
  <c r="H44" i="4"/>
  <c r="C44" i="4"/>
  <c r="K43" i="4"/>
  <c r="J43" i="4"/>
  <c r="I43" i="4"/>
  <c r="F43" i="4"/>
  <c r="E43" i="4"/>
  <c r="D43" i="4"/>
  <c r="H42" i="4"/>
  <c r="C42" i="4"/>
  <c r="K41" i="4"/>
  <c r="C41" i="4"/>
  <c r="H40" i="4"/>
  <c r="C40" i="4"/>
  <c r="H39" i="4"/>
  <c r="C39" i="4"/>
  <c r="H38" i="4"/>
  <c r="C38" i="4"/>
  <c r="F37" i="4"/>
  <c r="C37" i="4" s="1"/>
  <c r="H36" i="4"/>
  <c r="C36" i="4"/>
  <c r="K35" i="4"/>
  <c r="K34" i="4" s="1"/>
  <c r="H34" i="4" s="1"/>
  <c r="C35" i="4"/>
  <c r="F34" i="4"/>
  <c r="C34" i="4" s="1"/>
  <c r="H33" i="4"/>
  <c r="C33" i="4"/>
  <c r="K32" i="4"/>
  <c r="F32" i="4"/>
  <c r="C32" i="4" s="1"/>
  <c r="H31" i="4"/>
  <c r="C31" i="4"/>
  <c r="H30" i="4"/>
  <c r="C30" i="4"/>
  <c r="H29" i="4"/>
  <c r="C29" i="4"/>
  <c r="K28" i="4"/>
  <c r="H28" i="4" s="1"/>
  <c r="F28" i="4"/>
  <c r="C28" i="4" s="1"/>
  <c r="H26" i="4"/>
  <c r="C26" i="4"/>
  <c r="H25" i="4"/>
  <c r="C25" i="4"/>
  <c r="H24" i="4"/>
  <c r="C24" i="4"/>
  <c r="H23" i="4"/>
  <c r="C23" i="4"/>
  <c r="L22" i="4"/>
  <c r="L288" i="4" s="1"/>
  <c r="L287" i="4" s="1"/>
  <c r="K22" i="4"/>
  <c r="J22" i="4"/>
  <c r="I22" i="4"/>
  <c r="G22" i="4"/>
  <c r="G288" i="4" s="1"/>
  <c r="G287" i="4" s="1"/>
  <c r="F22" i="4"/>
  <c r="E22" i="4"/>
  <c r="E288" i="4" s="1"/>
  <c r="E287" i="4" s="1"/>
  <c r="D22" i="4"/>
  <c r="H300" i="3"/>
  <c r="C300" i="3"/>
  <c r="H298" i="3"/>
  <c r="C298" i="3"/>
  <c r="H296" i="3"/>
  <c r="C296" i="3"/>
  <c r="H295" i="3"/>
  <c r="C295" i="3"/>
  <c r="H294" i="3"/>
  <c r="C294" i="3"/>
  <c r="H293" i="3"/>
  <c r="C293" i="3"/>
  <c r="H292" i="3"/>
  <c r="C292" i="3"/>
  <c r="H291" i="3"/>
  <c r="H290" i="3" s="1"/>
  <c r="C291" i="3"/>
  <c r="C290" i="3" s="1"/>
  <c r="L290" i="3"/>
  <c r="K290" i="3"/>
  <c r="J290" i="3"/>
  <c r="I290" i="3"/>
  <c r="G290" i="3"/>
  <c r="F290" i="3"/>
  <c r="E290" i="3"/>
  <c r="D290" i="3"/>
  <c r="H282" i="3"/>
  <c r="C282" i="3"/>
  <c r="H281" i="3"/>
  <c r="C281" i="3"/>
  <c r="L280" i="3"/>
  <c r="K280" i="3"/>
  <c r="J280" i="3"/>
  <c r="I280" i="3"/>
  <c r="G280" i="3"/>
  <c r="F280" i="3"/>
  <c r="E280" i="3"/>
  <c r="D280" i="3"/>
  <c r="H279" i="3"/>
  <c r="C279" i="3"/>
  <c r="H278" i="3"/>
  <c r="C278" i="3"/>
  <c r="H277" i="3"/>
  <c r="C277" i="3"/>
  <c r="L276" i="3"/>
  <c r="K276" i="3"/>
  <c r="J276" i="3"/>
  <c r="I276" i="3"/>
  <c r="G276" i="3"/>
  <c r="F276" i="3"/>
  <c r="E276" i="3"/>
  <c r="D276" i="3"/>
  <c r="H275" i="3"/>
  <c r="C275" i="3"/>
  <c r="H274" i="3"/>
  <c r="C274" i="3"/>
  <c r="H273" i="3"/>
  <c r="C273" i="3"/>
  <c r="H272" i="3"/>
  <c r="C272" i="3"/>
  <c r="L271" i="3"/>
  <c r="L269" i="3" s="1"/>
  <c r="K271" i="3"/>
  <c r="J271" i="3"/>
  <c r="H271" i="3" s="1"/>
  <c r="I271" i="3"/>
  <c r="G271" i="3"/>
  <c r="F271" i="3"/>
  <c r="E271" i="3"/>
  <c r="D271" i="3"/>
  <c r="H270" i="3"/>
  <c r="C270" i="3"/>
  <c r="K269" i="3"/>
  <c r="I269" i="3"/>
  <c r="G269" i="3"/>
  <c r="G268" i="3" s="1"/>
  <c r="H267" i="3"/>
  <c r="C267" i="3"/>
  <c r="H266" i="3"/>
  <c r="C266" i="3"/>
  <c r="H265" i="3"/>
  <c r="C265" i="3"/>
  <c r="H264" i="3"/>
  <c r="C264" i="3"/>
  <c r="L263" i="3"/>
  <c r="K263" i="3"/>
  <c r="J263" i="3"/>
  <c r="I263" i="3"/>
  <c r="G263" i="3"/>
  <c r="F263" i="3"/>
  <c r="E263" i="3"/>
  <c r="D263" i="3"/>
  <c r="H262" i="3"/>
  <c r="C262" i="3"/>
  <c r="H261" i="3"/>
  <c r="C261" i="3"/>
  <c r="H260" i="3"/>
  <c r="C260" i="3"/>
  <c r="L259" i="3"/>
  <c r="L258" i="3" s="1"/>
  <c r="K259" i="3"/>
  <c r="J259" i="3"/>
  <c r="I259" i="3"/>
  <c r="G259" i="3"/>
  <c r="G258" i="3" s="1"/>
  <c r="F259" i="3"/>
  <c r="F258" i="3" s="1"/>
  <c r="E259" i="3"/>
  <c r="D259" i="3"/>
  <c r="J258" i="3"/>
  <c r="E258" i="3"/>
  <c r="H257" i="3"/>
  <c r="C257" i="3"/>
  <c r="H256" i="3"/>
  <c r="C256" i="3"/>
  <c r="H255" i="3"/>
  <c r="C255" i="3"/>
  <c r="H254" i="3"/>
  <c r="C254" i="3"/>
  <c r="H253" i="3"/>
  <c r="C253" i="3"/>
  <c r="L252" i="3"/>
  <c r="K252" i="3"/>
  <c r="J252" i="3"/>
  <c r="J251" i="3" s="1"/>
  <c r="I252" i="3"/>
  <c r="G252" i="3"/>
  <c r="F252" i="3"/>
  <c r="F251" i="3" s="1"/>
  <c r="E252" i="3"/>
  <c r="D252" i="3"/>
  <c r="D251" i="3" s="1"/>
  <c r="L251" i="3"/>
  <c r="K251" i="3"/>
  <c r="G251" i="3"/>
  <c r="E251" i="3"/>
  <c r="H250" i="3"/>
  <c r="C250" i="3"/>
  <c r="H249" i="3"/>
  <c r="C249" i="3"/>
  <c r="H248" i="3"/>
  <c r="C248" i="3"/>
  <c r="H247" i="3"/>
  <c r="C247" i="3"/>
  <c r="L246" i="3"/>
  <c r="K246" i="3"/>
  <c r="J246" i="3"/>
  <c r="I246" i="3"/>
  <c r="G246" i="3"/>
  <c r="F246" i="3"/>
  <c r="E246" i="3"/>
  <c r="D246" i="3"/>
  <c r="H245" i="3"/>
  <c r="C245" i="3"/>
  <c r="H244" i="3"/>
  <c r="C244" i="3"/>
  <c r="H243" i="3"/>
  <c r="C243" i="3"/>
  <c r="H242" i="3"/>
  <c r="C242" i="3"/>
  <c r="H241" i="3"/>
  <c r="C241" i="3"/>
  <c r="H240" i="3"/>
  <c r="C240" i="3"/>
  <c r="H239" i="3"/>
  <c r="C239" i="3"/>
  <c r="L238" i="3"/>
  <c r="K238" i="3"/>
  <c r="J238" i="3"/>
  <c r="I238" i="3"/>
  <c r="G238" i="3"/>
  <c r="F238" i="3"/>
  <c r="E238" i="3"/>
  <c r="D238" i="3"/>
  <c r="H237" i="3"/>
  <c r="C237" i="3"/>
  <c r="H236" i="3"/>
  <c r="C236" i="3"/>
  <c r="L235" i="3"/>
  <c r="K235" i="3"/>
  <c r="K231" i="3" s="1"/>
  <c r="J235" i="3"/>
  <c r="J231" i="3" s="1"/>
  <c r="I235" i="3"/>
  <c r="G235" i="3"/>
  <c r="F235" i="3"/>
  <c r="F231" i="3" s="1"/>
  <c r="E235" i="3"/>
  <c r="D235" i="3"/>
  <c r="H232" i="3"/>
  <c r="C232" i="3"/>
  <c r="H229" i="3"/>
  <c r="C229" i="3"/>
  <c r="H228" i="3"/>
  <c r="C228" i="3"/>
  <c r="L227" i="3"/>
  <c r="K227" i="3"/>
  <c r="J227" i="3"/>
  <c r="I227" i="3"/>
  <c r="G227" i="3"/>
  <c r="F227" i="3"/>
  <c r="E227" i="3"/>
  <c r="D227" i="3"/>
  <c r="H226" i="3"/>
  <c r="C226" i="3"/>
  <c r="H225" i="3"/>
  <c r="C225" i="3"/>
  <c r="H224" i="3"/>
  <c r="C224" i="3"/>
  <c r="I223" i="3"/>
  <c r="C223" i="3"/>
  <c r="H222" i="3"/>
  <c r="C222" i="3"/>
  <c r="H221" i="3"/>
  <c r="C221" i="3"/>
  <c r="H220" i="3"/>
  <c r="C220" i="3"/>
  <c r="H219" i="3"/>
  <c r="C219" i="3"/>
  <c r="H218" i="3"/>
  <c r="C218" i="3"/>
  <c r="H217" i="3"/>
  <c r="C217" i="3"/>
  <c r="L216" i="3"/>
  <c r="K216" i="3"/>
  <c r="J216" i="3"/>
  <c r="G216" i="3"/>
  <c r="F216" i="3"/>
  <c r="E216" i="3"/>
  <c r="D216" i="3"/>
  <c r="H215" i="3"/>
  <c r="C215" i="3"/>
  <c r="H214" i="3"/>
  <c r="C214" i="3"/>
  <c r="H213" i="3"/>
  <c r="C213" i="3"/>
  <c r="H212" i="3"/>
  <c r="C212" i="3"/>
  <c r="H211" i="3"/>
  <c r="C211" i="3"/>
  <c r="H210" i="3"/>
  <c r="C210" i="3"/>
  <c r="H209" i="3"/>
  <c r="C209" i="3"/>
  <c r="H208" i="3"/>
  <c r="C208" i="3"/>
  <c r="H207" i="3"/>
  <c r="C207" i="3"/>
  <c r="H206" i="3"/>
  <c r="C206" i="3"/>
  <c r="L205" i="3"/>
  <c r="K205" i="3"/>
  <c r="J205" i="3"/>
  <c r="I205" i="3"/>
  <c r="G205" i="3"/>
  <c r="F205" i="3"/>
  <c r="E205" i="3"/>
  <c r="D205" i="3"/>
  <c r="H203" i="3"/>
  <c r="C203" i="3"/>
  <c r="H202" i="3"/>
  <c r="C202" i="3"/>
  <c r="H201" i="3"/>
  <c r="C201" i="3"/>
  <c r="H200" i="3"/>
  <c r="C200" i="3"/>
  <c r="H199" i="3"/>
  <c r="C199" i="3"/>
  <c r="L198" i="3"/>
  <c r="L196" i="3" s="1"/>
  <c r="K198" i="3"/>
  <c r="K196" i="3" s="1"/>
  <c r="J198" i="3"/>
  <c r="I198" i="3"/>
  <c r="I196" i="3" s="1"/>
  <c r="G198" i="3"/>
  <c r="G196" i="3" s="1"/>
  <c r="F198" i="3"/>
  <c r="E198" i="3"/>
  <c r="E196" i="3" s="1"/>
  <c r="D198" i="3"/>
  <c r="D196" i="3" s="1"/>
  <c r="H197" i="3"/>
  <c r="C197" i="3"/>
  <c r="J196" i="3"/>
  <c r="F196" i="3"/>
  <c r="H193" i="3"/>
  <c r="C193" i="3"/>
  <c r="L192" i="3"/>
  <c r="L191" i="3" s="1"/>
  <c r="K192" i="3"/>
  <c r="J192" i="3"/>
  <c r="J191" i="3" s="1"/>
  <c r="I192" i="3"/>
  <c r="I191" i="3" s="1"/>
  <c r="G192" i="3"/>
  <c r="G191" i="3" s="1"/>
  <c r="F192" i="3"/>
  <c r="E192" i="3"/>
  <c r="E191" i="3" s="1"/>
  <c r="D192" i="3"/>
  <c r="D191" i="3" s="1"/>
  <c r="F191" i="3"/>
  <c r="H190" i="3"/>
  <c r="C190" i="3"/>
  <c r="H189" i="3"/>
  <c r="C189" i="3"/>
  <c r="L188" i="3"/>
  <c r="K188" i="3"/>
  <c r="J188" i="3"/>
  <c r="I188" i="3"/>
  <c r="G188" i="3"/>
  <c r="F188" i="3"/>
  <c r="E188" i="3"/>
  <c r="D188" i="3"/>
  <c r="H186" i="3"/>
  <c r="C186" i="3"/>
  <c r="H185" i="3"/>
  <c r="C185" i="3"/>
  <c r="L184" i="3"/>
  <c r="K184" i="3"/>
  <c r="J184" i="3"/>
  <c r="I184" i="3"/>
  <c r="G184" i="3"/>
  <c r="F184" i="3"/>
  <c r="E184" i="3"/>
  <c r="D184" i="3"/>
  <c r="H183" i="3"/>
  <c r="C183" i="3"/>
  <c r="H182" i="3"/>
  <c r="C182" i="3"/>
  <c r="H181" i="3"/>
  <c r="C181" i="3"/>
  <c r="H180" i="3"/>
  <c r="C180" i="3"/>
  <c r="L179" i="3"/>
  <c r="K179" i="3"/>
  <c r="J179" i="3"/>
  <c r="I179" i="3"/>
  <c r="G179" i="3"/>
  <c r="F179" i="3"/>
  <c r="E179" i="3"/>
  <c r="D179" i="3"/>
  <c r="H178" i="3"/>
  <c r="C178" i="3"/>
  <c r="H177" i="3"/>
  <c r="C177" i="3"/>
  <c r="H176" i="3"/>
  <c r="C176" i="3"/>
  <c r="L175" i="3"/>
  <c r="K175" i="3"/>
  <c r="J175" i="3"/>
  <c r="I175" i="3"/>
  <c r="G175" i="3"/>
  <c r="G174" i="3" s="1"/>
  <c r="F175" i="3"/>
  <c r="E175" i="3"/>
  <c r="D175" i="3"/>
  <c r="D174" i="3" s="1"/>
  <c r="D173" i="3" s="1"/>
  <c r="L174" i="3"/>
  <c r="K174" i="3"/>
  <c r="H172" i="3"/>
  <c r="C172" i="3"/>
  <c r="H171" i="3"/>
  <c r="C171" i="3"/>
  <c r="H170" i="3"/>
  <c r="C170" i="3"/>
  <c r="H169" i="3"/>
  <c r="C169" i="3"/>
  <c r="H168" i="3"/>
  <c r="C168" i="3"/>
  <c r="H167" i="3"/>
  <c r="C167" i="3"/>
  <c r="L166" i="3"/>
  <c r="K166" i="3"/>
  <c r="K165" i="3" s="1"/>
  <c r="J166" i="3"/>
  <c r="I166" i="3"/>
  <c r="I165" i="3" s="1"/>
  <c r="G166" i="3"/>
  <c r="G165" i="3" s="1"/>
  <c r="F166" i="3"/>
  <c r="E166" i="3"/>
  <c r="D166" i="3"/>
  <c r="L165" i="3"/>
  <c r="F165" i="3"/>
  <c r="E165" i="3"/>
  <c r="D165" i="3"/>
  <c r="H164" i="3"/>
  <c r="C164" i="3"/>
  <c r="H163" i="3"/>
  <c r="C163" i="3"/>
  <c r="H162" i="3"/>
  <c r="C162" i="3"/>
  <c r="H161" i="3"/>
  <c r="C161" i="3"/>
  <c r="L160" i="3"/>
  <c r="K160" i="3"/>
  <c r="J160" i="3"/>
  <c r="I160" i="3"/>
  <c r="G160" i="3"/>
  <c r="F160" i="3"/>
  <c r="E160" i="3"/>
  <c r="D160" i="3"/>
  <c r="H159" i="3"/>
  <c r="C159" i="3"/>
  <c r="H158" i="3"/>
  <c r="C158" i="3"/>
  <c r="H157" i="3"/>
  <c r="C157" i="3"/>
  <c r="H156" i="3"/>
  <c r="C156" i="3"/>
  <c r="H155" i="3"/>
  <c r="C155" i="3"/>
  <c r="H154" i="3"/>
  <c r="C154" i="3"/>
  <c r="H153" i="3"/>
  <c r="C153" i="3"/>
  <c r="H152" i="3"/>
  <c r="C152" i="3"/>
  <c r="L151" i="3"/>
  <c r="K151" i="3"/>
  <c r="J151" i="3"/>
  <c r="I151" i="3"/>
  <c r="G151" i="3"/>
  <c r="F151" i="3"/>
  <c r="E151" i="3"/>
  <c r="D151" i="3"/>
  <c r="H150" i="3"/>
  <c r="C150" i="3"/>
  <c r="H149" i="3"/>
  <c r="C149" i="3"/>
  <c r="H148" i="3"/>
  <c r="C148" i="3"/>
  <c r="H147" i="3"/>
  <c r="C147" i="3"/>
  <c r="I146" i="3"/>
  <c r="H146" i="3" s="1"/>
  <c r="C146" i="3"/>
  <c r="I145" i="3"/>
  <c r="H145" i="3"/>
  <c r="C145" i="3"/>
  <c r="L144" i="3"/>
  <c r="K144" i="3"/>
  <c r="J144" i="3"/>
  <c r="G144" i="3"/>
  <c r="F144" i="3"/>
  <c r="E144" i="3"/>
  <c r="D144" i="3"/>
  <c r="H143" i="3"/>
  <c r="C143" i="3"/>
  <c r="H142" i="3"/>
  <c r="C142" i="3"/>
  <c r="L141" i="3"/>
  <c r="K141" i="3"/>
  <c r="J141" i="3"/>
  <c r="I141" i="3"/>
  <c r="G141" i="3"/>
  <c r="F141" i="3"/>
  <c r="E141" i="3"/>
  <c r="D141" i="3"/>
  <c r="H140" i="3"/>
  <c r="C140" i="3"/>
  <c r="H139" i="3"/>
  <c r="C139" i="3"/>
  <c r="H138" i="3"/>
  <c r="C138" i="3"/>
  <c r="H137" i="3"/>
  <c r="C137" i="3"/>
  <c r="L136" i="3"/>
  <c r="K136" i="3"/>
  <c r="J136" i="3"/>
  <c r="I136" i="3"/>
  <c r="G136" i="3"/>
  <c r="F136" i="3"/>
  <c r="F130" i="3" s="1"/>
  <c r="E136" i="3"/>
  <c r="D136" i="3"/>
  <c r="H134" i="3"/>
  <c r="C134" i="3"/>
  <c r="C133" i="3"/>
  <c r="H132" i="3"/>
  <c r="C132" i="3"/>
  <c r="J130" i="3"/>
  <c r="D130" i="3"/>
  <c r="H129" i="3"/>
  <c r="C129" i="3"/>
  <c r="L128" i="3"/>
  <c r="K128" i="3"/>
  <c r="J128" i="3"/>
  <c r="I128" i="3"/>
  <c r="H128" i="3"/>
  <c r="G128" i="3"/>
  <c r="F128" i="3"/>
  <c r="E128" i="3"/>
  <c r="D128" i="3"/>
  <c r="C128" i="3"/>
  <c r="H127" i="3"/>
  <c r="C127" i="3"/>
  <c r="H126" i="3"/>
  <c r="C126" i="3"/>
  <c r="H125" i="3"/>
  <c r="C125" i="3"/>
  <c r="H124" i="3"/>
  <c r="C124" i="3"/>
  <c r="H123" i="3"/>
  <c r="C123" i="3"/>
  <c r="L122" i="3"/>
  <c r="K122" i="3"/>
  <c r="J122" i="3"/>
  <c r="I122" i="3"/>
  <c r="G122" i="3"/>
  <c r="F122" i="3"/>
  <c r="E122" i="3"/>
  <c r="D122" i="3"/>
  <c r="H121" i="3"/>
  <c r="C121" i="3"/>
  <c r="H120" i="3"/>
  <c r="C120" i="3"/>
  <c r="H119" i="3"/>
  <c r="C119" i="3"/>
  <c r="H118" i="3"/>
  <c r="C118" i="3"/>
  <c r="I117" i="3"/>
  <c r="H117" i="3" s="1"/>
  <c r="C117" i="3"/>
  <c r="L116" i="3"/>
  <c r="K116" i="3"/>
  <c r="J116" i="3"/>
  <c r="I116" i="3"/>
  <c r="H116" i="3" s="1"/>
  <c r="G116" i="3"/>
  <c r="F116" i="3"/>
  <c r="E116" i="3"/>
  <c r="D116" i="3"/>
  <c r="C116" i="3" s="1"/>
  <c r="H115" i="3"/>
  <c r="C115" i="3"/>
  <c r="H114" i="3"/>
  <c r="C114" i="3"/>
  <c r="H113" i="3"/>
  <c r="C113" i="3"/>
  <c r="L112" i="3"/>
  <c r="K112" i="3"/>
  <c r="J112" i="3"/>
  <c r="I112" i="3"/>
  <c r="G112" i="3"/>
  <c r="F112" i="3"/>
  <c r="E112" i="3"/>
  <c r="D112" i="3"/>
  <c r="H111" i="3"/>
  <c r="C111" i="3"/>
  <c r="H110" i="3"/>
  <c r="C110" i="3"/>
  <c r="H109" i="3"/>
  <c r="C109" i="3"/>
  <c r="H108" i="3"/>
  <c r="C108" i="3"/>
  <c r="H107" i="3"/>
  <c r="C107" i="3"/>
  <c r="H106" i="3"/>
  <c r="C106" i="3"/>
  <c r="H105" i="3"/>
  <c r="C105" i="3"/>
  <c r="H104" i="3"/>
  <c r="C104" i="3"/>
  <c r="L103" i="3"/>
  <c r="K103" i="3"/>
  <c r="J103" i="3"/>
  <c r="I103" i="3"/>
  <c r="G103" i="3"/>
  <c r="F103" i="3"/>
  <c r="E103" i="3"/>
  <c r="D103" i="3"/>
  <c r="H102" i="3"/>
  <c r="C102" i="3"/>
  <c r="H101" i="3"/>
  <c r="C101" i="3"/>
  <c r="H100" i="3"/>
  <c r="C100" i="3"/>
  <c r="H99" i="3"/>
  <c r="C99" i="3"/>
  <c r="H98" i="3"/>
  <c r="C98" i="3"/>
  <c r="H97" i="3"/>
  <c r="C97" i="3"/>
  <c r="H96" i="3"/>
  <c r="C96" i="3"/>
  <c r="L95" i="3"/>
  <c r="K95" i="3"/>
  <c r="J95" i="3"/>
  <c r="I95" i="3"/>
  <c r="G95" i="3"/>
  <c r="F95" i="3"/>
  <c r="E95" i="3"/>
  <c r="D95" i="3"/>
  <c r="H94" i="3"/>
  <c r="C94" i="3"/>
  <c r="H93" i="3"/>
  <c r="C93" i="3"/>
  <c r="H92" i="3"/>
  <c r="C92" i="3"/>
  <c r="H91" i="3"/>
  <c r="C91" i="3"/>
  <c r="H90" i="3"/>
  <c r="C90" i="3"/>
  <c r="L89" i="3"/>
  <c r="K89" i="3"/>
  <c r="J89" i="3"/>
  <c r="I89" i="3"/>
  <c r="G89" i="3"/>
  <c r="F89" i="3"/>
  <c r="E89" i="3"/>
  <c r="D89" i="3"/>
  <c r="H88" i="3"/>
  <c r="C88" i="3"/>
  <c r="H87" i="3"/>
  <c r="C87" i="3"/>
  <c r="H86" i="3"/>
  <c r="C86" i="3"/>
  <c r="H85" i="3"/>
  <c r="C85" i="3"/>
  <c r="L84" i="3"/>
  <c r="K84" i="3"/>
  <c r="J84" i="3"/>
  <c r="I84" i="3"/>
  <c r="G84" i="3"/>
  <c r="F84" i="3"/>
  <c r="E84" i="3"/>
  <c r="D84" i="3"/>
  <c r="J83" i="3"/>
  <c r="H82" i="3"/>
  <c r="C82" i="3"/>
  <c r="H81" i="3"/>
  <c r="C81" i="3"/>
  <c r="L80" i="3"/>
  <c r="K80" i="3"/>
  <c r="J80" i="3"/>
  <c r="I80" i="3"/>
  <c r="G80" i="3"/>
  <c r="F80" i="3"/>
  <c r="E80" i="3"/>
  <c r="D80" i="3"/>
  <c r="H79" i="3"/>
  <c r="C79" i="3"/>
  <c r="H78" i="3"/>
  <c r="C78" i="3"/>
  <c r="L77" i="3"/>
  <c r="L76" i="3" s="1"/>
  <c r="K77" i="3"/>
  <c r="K76" i="3" s="1"/>
  <c r="J77" i="3"/>
  <c r="J76" i="3" s="1"/>
  <c r="I77" i="3"/>
  <c r="I76" i="3" s="1"/>
  <c r="G77" i="3"/>
  <c r="G76" i="3" s="1"/>
  <c r="F77" i="3"/>
  <c r="F76" i="3" s="1"/>
  <c r="E77" i="3"/>
  <c r="D77" i="3"/>
  <c r="D76" i="3" s="1"/>
  <c r="H74" i="3"/>
  <c r="C74" i="3"/>
  <c r="H73" i="3"/>
  <c r="C73" i="3"/>
  <c r="H71" i="3"/>
  <c r="C71" i="3"/>
  <c r="J70" i="3"/>
  <c r="H70" i="3" s="1"/>
  <c r="C70" i="3"/>
  <c r="L69" i="3"/>
  <c r="L67" i="3" s="1"/>
  <c r="K69" i="3"/>
  <c r="I69" i="3"/>
  <c r="I67" i="3" s="1"/>
  <c r="G69" i="3"/>
  <c r="F69" i="3"/>
  <c r="F67" i="3" s="1"/>
  <c r="E69" i="3"/>
  <c r="E67" i="3" s="1"/>
  <c r="D69" i="3"/>
  <c r="J68" i="3"/>
  <c r="C68" i="3"/>
  <c r="K67" i="3"/>
  <c r="G67" i="3"/>
  <c r="H66" i="3"/>
  <c r="C66" i="3"/>
  <c r="J65" i="3"/>
  <c r="H65" i="3" s="1"/>
  <c r="C65" i="3"/>
  <c r="H64" i="3"/>
  <c r="C64" i="3"/>
  <c r="H63" i="3"/>
  <c r="C63" i="3"/>
  <c r="H62" i="3"/>
  <c r="C62" i="3"/>
  <c r="H61" i="3"/>
  <c r="C61" i="3"/>
  <c r="H60" i="3"/>
  <c r="C60" i="3"/>
  <c r="H59" i="3"/>
  <c r="C59" i="3"/>
  <c r="L58" i="3"/>
  <c r="K58" i="3"/>
  <c r="J58" i="3"/>
  <c r="I58" i="3"/>
  <c r="G58" i="3"/>
  <c r="F58" i="3"/>
  <c r="E58" i="3"/>
  <c r="D58" i="3"/>
  <c r="J57" i="3"/>
  <c r="C57" i="3"/>
  <c r="H56" i="3"/>
  <c r="C56" i="3"/>
  <c r="L55" i="3"/>
  <c r="L54" i="3" s="1"/>
  <c r="K55" i="3"/>
  <c r="K54" i="3" s="1"/>
  <c r="I55" i="3"/>
  <c r="G55" i="3"/>
  <c r="F55" i="3"/>
  <c r="E55" i="3"/>
  <c r="D55" i="3"/>
  <c r="D54" i="3"/>
  <c r="H47" i="3"/>
  <c r="C47" i="3"/>
  <c r="H46" i="3"/>
  <c r="C46" i="3"/>
  <c r="L45" i="3"/>
  <c r="H45" i="3" s="1"/>
  <c r="G45" i="3"/>
  <c r="C45" i="3" s="1"/>
  <c r="H44" i="3"/>
  <c r="C44" i="3"/>
  <c r="K43" i="3"/>
  <c r="J43" i="3"/>
  <c r="I43" i="3"/>
  <c r="F43" i="3"/>
  <c r="E43" i="3"/>
  <c r="D43" i="3"/>
  <c r="H42" i="3"/>
  <c r="C42" i="3"/>
  <c r="H41" i="3"/>
  <c r="C41" i="3"/>
  <c r="H40" i="3"/>
  <c r="C40" i="3"/>
  <c r="H39" i="3"/>
  <c r="C39" i="3"/>
  <c r="H38" i="3"/>
  <c r="C38" i="3"/>
  <c r="K37" i="3"/>
  <c r="H37" i="3" s="1"/>
  <c r="F37" i="3"/>
  <c r="C37" i="3" s="1"/>
  <c r="H36" i="3"/>
  <c r="C36" i="3"/>
  <c r="H35" i="3"/>
  <c r="C35" i="3"/>
  <c r="K34" i="3"/>
  <c r="H34" i="3" s="1"/>
  <c r="F34" i="3"/>
  <c r="C34" i="3" s="1"/>
  <c r="H33" i="3"/>
  <c r="C33" i="3"/>
  <c r="K32" i="3"/>
  <c r="H32" i="3" s="1"/>
  <c r="F32" i="3"/>
  <c r="C32" i="3" s="1"/>
  <c r="H31" i="3"/>
  <c r="C31" i="3"/>
  <c r="H30" i="3"/>
  <c r="C30" i="3"/>
  <c r="H29" i="3"/>
  <c r="C29" i="3"/>
  <c r="K28" i="3"/>
  <c r="H28" i="3" s="1"/>
  <c r="F28" i="3"/>
  <c r="C28" i="3" s="1"/>
  <c r="H26" i="3"/>
  <c r="C26" i="3"/>
  <c r="H25" i="3"/>
  <c r="C25" i="3"/>
  <c r="H24" i="3"/>
  <c r="C24" i="3"/>
  <c r="H23" i="3"/>
  <c r="C23" i="3"/>
  <c r="L22" i="3"/>
  <c r="K22" i="3"/>
  <c r="K288" i="3" s="1"/>
  <c r="K287" i="3" s="1"/>
  <c r="J22" i="3"/>
  <c r="I22" i="3"/>
  <c r="G22" i="3"/>
  <c r="F22" i="3"/>
  <c r="F288" i="3" s="1"/>
  <c r="F287" i="3" s="1"/>
  <c r="E22" i="3"/>
  <c r="D22" i="3"/>
  <c r="D21" i="3" s="1"/>
  <c r="H300" i="2"/>
  <c r="C300" i="2"/>
  <c r="H298" i="2"/>
  <c r="C298" i="2"/>
  <c r="H296" i="2"/>
  <c r="C296" i="2"/>
  <c r="H295" i="2"/>
  <c r="C295" i="2"/>
  <c r="H294" i="2"/>
  <c r="C294" i="2"/>
  <c r="H293" i="2"/>
  <c r="C293" i="2"/>
  <c r="H292" i="2"/>
  <c r="C292" i="2"/>
  <c r="H291" i="2"/>
  <c r="C291" i="2"/>
  <c r="C290" i="2" s="1"/>
  <c r="L290" i="2"/>
  <c r="K290" i="2"/>
  <c r="J290" i="2"/>
  <c r="I290" i="2"/>
  <c r="H290" i="2"/>
  <c r="G290" i="2"/>
  <c r="F290" i="2"/>
  <c r="E290" i="2"/>
  <c r="D290" i="2"/>
  <c r="H282" i="2"/>
  <c r="C282" i="2"/>
  <c r="H281" i="2"/>
  <c r="C281" i="2"/>
  <c r="L280" i="2"/>
  <c r="K280" i="2"/>
  <c r="J280" i="2"/>
  <c r="I280" i="2"/>
  <c r="G280" i="2"/>
  <c r="F280" i="2"/>
  <c r="E280" i="2"/>
  <c r="D280" i="2"/>
  <c r="H279" i="2"/>
  <c r="C279" i="2"/>
  <c r="H278" i="2"/>
  <c r="C278" i="2"/>
  <c r="H277" i="2"/>
  <c r="C277" i="2"/>
  <c r="L276" i="2"/>
  <c r="K276" i="2"/>
  <c r="J276" i="2"/>
  <c r="I276" i="2"/>
  <c r="G276" i="2"/>
  <c r="F276" i="2"/>
  <c r="E276" i="2"/>
  <c r="D276" i="2"/>
  <c r="H275" i="2"/>
  <c r="C275" i="2"/>
  <c r="H274" i="2"/>
  <c r="C274" i="2"/>
  <c r="H273" i="2"/>
  <c r="C273" i="2"/>
  <c r="H272" i="2"/>
  <c r="C272" i="2"/>
  <c r="L271" i="2"/>
  <c r="L269" i="2" s="1"/>
  <c r="K271" i="2"/>
  <c r="J271" i="2"/>
  <c r="I271" i="2"/>
  <c r="G271" i="2"/>
  <c r="G269" i="2" s="1"/>
  <c r="F271" i="2"/>
  <c r="E271" i="2"/>
  <c r="D271" i="2"/>
  <c r="H270" i="2"/>
  <c r="C270" i="2"/>
  <c r="J269" i="2"/>
  <c r="F269" i="2"/>
  <c r="F268" i="2" s="1"/>
  <c r="H267" i="2"/>
  <c r="C267" i="2"/>
  <c r="H266" i="2"/>
  <c r="C266" i="2"/>
  <c r="H265" i="2"/>
  <c r="C265" i="2"/>
  <c r="H264" i="2"/>
  <c r="C264" i="2"/>
  <c r="L263" i="2"/>
  <c r="K263" i="2"/>
  <c r="J263" i="2"/>
  <c r="I263" i="2"/>
  <c r="G263" i="2"/>
  <c r="F263" i="2"/>
  <c r="E263" i="2"/>
  <c r="D263" i="2"/>
  <c r="H262" i="2"/>
  <c r="C262" i="2"/>
  <c r="H261" i="2"/>
  <c r="C261" i="2"/>
  <c r="H260" i="2"/>
  <c r="C260" i="2"/>
  <c r="L259" i="2"/>
  <c r="K259" i="2"/>
  <c r="J259" i="2"/>
  <c r="I259" i="2"/>
  <c r="G259" i="2"/>
  <c r="F259" i="2"/>
  <c r="E259" i="2"/>
  <c r="E258" i="2" s="1"/>
  <c r="D259" i="2"/>
  <c r="L258" i="2"/>
  <c r="H257" i="2"/>
  <c r="C257" i="2"/>
  <c r="H256" i="2"/>
  <c r="C256" i="2"/>
  <c r="H255" i="2"/>
  <c r="C255" i="2"/>
  <c r="H254" i="2"/>
  <c r="C254" i="2"/>
  <c r="H253" i="2"/>
  <c r="C253" i="2"/>
  <c r="L252" i="2"/>
  <c r="K252" i="2"/>
  <c r="J252" i="2"/>
  <c r="I252" i="2"/>
  <c r="G252" i="2"/>
  <c r="G251" i="2" s="1"/>
  <c r="F252" i="2"/>
  <c r="F251" i="2" s="1"/>
  <c r="E252" i="2"/>
  <c r="D252" i="2"/>
  <c r="L251" i="2"/>
  <c r="K251" i="2"/>
  <c r="J251" i="2"/>
  <c r="D251" i="2"/>
  <c r="H250" i="2"/>
  <c r="C250" i="2"/>
  <c r="H249" i="2"/>
  <c r="C249" i="2"/>
  <c r="H248" i="2"/>
  <c r="C248" i="2"/>
  <c r="H247" i="2"/>
  <c r="C247" i="2"/>
  <c r="L246" i="2"/>
  <c r="K246" i="2"/>
  <c r="J246" i="2"/>
  <c r="I246" i="2"/>
  <c r="G246" i="2"/>
  <c r="F246" i="2"/>
  <c r="E246" i="2"/>
  <c r="D246" i="2"/>
  <c r="H245" i="2"/>
  <c r="C245" i="2"/>
  <c r="H244" i="2"/>
  <c r="C244" i="2"/>
  <c r="H243" i="2"/>
  <c r="C243" i="2"/>
  <c r="H242" i="2"/>
  <c r="C242" i="2"/>
  <c r="H241" i="2"/>
  <c r="C241" i="2"/>
  <c r="H240" i="2"/>
  <c r="C240" i="2"/>
  <c r="H239" i="2"/>
  <c r="C239" i="2"/>
  <c r="L238" i="2"/>
  <c r="K238" i="2"/>
  <c r="J238" i="2"/>
  <c r="I238" i="2"/>
  <c r="G238" i="2"/>
  <c r="F238" i="2"/>
  <c r="E238" i="2"/>
  <c r="D238" i="2"/>
  <c r="H237" i="2"/>
  <c r="C237" i="2"/>
  <c r="H236" i="2"/>
  <c r="C236" i="2"/>
  <c r="L235" i="2"/>
  <c r="L231" i="2" s="1"/>
  <c r="L230" i="2" s="1"/>
  <c r="K235" i="2"/>
  <c r="K231" i="2" s="1"/>
  <c r="J235" i="2"/>
  <c r="I235" i="2"/>
  <c r="G235" i="2"/>
  <c r="G231" i="2" s="1"/>
  <c r="F235" i="2"/>
  <c r="F231" i="2" s="1"/>
  <c r="E235" i="2"/>
  <c r="D235" i="2"/>
  <c r="D231" i="2" s="1"/>
  <c r="C235" i="2"/>
  <c r="H232" i="2"/>
  <c r="C232" i="2"/>
  <c r="H229" i="2"/>
  <c r="C229" i="2"/>
  <c r="H228" i="2"/>
  <c r="C228" i="2"/>
  <c r="L227" i="2"/>
  <c r="K227" i="2"/>
  <c r="J227" i="2"/>
  <c r="I227" i="2"/>
  <c r="G227" i="2"/>
  <c r="F227" i="2"/>
  <c r="E227" i="2"/>
  <c r="D227" i="2"/>
  <c r="H226" i="2"/>
  <c r="C226" i="2"/>
  <c r="H225" i="2"/>
  <c r="C225" i="2"/>
  <c r="H224" i="2"/>
  <c r="C224" i="2"/>
  <c r="I223" i="2"/>
  <c r="H223" i="2" s="1"/>
  <c r="C223" i="2"/>
  <c r="H222" i="2"/>
  <c r="C222" i="2"/>
  <c r="H221" i="2"/>
  <c r="C221" i="2"/>
  <c r="H220" i="2"/>
  <c r="C220" i="2"/>
  <c r="H219" i="2"/>
  <c r="C219" i="2"/>
  <c r="I218" i="2"/>
  <c r="H218" i="2" s="1"/>
  <c r="C218" i="2"/>
  <c r="H217" i="2"/>
  <c r="C217" i="2"/>
  <c r="L216" i="2"/>
  <c r="K216" i="2"/>
  <c r="J216" i="2"/>
  <c r="G216" i="2"/>
  <c r="F216" i="2"/>
  <c r="E216" i="2"/>
  <c r="D216" i="2"/>
  <c r="H215" i="2"/>
  <c r="C215" i="2"/>
  <c r="H214" i="2"/>
  <c r="C214" i="2"/>
  <c r="H213" i="2"/>
  <c r="C213" i="2"/>
  <c r="H212" i="2"/>
  <c r="C212" i="2"/>
  <c r="H211" i="2"/>
  <c r="C211" i="2"/>
  <c r="H210" i="2"/>
  <c r="C210" i="2"/>
  <c r="H209" i="2"/>
  <c r="C209" i="2"/>
  <c r="H208" i="2"/>
  <c r="C208" i="2"/>
  <c r="H207" i="2"/>
  <c r="C207" i="2"/>
  <c r="H206" i="2"/>
  <c r="C206" i="2"/>
  <c r="L205" i="2"/>
  <c r="K205" i="2"/>
  <c r="J205" i="2"/>
  <c r="I205" i="2"/>
  <c r="G205" i="2"/>
  <c r="G204" i="2" s="1"/>
  <c r="F205" i="2"/>
  <c r="E205" i="2"/>
  <c r="E204" i="2" s="1"/>
  <c r="D205" i="2"/>
  <c r="H203" i="2"/>
  <c r="C203" i="2"/>
  <c r="H202" i="2"/>
  <c r="C202" i="2"/>
  <c r="H201" i="2"/>
  <c r="C201" i="2"/>
  <c r="H200" i="2"/>
  <c r="C200" i="2"/>
  <c r="I199" i="2"/>
  <c r="H199" i="2" s="1"/>
  <c r="C199" i="2"/>
  <c r="L198" i="2"/>
  <c r="L196" i="2" s="1"/>
  <c r="K198" i="2"/>
  <c r="K196" i="2" s="1"/>
  <c r="J198" i="2"/>
  <c r="J196" i="2" s="1"/>
  <c r="G198" i="2"/>
  <c r="F198" i="2"/>
  <c r="F196" i="2" s="1"/>
  <c r="E198" i="2"/>
  <c r="E196" i="2" s="1"/>
  <c r="D198" i="2"/>
  <c r="D196" i="2" s="1"/>
  <c r="H197" i="2"/>
  <c r="C197" i="2"/>
  <c r="G196" i="2"/>
  <c r="H193" i="2"/>
  <c r="C193" i="2"/>
  <c r="L192" i="2"/>
  <c r="K192" i="2"/>
  <c r="J192" i="2"/>
  <c r="J191" i="2" s="1"/>
  <c r="I192" i="2"/>
  <c r="G192" i="2"/>
  <c r="G191" i="2" s="1"/>
  <c r="F192" i="2"/>
  <c r="F191" i="2" s="1"/>
  <c r="E192" i="2"/>
  <c r="D192" i="2"/>
  <c r="D191" i="2" s="1"/>
  <c r="L191" i="2"/>
  <c r="K191" i="2"/>
  <c r="H190" i="2"/>
  <c r="C190" i="2"/>
  <c r="H189" i="2"/>
  <c r="C189" i="2"/>
  <c r="L188" i="2"/>
  <c r="K188" i="2"/>
  <c r="K187" i="2" s="1"/>
  <c r="J188" i="2"/>
  <c r="J187" i="2" s="1"/>
  <c r="I188" i="2"/>
  <c r="G188" i="2"/>
  <c r="F188" i="2"/>
  <c r="F187" i="2" s="1"/>
  <c r="E188" i="2"/>
  <c r="D188" i="2"/>
  <c r="H186" i="2"/>
  <c r="C186" i="2"/>
  <c r="H185" i="2"/>
  <c r="C185" i="2"/>
  <c r="L184" i="2"/>
  <c r="K184" i="2"/>
  <c r="J184" i="2"/>
  <c r="I184" i="2"/>
  <c r="G184" i="2"/>
  <c r="F184" i="2"/>
  <c r="E184" i="2"/>
  <c r="D184" i="2"/>
  <c r="H183" i="2"/>
  <c r="C183" i="2"/>
  <c r="H182" i="2"/>
  <c r="C182" i="2"/>
  <c r="H181" i="2"/>
  <c r="C181" i="2"/>
  <c r="H180" i="2"/>
  <c r="C180" i="2"/>
  <c r="L179" i="2"/>
  <c r="K179" i="2"/>
  <c r="J179" i="2"/>
  <c r="I179" i="2"/>
  <c r="G179" i="2"/>
  <c r="F179" i="2"/>
  <c r="E179" i="2"/>
  <c r="D179" i="2"/>
  <c r="H178" i="2"/>
  <c r="C178" i="2"/>
  <c r="H177" i="2"/>
  <c r="C177" i="2"/>
  <c r="H176" i="2"/>
  <c r="C176" i="2"/>
  <c r="L175" i="2"/>
  <c r="K175" i="2"/>
  <c r="J175" i="2"/>
  <c r="J174" i="2" s="1"/>
  <c r="J173" i="2" s="1"/>
  <c r="I175" i="2"/>
  <c r="G175" i="2"/>
  <c r="F175" i="2"/>
  <c r="E175" i="2"/>
  <c r="D175" i="2"/>
  <c r="H172" i="2"/>
  <c r="C172" i="2"/>
  <c r="H171" i="2"/>
  <c r="C171" i="2"/>
  <c r="H170" i="2"/>
  <c r="C170" i="2"/>
  <c r="H169" i="2"/>
  <c r="C169" i="2"/>
  <c r="H168" i="2"/>
  <c r="C168" i="2"/>
  <c r="H167" i="2"/>
  <c r="C167" i="2"/>
  <c r="L166" i="2"/>
  <c r="K166" i="2"/>
  <c r="J166" i="2"/>
  <c r="I166" i="2"/>
  <c r="G166" i="2"/>
  <c r="G165" i="2" s="1"/>
  <c r="F166" i="2"/>
  <c r="F165" i="2" s="1"/>
  <c r="E166" i="2"/>
  <c r="D166" i="2"/>
  <c r="D165" i="2" s="1"/>
  <c r="L165" i="2"/>
  <c r="K165" i="2"/>
  <c r="J165" i="2"/>
  <c r="H164" i="2"/>
  <c r="C164" i="2"/>
  <c r="H163" i="2"/>
  <c r="C163" i="2"/>
  <c r="H162" i="2"/>
  <c r="C162" i="2"/>
  <c r="H161" i="2"/>
  <c r="C161" i="2"/>
  <c r="L160" i="2"/>
  <c r="K160" i="2"/>
  <c r="J160" i="2"/>
  <c r="I160" i="2"/>
  <c r="G160" i="2"/>
  <c r="F160" i="2"/>
  <c r="E160" i="2"/>
  <c r="D160" i="2"/>
  <c r="I159" i="2"/>
  <c r="H159" i="2" s="1"/>
  <c r="C159" i="2"/>
  <c r="H158" i="2"/>
  <c r="C158" i="2"/>
  <c r="H157" i="2"/>
  <c r="C157" i="2"/>
  <c r="H156" i="2"/>
  <c r="C156" i="2"/>
  <c r="H155" i="2"/>
  <c r="C155" i="2"/>
  <c r="H154" i="2"/>
  <c r="C154" i="2"/>
  <c r="H153" i="2"/>
  <c r="C153" i="2"/>
  <c r="H152" i="2"/>
  <c r="C152" i="2"/>
  <c r="L151" i="2"/>
  <c r="K151" i="2"/>
  <c r="J151" i="2"/>
  <c r="I151" i="2"/>
  <c r="G151" i="2"/>
  <c r="F151" i="2"/>
  <c r="E151" i="2"/>
  <c r="D151" i="2"/>
  <c r="H150" i="2"/>
  <c r="C150" i="2"/>
  <c r="H149" i="2"/>
  <c r="C149" i="2"/>
  <c r="H148" i="2"/>
  <c r="C148" i="2"/>
  <c r="H147" i="2"/>
  <c r="C147" i="2"/>
  <c r="H146" i="2"/>
  <c r="C146" i="2"/>
  <c r="I145" i="2"/>
  <c r="H145" i="2" s="1"/>
  <c r="C145" i="2"/>
  <c r="L144" i="2"/>
  <c r="K144" i="2"/>
  <c r="J144" i="2"/>
  <c r="G144" i="2"/>
  <c r="F144" i="2"/>
  <c r="E144" i="2"/>
  <c r="D144" i="2"/>
  <c r="H143" i="2"/>
  <c r="C143" i="2"/>
  <c r="H142" i="2"/>
  <c r="C142" i="2"/>
  <c r="L141" i="2"/>
  <c r="K141" i="2"/>
  <c r="J141" i="2"/>
  <c r="I141" i="2"/>
  <c r="G141" i="2"/>
  <c r="F141" i="2"/>
  <c r="E141" i="2"/>
  <c r="D141" i="2"/>
  <c r="H140" i="2"/>
  <c r="C140" i="2"/>
  <c r="H139" i="2"/>
  <c r="C139" i="2"/>
  <c r="H138" i="2"/>
  <c r="C138" i="2"/>
  <c r="H137" i="2"/>
  <c r="C137" i="2"/>
  <c r="L136" i="2"/>
  <c r="K136" i="2"/>
  <c r="J136" i="2"/>
  <c r="I136" i="2"/>
  <c r="G136" i="2"/>
  <c r="F136" i="2"/>
  <c r="E136" i="2"/>
  <c r="D136" i="2"/>
  <c r="H134" i="2"/>
  <c r="C134" i="2"/>
  <c r="I131" i="2"/>
  <c r="H131" i="2" s="1"/>
  <c r="C133" i="2"/>
  <c r="H132" i="2"/>
  <c r="C132" i="2"/>
  <c r="C131" i="2"/>
  <c r="H129" i="2"/>
  <c r="H128" i="2" s="1"/>
  <c r="C129" i="2"/>
  <c r="C128" i="2" s="1"/>
  <c r="L128" i="2"/>
  <c r="K128" i="2"/>
  <c r="J128" i="2"/>
  <c r="I128" i="2"/>
  <c r="G128" i="2"/>
  <c r="F128" i="2"/>
  <c r="E128" i="2"/>
  <c r="D128" i="2"/>
  <c r="H127" i="2"/>
  <c r="C127" i="2"/>
  <c r="H126" i="2"/>
  <c r="C126" i="2"/>
  <c r="H125" i="2"/>
  <c r="C125" i="2"/>
  <c r="H124" i="2"/>
  <c r="C124" i="2"/>
  <c r="H123" i="2"/>
  <c r="C123" i="2"/>
  <c r="L122" i="2"/>
  <c r="K122" i="2"/>
  <c r="J122" i="2"/>
  <c r="I122" i="2"/>
  <c r="G122" i="2"/>
  <c r="F122" i="2"/>
  <c r="E122" i="2"/>
  <c r="D122" i="2"/>
  <c r="H121" i="2"/>
  <c r="C121" i="2"/>
  <c r="H120" i="2"/>
  <c r="C120" i="2"/>
  <c r="H119" i="2"/>
  <c r="C119" i="2"/>
  <c r="H118" i="2"/>
  <c r="C118" i="2"/>
  <c r="H117" i="2"/>
  <c r="C117" i="2"/>
  <c r="L116" i="2"/>
  <c r="K116" i="2"/>
  <c r="J116" i="2"/>
  <c r="I116" i="2"/>
  <c r="G116" i="2"/>
  <c r="F116" i="2"/>
  <c r="E116" i="2"/>
  <c r="D116" i="2"/>
  <c r="H115" i="2"/>
  <c r="C115" i="2"/>
  <c r="H114" i="2"/>
  <c r="C114" i="2"/>
  <c r="H113" i="2"/>
  <c r="C113" i="2"/>
  <c r="L112" i="2"/>
  <c r="K112" i="2"/>
  <c r="J112" i="2"/>
  <c r="I112" i="2"/>
  <c r="G112" i="2"/>
  <c r="F112" i="2"/>
  <c r="E112" i="2"/>
  <c r="D112" i="2"/>
  <c r="H111" i="2"/>
  <c r="C111" i="2"/>
  <c r="H110" i="2"/>
  <c r="C110" i="2"/>
  <c r="H109" i="2"/>
  <c r="C109" i="2"/>
  <c r="H108" i="2"/>
  <c r="C108" i="2"/>
  <c r="H107" i="2"/>
  <c r="C107" i="2"/>
  <c r="H106" i="2"/>
  <c r="C106" i="2"/>
  <c r="H105" i="2"/>
  <c r="C105" i="2"/>
  <c r="H104" i="2"/>
  <c r="C104" i="2"/>
  <c r="L103" i="2"/>
  <c r="K103" i="2"/>
  <c r="J103" i="2"/>
  <c r="I103" i="2"/>
  <c r="G103" i="2"/>
  <c r="F103" i="2"/>
  <c r="E103" i="2"/>
  <c r="D103" i="2"/>
  <c r="H102" i="2"/>
  <c r="C102" i="2"/>
  <c r="H101" i="2"/>
  <c r="C101" i="2"/>
  <c r="H100" i="2"/>
  <c r="C100" i="2"/>
  <c r="H99" i="2"/>
  <c r="C99" i="2"/>
  <c r="H98" i="2"/>
  <c r="C98" i="2"/>
  <c r="H97" i="2"/>
  <c r="C97" i="2"/>
  <c r="H96" i="2"/>
  <c r="C96" i="2"/>
  <c r="L95" i="2"/>
  <c r="K95" i="2"/>
  <c r="J95" i="2"/>
  <c r="I95" i="2"/>
  <c r="G95" i="2"/>
  <c r="F95" i="2"/>
  <c r="E95" i="2"/>
  <c r="D95" i="2"/>
  <c r="H94" i="2"/>
  <c r="C94" i="2"/>
  <c r="H93" i="2"/>
  <c r="C93" i="2"/>
  <c r="H92" i="2"/>
  <c r="C92" i="2"/>
  <c r="H91" i="2"/>
  <c r="C91" i="2"/>
  <c r="H90" i="2"/>
  <c r="C90" i="2"/>
  <c r="L89" i="2"/>
  <c r="K89" i="2"/>
  <c r="J89" i="2"/>
  <c r="I89" i="2"/>
  <c r="G89" i="2"/>
  <c r="F89" i="2"/>
  <c r="E89" i="2"/>
  <c r="D89" i="2"/>
  <c r="H88" i="2"/>
  <c r="C88" i="2"/>
  <c r="H87" i="2"/>
  <c r="C87" i="2"/>
  <c r="H86" i="2"/>
  <c r="C86" i="2"/>
  <c r="H85" i="2"/>
  <c r="C85" i="2"/>
  <c r="L84" i="2"/>
  <c r="K84" i="2"/>
  <c r="J84" i="2"/>
  <c r="I84" i="2"/>
  <c r="I83" i="2" s="1"/>
  <c r="G84" i="2"/>
  <c r="G83" i="2" s="1"/>
  <c r="F84" i="2"/>
  <c r="E84" i="2"/>
  <c r="D84" i="2"/>
  <c r="L83" i="2"/>
  <c r="H82" i="2"/>
  <c r="C82" i="2"/>
  <c r="H81" i="2"/>
  <c r="C81" i="2"/>
  <c r="L80" i="2"/>
  <c r="K80" i="2"/>
  <c r="J80" i="2"/>
  <c r="I80" i="2"/>
  <c r="G80" i="2"/>
  <c r="F80" i="2"/>
  <c r="E80" i="2"/>
  <c r="D80" i="2"/>
  <c r="H79" i="2"/>
  <c r="C79" i="2"/>
  <c r="H78" i="2"/>
  <c r="C78" i="2"/>
  <c r="L77" i="2"/>
  <c r="K77" i="2"/>
  <c r="K76" i="2" s="1"/>
  <c r="J77" i="2"/>
  <c r="J76" i="2" s="1"/>
  <c r="I77" i="2"/>
  <c r="I76" i="2" s="1"/>
  <c r="G77" i="2"/>
  <c r="G76" i="2" s="1"/>
  <c r="F77" i="2"/>
  <c r="E77" i="2"/>
  <c r="E76" i="2" s="1"/>
  <c r="D77" i="2"/>
  <c r="F76" i="2"/>
  <c r="H74" i="2"/>
  <c r="C74" i="2"/>
  <c r="H73" i="2"/>
  <c r="C73" i="2"/>
  <c r="H71" i="2"/>
  <c r="C71" i="2"/>
  <c r="J70" i="2"/>
  <c r="H70" i="2" s="1"/>
  <c r="D70" i="2"/>
  <c r="C70" i="2" s="1"/>
  <c r="L69" i="2"/>
  <c r="L67" i="2" s="1"/>
  <c r="K69" i="2"/>
  <c r="K67" i="2" s="1"/>
  <c r="I69" i="2"/>
  <c r="I67" i="2" s="1"/>
  <c r="G69" i="2"/>
  <c r="G67" i="2" s="1"/>
  <c r="F69" i="2"/>
  <c r="F67" i="2" s="1"/>
  <c r="E69" i="2"/>
  <c r="J68" i="2"/>
  <c r="H68" i="2" s="1"/>
  <c r="E68" i="2"/>
  <c r="C68" i="2" s="1"/>
  <c r="H66" i="2"/>
  <c r="C66" i="2"/>
  <c r="J65" i="2"/>
  <c r="H65" i="2" s="1"/>
  <c r="E65" i="2"/>
  <c r="C65" i="2" s="1"/>
  <c r="H64" i="2"/>
  <c r="C64" i="2"/>
  <c r="H63" i="2"/>
  <c r="C63" i="2"/>
  <c r="H62" i="2"/>
  <c r="C62" i="2"/>
  <c r="J61" i="2"/>
  <c r="H61" i="2" s="1"/>
  <c r="C61" i="2"/>
  <c r="H60" i="2"/>
  <c r="C60" i="2"/>
  <c r="H59" i="2"/>
  <c r="C59" i="2"/>
  <c r="L58" i="2"/>
  <c r="K58" i="2"/>
  <c r="I58" i="2"/>
  <c r="G58" i="2"/>
  <c r="F58" i="2"/>
  <c r="D58" i="2"/>
  <c r="J57" i="2"/>
  <c r="H57" i="2" s="1"/>
  <c r="E57" i="2"/>
  <c r="C57" i="2" s="1"/>
  <c r="H56" i="2"/>
  <c r="C56" i="2"/>
  <c r="L55" i="2"/>
  <c r="L54" i="2" s="1"/>
  <c r="K55" i="2"/>
  <c r="K54" i="2" s="1"/>
  <c r="I55" i="2"/>
  <c r="G55" i="2"/>
  <c r="F55" i="2"/>
  <c r="F54" i="2" s="1"/>
  <c r="D55" i="2"/>
  <c r="H47" i="2"/>
  <c r="C47" i="2"/>
  <c r="H46" i="2"/>
  <c r="C46" i="2"/>
  <c r="L45" i="2"/>
  <c r="H45" i="2" s="1"/>
  <c r="G45" i="2"/>
  <c r="C45" i="2" s="1"/>
  <c r="H44" i="2"/>
  <c r="C44" i="2"/>
  <c r="K43" i="2"/>
  <c r="J43" i="2"/>
  <c r="I43" i="2"/>
  <c r="F43" i="2"/>
  <c r="E43" i="2"/>
  <c r="D43" i="2"/>
  <c r="H42" i="2"/>
  <c r="C42" i="2"/>
  <c r="H41" i="2"/>
  <c r="F41" i="2"/>
  <c r="C41" i="2" s="1"/>
  <c r="H40" i="2"/>
  <c r="C40" i="2"/>
  <c r="H39" i="2"/>
  <c r="C39" i="2"/>
  <c r="H38" i="2"/>
  <c r="C38" i="2"/>
  <c r="K37" i="2"/>
  <c r="H37" i="2" s="1"/>
  <c r="H36" i="2"/>
  <c r="C36" i="2"/>
  <c r="H35" i="2"/>
  <c r="C35" i="2"/>
  <c r="K34" i="2"/>
  <c r="H34" i="2" s="1"/>
  <c r="F34" i="2"/>
  <c r="C34" i="2" s="1"/>
  <c r="H33" i="2"/>
  <c r="C33" i="2"/>
  <c r="K32" i="2"/>
  <c r="H32" i="2" s="1"/>
  <c r="F32" i="2"/>
  <c r="C32" i="2" s="1"/>
  <c r="H31" i="2"/>
  <c r="C31" i="2"/>
  <c r="H30" i="2"/>
  <c r="C30" i="2"/>
  <c r="H29" i="2"/>
  <c r="C29" i="2"/>
  <c r="K28" i="2"/>
  <c r="H28" i="2" s="1"/>
  <c r="F28" i="2"/>
  <c r="C28" i="2" s="1"/>
  <c r="H26" i="2"/>
  <c r="C26" i="2"/>
  <c r="H25" i="2"/>
  <c r="C25" i="2"/>
  <c r="H24" i="2"/>
  <c r="C24" i="2"/>
  <c r="H23" i="2"/>
  <c r="C23" i="2"/>
  <c r="L22" i="2"/>
  <c r="L288" i="2" s="1"/>
  <c r="L287" i="2" s="1"/>
  <c r="K22" i="2"/>
  <c r="J22" i="2"/>
  <c r="I22" i="2"/>
  <c r="G22" i="2"/>
  <c r="G288" i="2" s="1"/>
  <c r="G287" i="2" s="1"/>
  <c r="F22" i="2"/>
  <c r="E22" i="2"/>
  <c r="D22" i="2"/>
  <c r="I194" i="21" l="1"/>
  <c r="I283" i="21"/>
  <c r="I194" i="19"/>
  <c r="I194" i="22"/>
  <c r="F50" i="45"/>
  <c r="F285" i="45"/>
  <c r="E285" i="31"/>
  <c r="E50" i="31"/>
  <c r="K258" i="4"/>
  <c r="E174" i="6"/>
  <c r="E173" i="6" s="1"/>
  <c r="C122" i="9"/>
  <c r="L195" i="9"/>
  <c r="L174" i="14"/>
  <c r="L173" i="14" s="1"/>
  <c r="F258" i="15"/>
  <c r="L174" i="16"/>
  <c r="F258" i="16"/>
  <c r="K51" i="29"/>
  <c r="I288" i="2"/>
  <c r="K288" i="2"/>
  <c r="K287" i="2" s="1"/>
  <c r="F130" i="2"/>
  <c r="K130" i="2"/>
  <c r="D187" i="2"/>
  <c r="J288" i="3"/>
  <c r="J287" i="3" s="1"/>
  <c r="L130" i="3"/>
  <c r="J174" i="3"/>
  <c r="J173" i="3" s="1"/>
  <c r="D288" i="4"/>
  <c r="D287" i="4" s="1"/>
  <c r="K288" i="4"/>
  <c r="K287" i="4" s="1"/>
  <c r="H35" i="4"/>
  <c r="F54" i="4"/>
  <c r="C77" i="4"/>
  <c r="H112" i="4"/>
  <c r="E187" i="4"/>
  <c r="J258" i="4"/>
  <c r="E21" i="5"/>
  <c r="E130" i="5"/>
  <c r="H198" i="5"/>
  <c r="I287" i="6"/>
  <c r="E21" i="6"/>
  <c r="H191" i="6"/>
  <c r="G195" i="6"/>
  <c r="H175" i="7"/>
  <c r="I216" i="7"/>
  <c r="K258" i="7"/>
  <c r="G21" i="8"/>
  <c r="J288" i="8"/>
  <c r="J287" i="8" s="1"/>
  <c r="G54" i="8"/>
  <c r="K54" i="8"/>
  <c r="H80" i="8"/>
  <c r="J83" i="8"/>
  <c r="L83" i="8"/>
  <c r="G187" i="8"/>
  <c r="D258" i="8"/>
  <c r="E54" i="9"/>
  <c r="G54" i="9"/>
  <c r="K54" i="9"/>
  <c r="F130" i="9"/>
  <c r="E187" i="9"/>
  <c r="J187" i="9"/>
  <c r="G204" i="9"/>
  <c r="J204" i="9"/>
  <c r="I288" i="10"/>
  <c r="I287" i="10" s="1"/>
  <c r="C43" i="10"/>
  <c r="E53" i="10"/>
  <c r="G53" i="10"/>
  <c r="K174" i="10"/>
  <c r="F204" i="10"/>
  <c r="G204" i="10"/>
  <c r="G288" i="11"/>
  <c r="L288" i="11"/>
  <c r="E83" i="11"/>
  <c r="K89" i="11"/>
  <c r="C112" i="11"/>
  <c r="H112" i="11"/>
  <c r="H122" i="11"/>
  <c r="H136" i="11"/>
  <c r="I196" i="11"/>
  <c r="E288" i="12"/>
  <c r="E287" i="12" s="1"/>
  <c r="J288" i="12"/>
  <c r="L288" i="12"/>
  <c r="H55" i="13"/>
  <c r="L54" i="13"/>
  <c r="C112" i="13"/>
  <c r="C122" i="13"/>
  <c r="C141" i="13"/>
  <c r="H141" i="13"/>
  <c r="H151" i="13"/>
  <c r="D288" i="14"/>
  <c r="I288" i="14"/>
  <c r="I287" i="14" s="1"/>
  <c r="K288" i="14"/>
  <c r="H35" i="14"/>
  <c r="E187" i="14"/>
  <c r="G187" i="14"/>
  <c r="L187" i="14"/>
  <c r="G21" i="15"/>
  <c r="J21" i="15"/>
  <c r="H43" i="15"/>
  <c r="D83" i="15"/>
  <c r="J204" i="15"/>
  <c r="L204" i="15"/>
  <c r="C271" i="15"/>
  <c r="F204" i="16"/>
  <c r="K204" i="16"/>
  <c r="G204" i="16"/>
  <c r="E53" i="17"/>
  <c r="G53" i="17"/>
  <c r="G187" i="17"/>
  <c r="L187" i="17"/>
  <c r="L174" i="18"/>
  <c r="H258" i="28"/>
  <c r="C204" i="28"/>
  <c r="C130" i="27"/>
  <c r="F75" i="27"/>
  <c r="H258" i="27"/>
  <c r="H174" i="26"/>
  <c r="H258" i="24"/>
  <c r="H83" i="24"/>
  <c r="J75" i="23"/>
  <c r="L75" i="23"/>
  <c r="H288" i="22"/>
  <c r="H287" i="22" s="1"/>
  <c r="E75" i="21"/>
  <c r="H83" i="20"/>
  <c r="C173" i="19"/>
  <c r="H53" i="19"/>
  <c r="H191" i="21"/>
  <c r="H258" i="21"/>
  <c r="E52" i="20"/>
  <c r="C231" i="20"/>
  <c r="H83" i="22"/>
  <c r="H230" i="40"/>
  <c r="C230" i="31"/>
  <c r="F52" i="31"/>
  <c r="F51" i="36"/>
  <c r="K52" i="41"/>
  <c r="G285" i="49"/>
  <c r="E51" i="39"/>
  <c r="C75" i="52"/>
  <c r="D52" i="39"/>
  <c r="H230" i="43"/>
  <c r="F52" i="30"/>
  <c r="F51" i="30" s="1"/>
  <c r="K230" i="28"/>
  <c r="G230" i="26"/>
  <c r="C187" i="26"/>
  <c r="K230" i="24"/>
  <c r="F230" i="24"/>
  <c r="K75" i="26"/>
  <c r="D230" i="20"/>
  <c r="C187" i="20"/>
  <c r="G52" i="20"/>
  <c r="E52" i="19"/>
  <c r="K52" i="36"/>
  <c r="K51" i="36" s="1"/>
  <c r="K75" i="24"/>
  <c r="H67" i="20"/>
  <c r="C258" i="19"/>
  <c r="I75" i="24"/>
  <c r="F75" i="19"/>
  <c r="F52" i="19" s="1"/>
  <c r="L52" i="36"/>
  <c r="G52" i="44"/>
  <c r="G51" i="44" s="1"/>
  <c r="K174" i="4"/>
  <c r="F258" i="4"/>
  <c r="K258" i="6"/>
  <c r="K174" i="9"/>
  <c r="K173" i="9" s="1"/>
  <c r="K258" i="11"/>
  <c r="F53" i="13"/>
  <c r="L83" i="17"/>
  <c r="J52" i="22"/>
  <c r="I83" i="11"/>
  <c r="K50" i="47"/>
  <c r="K50" i="34"/>
  <c r="K285" i="38"/>
  <c r="C271" i="3"/>
  <c r="C43" i="4"/>
  <c r="J55" i="4"/>
  <c r="J54" i="4" s="1"/>
  <c r="H122" i="4"/>
  <c r="F174" i="4"/>
  <c r="F173" i="4" s="1"/>
  <c r="E288" i="5"/>
  <c r="E287" i="5" s="1"/>
  <c r="J288" i="5"/>
  <c r="C80" i="5"/>
  <c r="L83" i="5"/>
  <c r="C144" i="5"/>
  <c r="C160" i="5"/>
  <c r="E174" i="5"/>
  <c r="E173" i="5" s="1"/>
  <c r="D258" i="5"/>
  <c r="K258" i="5"/>
  <c r="C80" i="6"/>
  <c r="G83" i="6"/>
  <c r="D231" i="6"/>
  <c r="L53" i="7"/>
  <c r="C84" i="7"/>
  <c r="C103" i="7"/>
  <c r="H151" i="7"/>
  <c r="C160" i="7"/>
  <c r="H160" i="7"/>
  <c r="C175" i="7"/>
  <c r="L174" i="7"/>
  <c r="L173" i="7" s="1"/>
  <c r="F258" i="7"/>
  <c r="C280" i="7"/>
  <c r="H280" i="7"/>
  <c r="K53" i="8"/>
  <c r="D258" i="12"/>
  <c r="I258" i="12"/>
  <c r="E174" i="13"/>
  <c r="E173" i="13" s="1"/>
  <c r="J174" i="13"/>
  <c r="E258" i="13"/>
  <c r="J258" i="13"/>
  <c r="C290" i="13"/>
  <c r="I21" i="14"/>
  <c r="C80" i="14"/>
  <c r="H80" i="14"/>
  <c r="E231" i="14"/>
  <c r="J231" i="14"/>
  <c r="J258" i="14"/>
  <c r="H290" i="14"/>
  <c r="G174" i="15"/>
  <c r="H205" i="15"/>
  <c r="D231" i="15"/>
  <c r="K258" i="15"/>
  <c r="C263" i="15"/>
  <c r="H77" i="16"/>
  <c r="G83" i="16"/>
  <c r="H136" i="16"/>
  <c r="C141" i="16"/>
  <c r="C276" i="16"/>
  <c r="E174" i="17"/>
  <c r="E173" i="17" s="1"/>
  <c r="G75" i="27"/>
  <c r="F50" i="41"/>
  <c r="I195" i="28"/>
  <c r="K52" i="24"/>
  <c r="E288" i="2"/>
  <c r="E287" i="2" s="1"/>
  <c r="J288" i="2"/>
  <c r="J287" i="2" s="1"/>
  <c r="F204" i="2"/>
  <c r="F195" i="2" s="1"/>
  <c r="K204" i="2"/>
  <c r="K195" i="2" s="1"/>
  <c r="G21" i="3"/>
  <c r="C160" i="3"/>
  <c r="C165" i="3"/>
  <c r="C166" i="3"/>
  <c r="F187" i="3"/>
  <c r="H259" i="3"/>
  <c r="F27" i="4"/>
  <c r="F53" i="4"/>
  <c r="H144" i="4"/>
  <c r="J187" i="4"/>
  <c r="C205" i="4"/>
  <c r="K174" i="5"/>
  <c r="K173" i="5" s="1"/>
  <c r="I196" i="5"/>
  <c r="L21" i="6"/>
  <c r="H136" i="6"/>
  <c r="H144" i="6"/>
  <c r="C179" i="6"/>
  <c r="H238" i="6"/>
  <c r="H252" i="6"/>
  <c r="E287" i="7"/>
  <c r="J21" i="7"/>
  <c r="C67" i="7"/>
  <c r="J187" i="7"/>
  <c r="L54" i="8"/>
  <c r="L53" i="8" s="1"/>
  <c r="K89" i="8"/>
  <c r="C95" i="8"/>
  <c r="C280" i="8"/>
  <c r="H280" i="8"/>
  <c r="H80" i="9"/>
  <c r="D83" i="9"/>
  <c r="C103" i="9"/>
  <c r="H103" i="9"/>
  <c r="C112" i="9"/>
  <c r="J195" i="9"/>
  <c r="C103" i="10"/>
  <c r="H103" i="10"/>
  <c r="C252" i="10"/>
  <c r="L287" i="11"/>
  <c r="H43" i="12"/>
  <c r="E54" i="12"/>
  <c r="E53" i="12" s="1"/>
  <c r="H95" i="12"/>
  <c r="I195" i="12"/>
  <c r="H276" i="12"/>
  <c r="K288" i="13"/>
  <c r="G288" i="14"/>
  <c r="G287" i="14" s="1"/>
  <c r="L288" i="14"/>
  <c r="L287" i="14" s="1"/>
  <c r="H84" i="14"/>
  <c r="H259" i="14"/>
  <c r="C22" i="15"/>
  <c r="H175" i="15"/>
  <c r="I216" i="15"/>
  <c r="F288" i="16"/>
  <c r="F287" i="16" s="1"/>
  <c r="K288" i="16"/>
  <c r="K287" i="16" s="1"/>
  <c r="C112" i="16"/>
  <c r="C238" i="16"/>
  <c r="C252" i="16"/>
  <c r="C89" i="17"/>
  <c r="H89" i="17"/>
  <c r="C122" i="17"/>
  <c r="C141" i="17"/>
  <c r="C151" i="17"/>
  <c r="K204" i="17"/>
  <c r="G204" i="18"/>
  <c r="H204" i="22"/>
  <c r="E52" i="41"/>
  <c r="D52" i="36"/>
  <c r="K285" i="37"/>
  <c r="H75" i="41"/>
  <c r="F285" i="46"/>
  <c r="C75" i="44"/>
  <c r="E285" i="49"/>
  <c r="I195" i="25"/>
  <c r="I258" i="2"/>
  <c r="E174" i="3"/>
  <c r="C216" i="3"/>
  <c r="I231" i="3"/>
  <c r="G53" i="4"/>
  <c r="K195" i="5"/>
  <c r="L53" i="6"/>
  <c r="H227" i="8"/>
  <c r="E231" i="8"/>
  <c r="J231" i="8"/>
  <c r="C290" i="8"/>
  <c r="D21" i="9"/>
  <c r="K53" i="9"/>
  <c r="C246" i="9"/>
  <c r="F258" i="9"/>
  <c r="K258" i="9"/>
  <c r="H263" i="9"/>
  <c r="F174" i="10"/>
  <c r="F173" i="10" s="1"/>
  <c r="C184" i="10"/>
  <c r="C188" i="10"/>
  <c r="G187" i="10"/>
  <c r="L187" i="10"/>
  <c r="G195" i="10"/>
  <c r="G231" i="10"/>
  <c r="G230" i="10" s="1"/>
  <c r="L231" i="10"/>
  <c r="F258" i="10"/>
  <c r="C271" i="10"/>
  <c r="H271" i="10"/>
  <c r="H290" i="10"/>
  <c r="D21" i="11"/>
  <c r="H77" i="11"/>
  <c r="I131" i="11"/>
  <c r="E174" i="11"/>
  <c r="E173" i="11" s="1"/>
  <c r="J231" i="11"/>
  <c r="J230" i="11" s="1"/>
  <c r="F258" i="11"/>
  <c r="L53" i="12"/>
  <c r="C136" i="12"/>
  <c r="C141" i="12"/>
  <c r="H141" i="12"/>
  <c r="K195" i="17"/>
  <c r="H58" i="18"/>
  <c r="L195" i="18"/>
  <c r="J52" i="31"/>
  <c r="K285" i="42"/>
  <c r="K285" i="48"/>
  <c r="K195" i="23"/>
  <c r="I195" i="24"/>
  <c r="L187" i="2"/>
  <c r="F204" i="3"/>
  <c r="G187" i="4"/>
  <c r="J195" i="4"/>
  <c r="C198" i="4"/>
  <c r="C69" i="5"/>
  <c r="H175" i="5"/>
  <c r="F204" i="5"/>
  <c r="H77" i="7"/>
  <c r="H141" i="7"/>
  <c r="C144" i="7"/>
  <c r="C116" i="9"/>
  <c r="I21" i="10"/>
  <c r="C238" i="10"/>
  <c r="E288" i="11"/>
  <c r="E287" i="11" s="1"/>
  <c r="G54" i="12"/>
  <c r="G53" i="12" s="1"/>
  <c r="L187" i="12"/>
  <c r="D195" i="12"/>
  <c r="K195" i="12"/>
  <c r="G53" i="13"/>
  <c r="K54" i="13"/>
  <c r="H175" i="13"/>
  <c r="F54" i="14"/>
  <c r="F53" i="14" s="1"/>
  <c r="C112" i="14"/>
  <c r="C198" i="14"/>
  <c r="J204" i="14"/>
  <c r="J195" i="14" s="1"/>
  <c r="F54" i="15"/>
  <c r="L54" i="15"/>
  <c r="L53" i="15" s="1"/>
  <c r="C179" i="15"/>
  <c r="H179" i="15"/>
  <c r="L195" i="15"/>
  <c r="C235" i="15"/>
  <c r="D288" i="16"/>
  <c r="D287" i="16" s="1"/>
  <c r="K195" i="16"/>
  <c r="E21" i="17"/>
  <c r="H205" i="17"/>
  <c r="J50" i="33"/>
  <c r="F75" i="22"/>
  <c r="G230" i="28"/>
  <c r="I195" i="26"/>
  <c r="L50" i="52"/>
  <c r="L285" i="52"/>
  <c r="K53" i="2"/>
  <c r="C227" i="5"/>
  <c r="C184" i="6"/>
  <c r="C95" i="11"/>
  <c r="E53" i="15"/>
  <c r="C43" i="17"/>
  <c r="H43" i="17"/>
  <c r="C192" i="17"/>
  <c r="G174" i="18"/>
  <c r="G173" i="18" s="1"/>
  <c r="C122" i="4"/>
  <c r="C198" i="11"/>
  <c r="C103" i="13"/>
  <c r="C160" i="13"/>
  <c r="J187" i="17"/>
  <c r="K174" i="18"/>
  <c r="K173" i="18" s="1"/>
  <c r="C84" i="4"/>
  <c r="C89" i="4"/>
  <c r="H144" i="7"/>
  <c r="E258" i="8"/>
  <c r="H192" i="9"/>
  <c r="H280" i="10"/>
  <c r="H151" i="17"/>
  <c r="D187" i="23"/>
  <c r="C187" i="23" s="1"/>
  <c r="C112" i="5"/>
  <c r="F258" i="5"/>
  <c r="H216" i="6"/>
  <c r="H227" i="6"/>
  <c r="H89" i="7"/>
  <c r="H238" i="7"/>
  <c r="H246" i="12"/>
  <c r="H151" i="15"/>
  <c r="H144" i="16"/>
  <c r="H160" i="16"/>
  <c r="E187" i="17"/>
  <c r="D174" i="2"/>
  <c r="D173" i="2" s="1"/>
  <c r="C77" i="3"/>
  <c r="H280" i="3"/>
  <c r="C179" i="7"/>
  <c r="H175" i="8"/>
  <c r="H166" i="9"/>
  <c r="C89" i="13"/>
  <c r="C116" i="14"/>
  <c r="C144" i="14"/>
  <c r="C160" i="14"/>
  <c r="E258" i="17"/>
  <c r="J258" i="17"/>
  <c r="H290" i="17"/>
  <c r="D21" i="18"/>
  <c r="E83" i="18"/>
  <c r="F174" i="18"/>
  <c r="F173" i="18" s="1"/>
  <c r="H198" i="18"/>
  <c r="C290" i="18"/>
  <c r="H230" i="41"/>
  <c r="I52" i="52"/>
  <c r="E51" i="48"/>
  <c r="K52" i="44"/>
  <c r="K51" i="44" s="1"/>
  <c r="J251" i="6"/>
  <c r="C205" i="7"/>
  <c r="H205" i="7"/>
  <c r="C216" i="7"/>
  <c r="I165" i="9"/>
  <c r="C151" i="10"/>
  <c r="H160" i="10"/>
  <c r="E75" i="11"/>
  <c r="H280" i="13"/>
  <c r="H192" i="17"/>
  <c r="F258" i="17"/>
  <c r="I54" i="18"/>
  <c r="I53" i="18" s="1"/>
  <c r="H290" i="18"/>
  <c r="E83" i="2"/>
  <c r="I166" i="4"/>
  <c r="I165" i="4" s="1"/>
  <c r="H179" i="5"/>
  <c r="H192" i="6"/>
  <c r="J69" i="8"/>
  <c r="J67" i="8" s="1"/>
  <c r="C116" i="8"/>
  <c r="H227" i="10"/>
  <c r="C58" i="12"/>
  <c r="F187" i="12"/>
  <c r="K187" i="12"/>
  <c r="C227" i="13"/>
  <c r="C103" i="15"/>
  <c r="G283" i="26"/>
  <c r="G52" i="26"/>
  <c r="H227" i="2"/>
  <c r="C271" i="2"/>
  <c r="C160" i="4"/>
  <c r="C141" i="5"/>
  <c r="J55" i="7"/>
  <c r="L187" i="11"/>
  <c r="E21" i="12"/>
  <c r="D174" i="12"/>
  <c r="H184" i="12"/>
  <c r="H188" i="12"/>
  <c r="H259" i="17"/>
  <c r="C80" i="18"/>
  <c r="C84" i="18"/>
  <c r="H112" i="18"/>
  <c r="C122" i="18"/>
  <c r="H136" i="18"/>
  <c r="C141" i="18"/>
  <c r="H141" i="18"/>
  <c r="C144" i="18"/>
  <c r="H144" i="18"/>
  <c r="H160" i="18"/>
  <c r="D204" i="18"/>
  <c r="C83" i="28"/>
  <c r="G187" i="2"/>
  <c r="F50" i="39"/>
  <c r="F285" i="39"/>
  <c r="J21" i="2"/>
  <c r="C175" i="2"/>
  <c r="G174" i="2"/>
  <c r="G173" i="2" s="1"/>
  <c r="L174" i="2"/>
  <c r="L173" i="2" s="1"/>
  <c r="E231" i="2"/>
  <c r="J231" i="2"/>
  <c r="D269" i="2"/>
  <c r="D268" i="2" s="1"/>
  <c r="C69" i="3"/>
  <c r="C95" i="3"/>
  <c r="C67" i="4"/>
  <c r="C188" i="4"/>
  <c r="C116" i="5"/>
  <c r="I136" i="5"/>
  <c r="H136" i="5" s="1"/>
  <c r="H166" i="6"/>
  <c r="C43" i="7"/>
  <c r="H184" i="7"/>
  <c r="H165" i="9"/>
  <c r="H259" i="10"/>
  <c r="H43" i="14"/>
  <c r="H103" i="14"/>
  <c r="C95" i="15"/>
  <c r="H103" i="15"/>
  <c r="H141" i="15"/>
  <c r="C144" i="15"/>
  <c r="C151" i="15"/>
  <c r="F230" i="15"/>
  <c r="H227" i="17"/>
  <c r="J204" i="18"/>
  <c r="J195" i="18" s="1"/>
  <c r="G283" i="25"/>
  <c r="I287" i="2"/>
  <c r="C95" i="2"/>
  <c r="C263" i="2"/>
  <c r="C192" i="3"/>
  <c r="H227" i="3"/>
  <c r="C238" i="5"/>
  <c r="C252" i="5"/>
  <c r="H160" i="6"/>
  <c r="I174" i="8"/>
  <c r="J258" i="8"/>
  <c r="J230" i="8" s="1"/>
  <c r="H196" i="9"/>
  <c r="H198" i="9"/>
  <c r="C238" i="9"/>
  <c r="I76" i="11"/>
  <c r="J55" i="12"/>
  <c r="J187" i="12"/>
  <c r="D21" i="14"/>
  <c r="H138" i="14"/>
  <c r="I174" i="18"/>
  <c r="H174" i="18" s="1"/>
  <c r="E258" i="18"/>
  <c r="J258" i="18"/>
  <c r="H194" i="48"/>
  <c r="C252" i="4"/>
  <c r="F27" i="5"/>
  <c r="C27" i="5" s="1"/>
  <c r="C58" i="5"/>
  <c r="H112" i="5"/>
  <c r="J53" i="6"/>
  <c r="H276" i="7"/>
  <c r="C251" i="8"/>
  <c r="C136" i="9"/>
  <c r="D174" i="10"/>
  <c r="D173" i="10" s="1"/>
  <c r="C216" i="10"/>
  <c r="F187" i="11"/>
  <c r="C43" i="12"/>
  <c r="H166" i="12"/>
  <c r="E231" i="12"/>
  <c r="J67" i="13"/>
  <c r="H91" i="15"/>
  <c r="I196" i="18"/>
  <c r="C238" i="18"/>
  <c r="H238" i="18"/>
  <c r="C252" i="18"/>
  <c r="H251" i="18"/>
  <c r="H103" i="2"/>
  <c r="C136" i="2"/>
  <c r="C141" i="2"/>
  <c r="H141" i="2"/>
  <c r="D204" i="2"/>
  <c r="H263" i="3"/>
  <c r="C238" i="4"/>
  <c r="K27" i="5"/>
  <c r="H27" i="5" s="1"/>
  <c r="C69" i="6"/>
  <c r="H184" i="6"/>
  <c r="H95" i="7"/>
  <c r="E187" i="7"/>
  <c r="H252" i="7"/>
  <c r="H179" i="9"/>
  <c r="E258" i="10"/>
  <c r="C151" i="12"/>
  <c r="H160" i="12"/>
  <c r="H216" i="12"/>
  <c r="H184" i="15"/>
  <c r="F53" i="17"/>
  <c r="H130" i="26"/>
  <c r="C130" i="26"/>
  <c r="K187" i="18"/>
  <c r="E55" i="2"/>
  <c r="J55" i="2"/>
  <c r="D69" i="2"/>
  <c r="C69" i="2" s="1"/>
  <c r="J130" i="2"/>
  <c r="H55" i="4"/>
  <c r="K54" i="7"/>
  <c r="H55" i="8"/>
  <c r="C58" i="8"/>
  <c r="C144" i="8"/>
  <c r="C263" i="8"/>
  <c r="F27" i="9"/>
  <c r="H179" i="10"/>
  <c r="C198" i="10"/>
  <c r="G187" i="11"/>
  <c r="C77" i="13"/>
  <c r="G130" i="13"/>
  <c r="F230" i="13"/>
  <c r="C179" i="14"/>
  <c r="G258" i="14"/>
  <c r="H122" i="15"/>
  <c r="H95" i="16"/>
  <c r="J187" i="16"/>
  <c r="C198" i="17"/>
  <c r="F51" i="52"/>
  <c r="K27" i="2"/>
  <c r="H27" i="2" s="1"/>
  <c r="F174" i="2"/>
  <c r="F173" i="2" s="1"/>
  <c r="C238" i="3"/>
  <c r="K54" i="5"/>
  <c r="C151" i="7"/>
  <c r="L53" i="9"/>
  <c r="H151" i="9"/>
  <c r="J174" i="10"/>
  <c r="J173" i="10" s="1"/>
  <c r="K258" i="10"/>
  <c r="K230" i="10" s="1"/>
  <c r="H116" i="11"/>
  <c r="H188" i="11"/>
  <c r="C246" i="11"/>
  <c r="C271" i="12"/>
  <c r="C188" i="14"/>
  <c r="C216" i="17"/>
  <c r="C238" i="17"/>
  <c r="H238" i="17"/>
  <c r="H263" i="17"/>
  <c r="H179" i="18"/>
  <c r="H184" i="18"/>
  <c r="F50" i="33"/>
  <c r="C173" i="26"/>
  <c r="C188" i="3"/>
  <c r="C122" i="5"/>
  <c r="H43" i="6"/>
  <c r="C136" i="6"/>
  <c r="E258" i="6"/>
  <c r="C58" i="7"/>
  <c r="G187" i="7"/>
  <c r="C227" i="7"/>
  <c r="H227" i="7"/>
  <c r="H57" i="8"/>
  <c r="H69" i="9"/>
  <c r="H89" i="12"/>
  <c r="H103" i="12"/>
  <c r="H216" i="13"/>
  <c r="H276" i="13"/>
  <c r="C227" i="15"/>
  <c r="C122" i="16"/>
  <c r="F195" i="16"/>
  <c r="G76" i="17"/>
  <c r="C112" i="17"/>
  <c r="C116" i="17"/>
  <c r="H116" i="17"/>
  <c r="H166" i="17"/>
  <c r="F187" i="17"/>
  <c r="I258" i="17"/>
  <c r="L54" i="18"/>
  <c r="L53" i="18" s="1"/>
  <c r="C116" i="18"/>
  <c r="G258" i="18"/>
  <c r="L258" i="18"/>
  <c r="J52" i="23"/>
  <c r="D187" i="19"/>
  <c r="C187" i="19" s="1"/>
  <c r="C21" i="19"/>
  <c r="G52" i="19"/>
  <c r="G51" i="19" s="1"/>
  <c r="C184" i="3"/>
  <c r="C205" i="3"/>
  <c r="D269" i="3"/>
  <c r="H160" i="4"/>
  <c r="H216" i="4"/>
  <c r="H227" i="4"/>
  <c r="H238" i="4"/>
  <c r="C179" i="5"/>
  <c r="F27" i="6"/>
  <c r="C27" i="6" s="1"/>
  <c r="H276" i="6"/>
  <c r="H103" i="7"/>
  <c r="H179" i="8"/>
  <c r="C271" i="8"/>
  <c r="C22" i="10"/>
  <c r="C55" i="10"/>
  <c r="E230" i="10"/>
  <c r="L174" i="11"/>
  <c r="L173" i="11" s="1"/>
  <c r="K187" i="11"/>
  <c r="C246" i="12"/>
  <c r="C280" i="12"/>
  <c r="I187" i="15"/>
  <c r="E258" i="16"/>
  <c r="I21" i="17"/>
  <c r="C80" i="17"/>
  <c r="H246" i="17"/>
  <c r="H280" i="17"/>
  <c r="C69" i="18"/>
  <c r="C246" i="18"/>
  <c r="D258" i="18"/>
  <c r="F258" i="18"/>
  <c r="K258" i="18"/>
  <c r="C204" i="21"/>
  <c r="K83" i="2"/>
  <c r="K75" i="2" s="1"/>
  <c r="H112" i="2"/>
  <c r="H122" i="2"/>
  <c r="H166" i="2"/>
  <c r="C179" i="2"/>
  <c r="I174" i="2"/>
  <c r="C184" i="2"/>
  <c r="H184" i="2"/>
  <c r="C188" i="2"/>
  <c r="H188" i="2"/>
  <c r="H192" i="2"/>
  <c r="I198" i="2"/>
  <c r="K27" i="3"/>
  <c r="C103" i="3"/>
  <c r="H112" i="3"/>
  <c r="H122" i="3"/>
  <c r="H141" i="3"/>
  <c r="F174" i="3"/>
  <c r="F173" i="3" s="1"/>
  <c r="H179" i="3"/>
  <c r="L173" i="3"/>
  <c r="C191" i="3"/>
  <c r="K52" i="26"/>
  <c r="F52" i="20"/>
  <c r="F283" i="20"/>
  <c r="L204" i="2"/>
  <c r="L195" i="2" s="1"/>
  <c r="C259" i="2"/>
  <c r="J258" i="2"/>
  <c r="J230" i="2" s="1"/>
  <c r="C280" i="2"/>
  <c r="L53" i="3"/>
  <c r="G54" i="3"/>
  <c r="G53" i="3" s="1"/>
  <c r="F83" i="3"/>
  <c r="F75" i="3" s="1"/>
  <c r="H43" i="2"/>
  <c r="H89" i="2"/>
  <c r="C103" i="2"/>
  <c r="H116" i="2"/>
  <c r="K50" i="32"/>
  <c r="K285" i="32"/>
  <c r="C43" i="2"/>
  <c r="C55" i="2"/>
  <c r="I54" i="2"/>
  <c r="H84" i="2"/>
  <c r="C160" i="2"/>
  <c r="H160" i="2"/>
  <c r="E174" i="2"/>
  <c r="E173" i="2" s="1"/>
  <c r="C216" i="2"/>
  <c r="C227" i="2"/>
  <c r="F258" i="2"/>
  <c r="F230" i="2" s="1"/>
  <c r="L21" i="3"/>
  <c r="L288" i="3"/>
  <c r="L287" i="3" s="1"/>
  <c r="D67" i="3"/>
  <c r="D53" i="3" s="1"/>
  <c r="C89" i="3"/>
  <c r="H89" i="3"/>
  <c r="H95" i="3"/>
  <c r="C198" i="3"/>
  <c r="F230" i="3"/>
  <c r="C95" i="4"/>
  <c r="H166" i="4"/>
  <c r="C184" i="4"/>
  <c r="F269" i="4"/>
  <c r="F268" i="4" s="1"/>
  <c r="F21" i="5"/>
  <c r="F76" i="5"/>
  <c r="K76" i="5"/>
  <c r="D83" i="5"/>
  <c r="H196" i="5"/>
  <c r="C276" i="5"/>
  <c r="F83" i="6"/>
  <c r="E187" i="6"/>
  <c r="E204" i="6"/>
  <c r="H246" i="6"/>
  <c r="K269" i="6"/>
  <c r="J288" i="6"/>
  <c r="J287" i="6" s="1"/>
  <c r="C122" i="7"/>
  <c r="K130" i="7"/>
  <c r="D204" i="7"/>
  <c r="H246" i="7"/>
  <c r="C43" i="8"/>
  <c r="F204" i="8"/>
  <c r="H184" i="9"/>
  <c r="F76" i="10"/>
  <c r="K83" i="10"/>
  <c r="E130" i="10"/>
  <c r="E196" i="10"/>
  <c r="C196" i="10" s="1"/>
  <c r="E269" i="10"/>
  <c r="E268" i="10" s="1"/>
  <c r="I54" i="11"/>
  <c r="I53" i="11" s="1"/>
  <c r="K83" i="11"/>
  <c r="F54" i="12"/>
  <c r="J130" i="12"/>
  <c r="C276" i="13"/>
  <c r="H95" i="14"/>
  <c r="H136" i="14"/>
  <c r="H141" i="14"/>
  <c r="K258" i="14"/>
  <c r="F269" i="14"/>
  <c r="F268" i="14" s="1"/>
  <c r="E76" i="16"/>
  <c r="H103" i="16"/>
  <c r="K130" i="16"/>
  <c r="H166" i="16"/>
  <c r="H188" i="16"/>
  <c r="H198" i="16"/>
  <c r="C216" i="16"/>
  <c r="C58" i="17"/>
  <c r="E83" i="17"/>
  <c r="H160" i="17"/>
  <c r="H175" i="17"/>
  <c r="D269" i="17"/>
  <c r="G76" i="18"/>
  <c r="L130" i="18"/>
  <c r="G195" i="18"/>
  <c r="F269" i="18"/>
  <c r="F268" i="18" s="1"/>
  <c r="K269" i="18"/>
  <c r="G283" i="28"/>
  <c r="C21" i="27"/>
  <c r="E283" i="41"/>
  <c r="J52" i="45"/>
  <c r="J51" i="45" s="1"/>
  <c r="F51" i="32"/>
  <c r="H194" i="33"/>
  <c r="G52" i="39"/>
  <c r="G51" i="39" s="1"/>
  <c r="G283" i="39"/>
  <c r="L51" i="48"/>
  <c r="L51" i="47"/>
  <c r="L50" i="47" s="1"/>
  <c r="G52" i="22"/>
  <c r="C231" i="25"/>
  <c r="J187" i="3"/>
  <c r="J204" i="3"/>
  <c r="J195" i="3" s="1"/>
  <c r="H252" i="3"/>
  <c r="K54" i="4"/>
  <c r="K53" i="4" s="1"/>
  <c r="H116" i="4"/>
  <c r="H165" i="4"/>
  <c r="C174" i="4"/>
  <c r="C179" i="4"/>
  <c r="I187" i="4"/>
  <c r="C263" i="4"/>
  <c r="F130" i="5"/>
  <c r="J174" i="5"/>
  <c r="H184" i="5"/>
  <c r="C246" i="5"/>
  <c r="F53" i="6"/>
  <c r="K130" i="6"/>
  <c r="I165" i="6"/>
  <c r="H84" i="7"/>
  <c r="J269" i="7"/>
  <c r="F54" i="8"/>
  <c r="F53" i="8" s="1"/>
  <c r="L130" i="8"/>
  <c r="H43" i="9"/>
  <c r="G83" i="9"/>
  <c r="F187" i="9"/>
  <c r="K204" i="9"/>
  <c r="K195" i="9" s="1"/>
  <c r="I269" i="9"/>
  <c r="L173" i="10"/>
  <c r="J187" i="10"/>
  <c r="J204" i="10"/>
  <c r="J195" i="10" s="1"/>
  <c r="H80" i="11"/>
  <c r="H184" i="11"/>
  <c r="C238" i="11"/>
  <c r="G187" i="12"/>
  <c r="J269" i="12"/>
  <c r="H280" i="12"/>
  <c r="L53" i="13"/>
  <c r="C116" i="13"/>
  <c r="H144" i="13"/>
  <c r="H179" i="13"/>
  <c r="C184" i="13"/>
  <c r="H246" i="13"/>
  <c r="H116" i="14"/>
  <c r="E83" i="14"/>
  <c r="H227" i="14"/>
  <c r="G83" i="15"/>
  <c r="G173" i="15"/>
  <c r="E187" i="15"/>
  <c r="H216" i="15"/>
  <c r="H141" i="16"/>
  <c r="C144" i="16"/>
  <c r="F269" i="16"/>
  <c r="F268" i="16" s="1"/>
  <c r="K269" i="16"/>
  <c r="J76" i="17"/>
  <c r="C103" i="17"/>
  <c r="H103" i="17"/>
  <c r="E130" i="17"/>
  <c r="C144" i="17"/>
  <c r="H184" i="17"/>
  <c r="C227" i="17"/>
  <c r="C184" i="18"/>
  <c r="J187" i="18"/>
  <c r="J52" i="25"/>
  <c r="F52" i="49"/>
  <c r="F51" i="49" s="1"/>
  <c r="F50" i="49" s="1"/>
  <c r="F283" i="49"/>
  <c r="G283" i="24"/>
  <c r="L50" i="40"/>
  <c r="L285" i="40"/>
  <c r="J50" i="37"/>
  <c r="J285" i="37"/>
  <c r="L50" i="37"/>
  <c r="L285" i="37"/>
  <c r="L187" i="3"/>
  <c r="H235" i="3"/>
  <c r="H246" i="3"/>
  <c r="E269" i="3"/>
  <c r="E268" i="3" s="1"/>
  <c r="E21" i="4"/>
  <c r="G83" i="4"/>
  <c r="G75" i="4" s="1"/>
  <c r="D21" i="5"/>
  <c r="J21" i="5"/>
  <c r="D67" i="5"/>
  <c r="C67" i="5" s="1"/>
  <c r="K269" i="5"/>
  <c r="C58" i="6"/>
  <c r="H103" i="6"/>
  <c r="G130" i="6"/>
  <c r="I174" i="6"/>
  <c r="I173" i="6" s="1"/>
  <c r="H198" i="6"/>
  <c r="C216" i="6"/>
  <c r="L204" i="6"/>
  <c r="L195" i="6" s="1"/>
  <c r="F76" i="7"/>
  <c r="H198" i="7"/>
  <c r="C80" i="8"/>
  <c r="L76" i="8"/>
  <c r="H151" i="8"/>
  <c r="C160" i="8"/>
  <c r="H160" i="8"/>
  <c r="F174" i="8"/>
  <c r="J174" i="8"/>
  <c r="J173" i="8" s="1"/>
  <c r="H205" i="8"/>
  <c r="C227" i="8"/>
  <c r="I258" i="8"/>
  <c r="F54" i="9"/>
  <c r="C160" i="9"/>
  <c r="I54" i="10"/>
  <c r="I53" i="10" s="1"/>
  <c r="C80" i="10"/>
  <c r="C141" i="10"/>
  <c r="H141" i="10"/>
  <c r="C144" i="10"/>
  <c r="F187" i="10"/>
  <c r="F195" i="10"/>
  <c r="G269" i="10"/>
  <c r="G268" i="10" s="1"/>
  <c r="G194" i="10" s="1"/>
  <c r="L54" i="11"/>
  <c r="H144" i="11"/>
  <c r="C160" i="11"/>
  <c r="G174" i="11"/>
  <c r="G173" i="11" s="1"/>
  <c r="L130" i="12"/>
  <c r="F195" i="12"/>
  <c r="H238" i="12"/>
  <c r="E258" i="12"/>
  <c r="E230" i="12" s="1"/>
  <c r="H58" i="14"/>
  <c r="J67" i="14"/>
  <c r="F130" i="14"/>
  <c r="J130" i="14"/>
  <c r="C151" i="14"/>
  <c r="C184" i="14"/>
  <c r="H184" i="14"/>
  <c r="F187" i="14"/>
  <c r="H263" i="14"/>
  <c r="H116" i="15"/>
  <c r="I174" i="15"/>
  <c r="I173" i="15" s="1"/>
  <c r="H198" i="15"/>
  <c r="C246" i="15"/>
  <c r="E258" i="15"/>
  <c r="G76" i="16"/>
  <c r="L204" i="16"/>
  <c r="L195" i="16" s="1"/>
  <c r="C246" i="16"/>
  <c r="H246" i="16"/>
  <c r="C251" i="16"/>
  <c r="J258" i="16"/>
  <c r="L54" i="17"/>
  <c r="H70" i="17"/>
  <c r="F130" i="17"/>
  <c r="C166" i="17"/>
  <c r="H179" i="17"/>
  <c r="H188" i="17"/>
  <c r="C252" i="17"/>
  <c r="F269" i="17"/>
  <c r="F268" i="17" s="1"/>
  <c r="F130" i="18"/>
  <c r="G187" i="18"/>
  <c r="D251" i="18"/>
  <c r="H280" i="18"/>
  <c r="C288" i="28"/>
  <c r="C287" i="28" s="1"/>
  <c r="G283" i="21"/>
  <c r="G52" i="21"/>
  <c r="C187" i="38"/>
  <c r="E283" i="38"/>
  <c r="F52" i="23"/>
  <c r="I52" i="50"/>
  <c r="I230" i="23"/>
  <c r="L51" i="20"/>
  <c r="L285" i="20" s="1"/>
  <c r="H187" i="19"/>
  <c r="D194" i="40"/>
  <c r="C194" i="40" s="1"/>
  <c r="D283" i="40"/>
  <c r="E194" i="52"/>
  <c r="E283" i="52"/>
  <c r="G204" i="3"/>
  <c r="G195" i="3" s="1"/>
  <c r="L204" i="3"/>
  <c r="L195" i="3" s="1"/>
  <c r="K258" i="3"/>
  <c r="K230" i="3" s="1"/>
  <c r="G21" i="4"/>
  <c r="C80" i="4"/>
  <c r="D130" i="4"/>
  <c r="F187" i="4"/>
  <c r="C246" i="4"/>
  <c r="C43" i="6"/>
  <c r="F76" i="6"/>
  <c r="H151" i="6"/>
  <c r="C160" i="6"/>
  <c r="H22" i="7"/>
  <c r="H288" i="7" s="1"/>
  <c r="G53" i="7"/>
  <c r="K187" i="7"/>
  <c r="L269" i="7"/>
  <c r="H184" i="8"/>
  <c r="C246" i="8"/>
  <c r="L83" i="9"/>
  <c r="H95" i="9"/>
  <c r="D204" i="9"/>
  <c r="H227" i="9"/>
  <c r="C259" i="9"/>
  <c r="F269" i="9"/>
  <c r="F268" i="9" s="1"/>
  <c r="K269" i="9"/>
  <c r="H95" i="10"/>
  <c r="C112" i="10"/>
  <c r="C122" i="10"/>
  <c r="L204" i="10"/>
  <c r="L195" i="10" s="1"/>
  <c r="I21" i="11"/>
  <c r="H132" i="11"/>
  <c r="H216" i="11"/>
  <c r="C227" i="11"/>
  <c r="H263" i="11"/>
  <c r="I269" i="11"/>
  <c r="H80" i="12"/>
  <c r="C89" i="12"/>
  <c r="E83" i="12"/>
  <c r="E75" i="12" s="1"/>
  <c r="L269" i="12"/>
  <c r="C80" i="13"/>
  <c r="H198" i="13"/>
  <c r="J230" i="13"/>
  <c r="K76" i="14"/>
  <c r="C122" i="14"/>
  <c r="C166" i="14"/>
  <c r="C246" i="14"/>
  <c r="C252" i="14"/>
  <c r="C89" i="15"/>
  <c r="H160" i="15"/>
  <c r="F174" i="15"/>
  <c r="F173" i="15" s="1"/>
  <c r="J174" i="15"/>
  <c r="L187" i="15"/>
  <c r="C43" i="16"/>
  <c r="F130" i="16"/>
  <c r="H184" i="16"/>
  <c r="H77" i="17"/>
  <c r="C95" i="17"/>
  <c r="H95" i="17"/>
  <c r="C136" i="17"/>
  <c r="H136" i="17"/>
  <c r="G130" i="17"/>
  <c r="L130" i="17"/>
  <c r="F204" i="17"/>
  <c r="F195" i="17" s="1"/>
  <c r="J204" i="17"/>
  <c r="J195" i="17" s="1"/>
  <c r="H188" i="18"/>
  <c r="F187" i="18"/>
  <c r="C192" i="18"/>
  <c r="H192" i="18"/>
  <c r="C75" i="30"/>
  <c r="C173" i="50"/>
  <c r="F283" i="50"/>
  <c r="F194" i="19"/>
  <c r="F283" i="47"/>
  <c r="H268" i="28"/>
  <c r="H194" i="39"/>
  <c r="L285" i="34"/>
  <c r="L285" i="38"/>
  <c r="H268" i="36"/>
  <c r="H283" i="36" s="1"/>
  <c r="K50" i="52"/>
  <c r="K285" i="52"/>
  <c r="K51" i="24"/>
  <c r="K50" i="24" s="1"/>
  <c r="J51" i="44"/>
  <c r="J50" i="41"/>
  <c r="J285" i="41"/>
  <c r="G285" i="41"/>
  <c r="G50" i="41"/>
  <c r="E285" i="32"/>
  <c r="E50" i="32"/>
  <c r="F50" i="52"/>
  <c r="F285" i="52"/>
  <c r="C268" i="22"/>
  <c r="E194" i="25"/>
  <c r="E51" i="40"/>
  <c r="E50" i="40" s="1"/>
  <c r="C194" i="52"/>
  <c r="F285" i="34"/>
  <c r="G50" i="47"/>
  <c r="G285" i="40"/>
  <c r="E285" i="46"/>
  <c r="G50" i="32"/>
  <c r="E51" i="50"/>
  <c r="C173" i="2"/>
  <c r="F50" i="40"/>
  <c r="F285" i="40"/>
  <c r="E50" i="43"/>
  <c r="E285" i="43"/>
  <c r="L50" i="49"/>
  <c r="L285" i="49"/>
  <c r="G50" i="38"/>
  <c r="G285" i="38"/>
  <c r="F53" i="2"/>
  <c r="L53" i="2"/>
  <c r="H77" i="2"/>
  <c r="H151" i="2"/>
  <c r="H179" i="2"/>
  <c r="C67" i="3"/>
  <c r="E76" i="3"/>
  <c r="C76" i="3" s="1"/>
  <c r="H103" i="3"/>
  <c r="H133" i="3"/>
  <c r="I131" i="3"/>
  <c r="H131" i="3" s="1"/>
  <c r="G130" i="3"/>
  <c r="H160" i="3"/>
  <c r="K204" i="3"/>
  <c r="K195" i="3" s="1"/>
  <c r="C235" i="3"/>
  <c r="D231" i="3"/>
  <c r="L231" i="3"/>
  <c r="L230" i="3" s="1"/>
  <c r="J230" i="3"/>
  <c r="L53" i="4"/>
  <c r="H136" i="4"/>
  <c r="C151" i="4"/>
  <c r="H184" i="4"/>
  <c r="G54" i="5"/>
  <c r="G53" i="5" s="1"/>
  <c r="E83" i="5"/>
  <c r="C103" i="5"/>
  <c r="G130" i="5"/>
  <c r="C151" i="5"/>
  <c r="C251" i="5"/>
  <c r="D288" i="6"/>
  <c r="D287" i="6" s="1"/>
  <c r="C22" i="6"/>
  <c r="D21" i="6"/>
  <c r="H69" i="6"/>
  <c r="C116" i="6"/>
  <c r="C122" i="6"/>
  <c r="C151" i="6"/>
  <c r="H205" i="6"/>
  <c r="I204" i="6"/>
  <c r="I195" i="6" s="1"/>
  <c r="H132" i="7"/>
  <c r="I131" i="7"/>
  <c r="C198" i="7"/>
  <c r="D196" i="7"/>
  <c r="D195" i="7" s="1"/>
  <c r="E288" i="8"/>
  <c r="E287" i="8" s="1"/>
  <c r="E21" i="8"/>
  <c r="G21" i="2"/>
  <c r="D288" i="2"/>
  <c r="D287" i="2" s="1"/>
  <c r="F288" i="2"/>
  <c r="F287" i="2" s="1"/>
  <c r="H22" i="2"/>
  <c r="D54" i="2"/>
  <c r="G54" i="2"/>
  <c r="G53" i="2" s="1"/>
  <c r="H55" i="2"/>
  <c r="C77" i="2"/>
  <c r="C80" i="2"/>
  <c r="H80" i="2"/>
  <c r="D83" i="2"/>
  <c r="C84" i="2"/>
  <c r="F83" i="2"/>
  <c r="C89" i="2"/>
  <c r="H95" i="2"/>
  <c r="C112" i="2"/>
  <c r="C116" i="2"/>
  <c r="C122" i="2"/>
  <c r="H133" i="2"/>
  <c r="G130" i="2"/>
  <c r="G75" i="2" s="1"/>
  <c r="H136" i="2"/>
  <c r="E130" i="2"/>
  <c r="C144" i="2"/>
  <c r="C151" i="2"/>
  <c r="C166" i="2"/>
  <c r="K174" i="2"/>
  <c r="K173" i="2" s="1"/>
  <c r="C192" i="2"/>
  <c r="C196" i="2"/>
  <c r="C198" i="2"/>
  <c r="G195" i="2"/>
  <c r="H205" i="2"/>
  <c r="H235" i="2"/>
  <c r="I231" i="2"/>
  <c r="C238" i="2"/>
  <c r="H246" i="2"/>
  <c r="D258" i="2"/>
  <c r="D230" i="2" s="1"/>
  <c r="H263" i="2"/>
  <c r="H271" i="2"/>
  <c r="K21" i="3"/>
  <c r="G288" i="3"/>
  <c r="G287" i="3" s="1"/>
  <c r="F27" i="3"/>
  <c r="C27" i="3" s="1"/>
  <c r="C43" i="3"/>
  <c r="E54" i="3"/>
  <c r="E53" i="3" s="1"/>
  <c r="F54" i="3"/>
  <c r="F53" i="3" s="1"/>
  <c r="H58" i="3"/>
  <c r="J69" i="3"/>
  <c r="H69" i="3" s="1"/>
  <c r="H80" i="3"/>
  <c r="C84" i="3"/>
  <c r="G83" i="3"/>
  <c r="G75" i="3" s="1"/>
  <c r="K83" i="3"/>
  <c r="C112" i="3"/>
  <c r="L83" i="3"/>
  <c r="L75" i="3" s="1"/>
  <c r="C136" i="3"/>
  <c r="I144" i="3"/>
  <c r="H144" i="3" s="1"/>
  <c r="H151" i="3"/>
  <c r="E173" i="3"/>
  <c r="H184" i="3"/>
  <c r="D187" i="3"/>
  <c r="G187" i="3"/>
  <c r="E204" i="3"/>
  <c r="E195" i="3" s="1"/>
  <c r="F195" i="3"/>
  <c r="E231" i="3"/>
  <c r="E230" i="3" s="1"/>
  <c r="G231" i="3"/>
  <c r="G230" i="3" s="1"/>
  <c r="C246" i="3"/>
  <c r="I251" i="3"/>
  <c r="I258" i="3"/>
  <c r="H258" i="3" s="1"/>
  <c r="C263" i="3"/>
  <c r="J67" i="4"/>
  <c r="J53" i="4" s="1"/>
  <c r="H80" i="4"/>
  <c r="E83" i="4"/>
  <c r="H103" i="4"/>
  <c r="C116" i="4"/>
  <c r="F130" i="4"/>
  <c r="C136" i="4"/>
  <c r="C141" i="4"/>
  <c r="C144" i="4"/>
  <c r="H151" i="4"/>
  <c r="D173" i="4"/>
  <c r="H179" i="4"/>
  <c r="C192" i="4"/>
  <c r="H198" i="4"/>
  <c r="K196" i="4"/>
  <c r="K195" i="4" s="1"/>
  <c r="D204" i="4"/>
  <c r="C235" i="4"/>
  <c r="D231" i="4"/>
  <c r="D230" i="4" s="1"/>
  <c r="F231" i="4"/>
  <c r="F230" i="4" s="1"/>
  <c r="F194" i="4" s="1"/>
  <c r="H235" i="4"/>
  <c r="I231" i="4"/>
  <c r="K231" i="4"/>
  <c r="C276" i="4"/>
  <c r="D269" i="4"/>
  <c r="D268" i="4" s="1"/>
  <c r="D288" i="5"/>
  <c r="D287" i="5" s="1"/>
  <c r="C22" i="5"/>
  <c r="H165" i="5"/>
  <c r="G187" i="5"/>
  <c r="E195" i="5"/>
  <c r="C198" i="5"/>
  <c r="I216" i="5"/>
  <c r="H216" i="5" s="1"/>
  <c r="D231" i="5"/>
  <c r="D230" i="5" s="1"/>
  <c r="F231" i="5"/>
  <c r="F230" i="5" s="1"/>
  <c r="H235" i="5"/>
  <c r="I231" i="5"/>
  <c r="K231" i="5"/>
  <c r="I21" i="6"/>
  <c r="D67" i="6"/>
  <c r="I130" i="6"/>
  <c r="L130" i="6"/>
  <c r="J130" i="6"/>
  <c r="H188" i="6"/>
  <c r="I187" i="6"/>
  <c r="E195" i="6"/>
  <c r="H196" i="6"/>
  <c r="C198" i="6"/>
  <c r="D196" i="6"/>
  <c r="C196" i="6" s="1"/>
  <c r="C235" i="6"/>
  <c r="F231" i="6"/>
  <c r="I231" i="6"/>
  <c r="I230" i="6" s="1"/>
  <c r="K231" i="6"/>
  <c r="K230" i="6" s="1"/>
  <c r="H34" i="7"/>
  <c r="K27" i="7"/>
  <c r="K21" i="7" s="1"/>
  <c r="I76" i="7"/>
  <c r="K83" i="7"/>
  <c r="L83" i="7"/>
  <c r="F195" i="7"/>
  <c r="I231" i="7"/>
  <c r="K231" i="7"/>
  <c r="H251" i="7"/>
  <c r="I288" i="8"/>
  <c r="I287" i="8" s="1"/>
  <c r="H22" i="8"/>
  <c r="H288" i="8" s="1"/>
  <c r="H287" i="8" s="1"/>
  <c r="H148" i="8"/>
  <c r="K144" i="8"/>
  <c r="K130" i="8" s="1"/>
  <c r="C198" i="8"/>
  <c r="E196" i="8"/>
  <c r="C196" i="8" s="1"/>
  <c r="G288" i="8"/>
  <c r="G287" i="8" s="1"/>
  <c r="H28" i="9"/>
  <c r="K27" i="9"/>
  <c r="K21" i="9" s="1"/>
  <c r="C58" i="9"/>
  <c r="D54" i="9"/>
  <c r="F53" i="9"/>
  <c r="H65" i="9"/>
  <c r="J58" i="9"/>
  <c r="H58" i="9" s="1"/>
  <c r="C89" i="9"/>
  <c r="I131" i="9"/>
  <c r="H131" i="9" s="1"/>
  <c r="H133" i="9"/>
  <c r="C198" i="9"/>
  <c r="D196" i="9"/>
  <c r="C252" i="9"/>
  <c r="D251" i="9"/>
  <c r="C276" i="9"/>
  <c r="D269" i="9"/>
  <c r="C290" i="9"/>
  <c r="E288" i="10"/>
  <c r="E287" i="10" s="1"/>
  <c r="E21" i="10"/>
  <c r="L288" i="10"/>
  <c r="L287" i="10" s="1"/>
  <c r="L21" i="10"/>
  <c r="C166" i="10"/>
  <c r="D165" i="10"/>
  <c r="H263" i="10"/>
  <c r="I258" i="10"/>
  <c r="H258" i="10" s="1"/>
  <c r="J269" i="10"/>
  <c r="C58" i="11"/>
  <c r="D54" i="11"/>
  <c r="C89" i="11"/>
  <c r="C151" i="11"/>
  <c r="I191" i="11"/>
  <c r="H192" i="11"/>
  <c r="C235" i="11"/>
  <c r="E231" i="11"/>
  <c r="F27" i="12"/>
  <c r="F21" i="12" s="1"/>
  <c r="C32" i="12"/>
  <c r="H84" i="12"/>
  <c r="I83" i="12"/>
  <c r="H146" i="12"/>
  <c r="I144" i="12"/>
  <c r="H144" i="12" s="1"/>
  <c r="H204" i="12"/>
  <c r="E288" i="13"/>
  <c r="E287" i="13" s="1"/>
  <c r="E21" i="13"/>
  <c r="H92" i="13"/>
  <c r="K89" i="13"/>
  <c r="H89" i="13" s="1"/>
  <c r="E204" i="13"/>
  <c r="D231" i="13"/>
  <c r="C235" i="13"/>
  <c r="H235" i="13"/>
  <c r="I231" i="13"/>
  <c r="L54" i="14"/>
  <c r="L53" i="14" s="1"/>
  <c r="J75" i="14"/>
  <c r="C28" i="15"/>
  <c r="F27" i="15"/>
  <c r="C27" i="15" s="1"/>
  <c r="I76" i="15"/>
  <c r="H76" i="15" s="1"/>
  <c r="H77" i="15"/>
  <c r="C80" i="15"/>
  <c r="H133" i="15"/>
  <c r="I131" i="15"/>
  <c r="E204" i="15"/>
  <c r="E195" i="15" s="1"/>
  <c r="G204" i="15"/>
  <c r="G195" i="15" s="1"/>
  <c r="J269" i="15"/>
  <c r="C45" i="16"/>
  <c r="G21" i="16"/>
  <c r="K53" i="16"/>
  <c r="C84" i="16"/>
  <c r="E83" i="16"/>
  <c r="E75" i="16" s="1"/>
  <c r="H192" i="16"/>
  <c r="I191" i="16"/>
  <c r="C235" i="16"/>
  <c r="D231" i="16"/>
  <c r="H235" i="16"/>
  <c r="I231" i="16"/>
  <c r="C55" i="17"/>
  <c r="D54" i="17"/>
  <c r="D53" i="17" s="1"/>
  <c r="H55" i="17"/>
  <c r="I54" i="17"/>
  <c r="C28" i="18"/>
  <c r="F27" i="18"/>
  <c r="C112" i="18"/>
  <c r="D83" i="18"/>
  <c r="C175" i="18"/>
  <c r="D174" i="18"/>
  <c r="H196" i="18"/>
  <c r="C198" i="18"/>
  <c r="D196" i="18"/>
  <c r="C196" i="18" s="1"/>
  <c r="E204" i="18"/>
  <c r="D75" i="23"/>
  <c r="C288" i="22"/>
  <c r="C287" i="22" s="1"/>
  <c r="C83" i="21"/>
  <c r="D75" i="21"/>
  <c r="C75" i="21" s="1"/>
  <c r="H258" i="19"/>
  <c r="J230" i="19"/>
  <c r="K52" i="19"/>
  <c r="C130" i="35"/>
  <c r="D75" i="35"/>
  <c r="G285" i="45"/>
  <c r="G50" i="45"/>
  <c r="G50" i="36"/>
  <c r="G285" i="36"/>
  <c r="G50" i="35"/>
  <c r="G285" i="35"/>
  <c r="H230" i="35"/>
  <c r="H194" i="35"/>
  <c r="C195" i="38"/>
  <c r="D194" i="38"/>
  <c r="C194" i="38" s="1"/>
  <c r="C52" i="39"/>
  <c r="G50" i="39"/>
  <c r="G285" i="39"/>
  <c r="C75" i="49"/>
  <c r="L230" i="27"/>
  <c r="H231" i="27"/>
  <c r="K51" i="26"/>
  <c r="F194" i="26"/>
  <c r="E194" i="23"/>
  <c r="H173" i="30"/>
  <c r="L52" i="30"/>
  <c r="L51" i="30" s="1"/>
  <c r="L50" i="30" s="1"/>
  <c r="G50" i="37"/>
  <c r="G285" i="37"/>
  <c r="K51" i="27"/>
  <c r="E75" i="26"/>
  <c r="D130" i="25"/>
  <c r="C130" i="25" s="1"/>
  <c r="H75" i="34"/>
  <c r="I52" i="34"/>
  <c r="I230" i="26"/>
  <c r="H231" i="26"/>
  <c r="C231" i="26"/>
  <c r="K75" i="25"/>
  <c r="H76" i="25"/>
  <c r="L51" i="36"/>
  <c r="G130" i="8"/>
  <c r="F130" i="8"/>
  <c r="I204" i="8"/>
  <c r="I195" i="8" s="1"/>
  <c r="G195" i="8"/>
  <c r="D230" i="8"/>
  <c r="L230" i="8"/>
  <c r="F230" i="8"/>
  <c r="G21" i="9"/>
  <c r="I287" i="9"/>
  <c r="C27" i="9"/>
  <c r="F21" i="9"/>
  <c r="C77" i="9"/>
  <c r="D76" i="9"/>
  <c r="H116" i="9"/>
  <c r="J83" i="9"/>
  <c r="J75" i="9" s="1"/>
  <c r="C144" i="9"/>
  <c r="I144" i="9"/>
  <c r="H144" i="9" s="1"/>
  <c r="H188" i="9"/>
  <c r="I187" i="9"/>
  <c r="C28" i="10"/>
  <c r="F27" i="10"/>
  <c r="C27" i="10" s="1"/>
  <c r="L54" i="10"/>
  <c r="D76" i="10"/>
  <c r="J83" i="10"/>
  <c r="I136" i="10"/>
  <c r="H136" i="10" s="1"/>
  <c r="L130" i="10"/>
  <c r="C192" i="10"/>
  <c r="D191" i="10"/>
  <c r="D187" i="10" s="1"/>
  <c r="K204" i="10"/>
  <c r="I231" i="10"/>
  <c r="I230" i="10" s="1"/>
  <c r="H235" i="10"/>
  <c r="D251" i="10"/>
  <c r="C251" i="10" s="1"/>
  <c r="E21" i="11"/>
  <c r="C69" i="11"/>
  <c r="D67" i="11"/>
  <c r="L83" i="11"/>
  <c r="L75" i="11" s="1"/>
  <c r="H175" i="11"/>
  <c r="J174" i="11"/>
  <c r="J173" i="11" s="1"/>
  <c r="D251" i="11"/>
  <c r="C252" i="11"/>
  <c r="D269" i="11"/>
  <c r="C276" i="11"/>
  <c r="G287" i="11"/>
  <c r="D288" i="12"/>
  <c r="D287" i="12" s="1"/>
  <c r="C22" i="12"/>
  <c r="C288" i="12" s="1"/>
  <c r="C287" i="12" s="1"/>
  <c r="I288" i="12"/>
  <c r="I287" i="12" s="1"/>
  <c r="I21" i="12"/>
  <c r="H28" i="12"/>
  <c r="K27" i="12"/>
  <c r="H27" i="12" s="1"/>
  <c r="C69" i="12"/>
  <c r="D67" i="12"/>
  <c r="C67" i="12" s="1"/>
  <c r="I76" i="12"/>
  <c r="H77" i="12"/>
  <c r="C80" i="12"/>
  <c r="F76" i="12"/>
  <c r="L83" i="12"/>
  <c r="I131" i="12"/>
  <c r="H133" i="12"/>
  <c r="H151" i="12"/>
  <c r="I191" i="12"/>
  <c r="H192" i="12"/>
  <c r="G195" i="12"/>
  <c r="J231" i="12"/>
  <c r="L231" i="12"/>
  <c r="L230" i="12" s="1"/>
  <c r="G230" i="12"/>
  <c r="H252" i="12"/>
  <c r="I251" i="12"/>
  <c r="H251" i="12" s="1"/>
  <c r="I288" i="13"/>
  <c r="I287" i="13" s="1"/>
  <c r="H22" i="13"/>
  <c r="H288" i="13" s="1"/>
  <c r="K287" i="13"/>
  <c r="G83" i="13"/>
  <c r="K130" i="13"/>
  <c r="H263" i="13"/>
  <c r="I258" i="13"/>
  <c r="H70" i="14"/>
  <c r="I69" i="14"/>
  <c r="H69" i="14" s="1"/>
  <c r="D83" i="14"/>
  <c r="C84" i="14"/>
  <c r="F83" i="14"/>
  <c r="K83" i="14"/>
  <c r="H133" i="14"/>
  <c r="I131" i="14"/>
  <c r="J187" i="14"/>
  <c r="D191" i="14"/>
  <c r="C191" i="14" s="1"/>
  <c r="C192" i="14"/>
  <c r="D196" i="14"/>
  <c r="I231" i="14"/>
  <c r="H235" i="14"/>
  <c r="H271" i="14"/>
  <c r="I269" i="14"/>
  <c r="C276" i="14"/>
  <c r="D269" i="14"/>
  <c r="D268" i="14" s="1"/>
  <c r="K269" i="14"/>
  <c r="C290" i="14"/>
  <c r="C288" i="15"/>
  <c r="C287" i="15" s="1"/>
  <c r="E288" i="15"/>
  <c r="E287" i="15" s="1"/>
  <c r="E21" i="15"/>
  <c r="L288" i="15"/>
  <c r="L287" i="15" s="1"/>
  <c r="L21" i="15"/>
  <c r="D54" i="15"/>
  <c r="D53" i="15" s="1"/>
  <c r="C55" i="15"/>
  <c r="C67" i="15"/>
  <c r="F83" i="15"/>
  <c r="H89" i="15"/>
  <c r="L83" i="15"/>
  <c r="E173" i="15"/>
  <c r="G187" i="15"/>
  <c r="J230" i="15"/>
  <c r="D258" i="15"/>
  <c r="D230" i="15" s="1"/>
  <c r="C259" i="15"/>
  <c r="H259" i="15"/>
  <c r="I258" i="15"/>
  <c r="F27" i="16"/>
  <c r="C27" i="16" s="1"/>
  <c r="K27" i="16"/>
  <c r="K21" i="16" s="1"/>
  <c r="H32" i="16"/>
  <c r="H45" i="16"/>
  <c r="L21" i="16"/>
  <c r="H70" i="16"/>
  <c r="J69" i="16"/>
  <c r="H69" i="16" s="1"/>
  <c r="H165" i="16"/>
  <c r="F187" i="16"/>
  <c r="H196" i="16"/>
  <c r="C198" i="16"/>
  <c r="D196" i="16"/>
  <c r="C196" i="16" s="1"/>
  <c r="C205" i="16"/>
  <c r="D204" i="16"/>
  <c r="H276" i="16"/>
  <c r="I269" i="16"/>
  <c r="C28" i="17"/>
  <c r="F27" i="17"/>
  <c r="C84" i="17"/>
  <c r="D83" i="17"/>
  <c r="F83" i="17"/>
  <c r="F75" i="17" s="1"/>
  <c r="F52" i="17" s="1"/>
  <c r="H84" i="17"/>
  <c r="I83" i="17"/>
  <c r="K83" i="17"/>
  <c r="D130" i="17"/>
  <c r="C130" i="17" s="1"/>
  <c r="K130" i="17"/>
  <c r="K187" i="17"/>
  <c r="G195" i="17"/>
  <c r="E204" i="17"/>
  <c r="E195" i="17" s="1"/>
  <c r="I231" i="17"/>
  <c r="H235" i="17"/>
  <c r="H271" i="17"/>
  <c r="I269" i="17"/>
  <c r="E288" i="18"/>
  <c r="E287" i="18" s="1"/>
  <c r="E21" i="18"/>
  <c r="K53" i="18"/>
  <c r="J83" i="18"/>
  <c r="L83" i="18"/>
  <c r="E130" i="18"/>
  <c r="G130" i="18"/>
  <c r="H166" i="18"/>
  <c r="I165" i="18"/>
  <c r="I216" i="18"/>
  <c r="H216" i="18" s="1"/>
  <c r="C235" i="18"/>
  <c r="E231" i="18"/>
  <c r="E230" i="18" s="1"/>
  <c r="G231" i="18"/>
  <c r="G230" i="18" s="1"/>
  <c r="J231" i="18"/>
  <c r="L231" i="18"/>
  <c r="L230" i="18" s="1"/>
  <c r="H269" i="18"/>
  <c r="C276" i="18"/>
  <c r="D269" i="18"/>
  <c r="C258" i="28"/>
  <c r="E75" i="28"/>
  <c r="H83" i="28"/>
  <c r="J230" i="28"/>
  <c r="L75" i="28"/>
  <c r="L52" i="28" s="1"/>
  <c r="C204" i="27"/>
  <c r="L75" i="27"/>
  <c r="L52" i="27" s="1"/>
  <c r="C258" i="27"/>
  <c r="F230" i="27"/>
  <c r="F194" i="27" s="1"/>
  <c r="D268" i="26"/>
  <c r="C268" i="26" s="1"/>
  <c r="J230" i="26"/>
  <c r="J230" i="27"/>
  <c r="G52" i="25"/>
  <c r="C131" i="25"/>
  <c r="C21" i="25"/>
  <c r="F51" i="25"/>
  <c r="F50" i="25" s="1"/>
  <c r="H174" i="24"/>
  <c r="C54" i="25"/>
  <c r="C258" i="23"/>
  <c r="L52" i="23"/>
  <c r="D195" i="21"/>
  <c r="C288" i="20"/>
  <c r="C287" i="20" s="1"/>
  <c r="D268" i="21"/>
  <c r="C268" i="21" s="1"/>
  <c r="H230" i="29"/>
  <c r="I52" i="43"/>
  <c r="I51" i="43" s="1"/>
  <c r="D283" i="43"/>
  <c r="F285" i="44"/>
  <c r="J52" i="30"/>
  <c r="H75" i="30"/>
  <c r="H75" i="45"/>
  <c r="I52" i="45"/>
  <c r="C268" i="36"/>
  <c r="C283" i="36" s="1"/>
  <c r="D283" i="36"/>
  <c r="D194" i="36"/>
  <c r="E50" i="42"/>
  <c r="G50" i="50"/>
  <c r="L50" i="33"/>
  <c r="F50" i="51"/>
  <c r="F285" i="51"/>
  <c r="F50" i="42"/>
  <c r="G50" i="51"/>
  <c r="L50" i="39"/>
  <c r="L285" i="39"/>
  <c r="C230" i="35"/>
  <c r="D194" i="35"/>
  <c r="C194" i="35" s="1"/>
  <c r="C268" i="39"/>
  <c r="D283" i="39"/>
  <c r="E285" i="38"/>
  <c r="E50" i="38"/>
  <c r="H230" i="38"/>
  <c r="H194" i="38"/>
  <c r="C75" i="39"/>
  <c r="D194" i="39"/>
  <c r="C194" i="39" s="1"/>
  <c r="L50" i="35"/>
  <c r="L285" i="35"/>
  <c r="J285" i="45"/>
  <c r="J50" i="45"/>
  <c r="L50" i="41"/>
  <c r="L285" i="41"/>
  <c r="J285" i="39"/>
  <c r="J50" i="39"/>
  <c r="D283" i="41"/>
  <c r="E51" i="34"/>
  <c r="K52" i="35"/>
  <c r="K51" i="35" s="1"/>
  <c r="H53" i="35"/>
  <c r="C268" i="29"/>
  <c r="D194" i="29"/>
  <c r="L51" i="43"/>
  <c r="F52" i="50"/>
  <c r="F51" i="50" s="1"/>
  <c r="L75" i="26"/>
  <c r="L52" i="26" s="1"/>
  <c r="D52" i="45"/>
  <c r="L52" i="24"/>
  <c r="G194" i="21"/>
  <c r="G51" i="21" s="1"/>
  <c r="C27" i="21"/>
  <c r="F21" i="21"/>
  <c r="K230" i="20"/>
  <c r="H231" i="20"/>
  <c r="I187" i="20"/>
  <c r="H187" i="20" s="1"/>
  <c r="H191" i="20"/>
  <c r="G51" i="20"/>
  <c r="G50" i="20" s="1"/>
  <c r="C83" i="20"/>
  <c r="C27" i="20"/>
  <c r="F21" i="20"/>
  <c r="E51" i="19"/>
  <c r="E285" i="19" s="1"/>
  <c r="K230" i="19"/>
  <c r="H231" i="19"/>
  <c r="I52" i="38"/>
  <c r="H75" i="38"/>
  <c r="F52" i="38"/>
  <c r="F51" i="38" s="1"/>
  <c r="C173" i="38"/>
  <c r="C53" i="41"/>
  <c r="D52" i="41"/>
  <c r="D51" i="41" s="1"/>
  <c r="D50" i="41" s="1"/>
  <c r="E51" i="52"/>
  <c r="C230" i="34"/>
  <c r="D194" i="34"/>
  <c r="C194" i="34" s="1"/>
  <c r="E52" i="29"/>
  <c r="G50" i="33"/>
  <c r="G285" i="33"/>
  <c r="D195" i="27"/>
  <c r="C195" i="27" s="1"/>
  <c r="C55" i="27"/>
  <c r="D54" i="27"/>
  <c r="C54" i="27" s="1"/>
  <c r="G52" i="24"/>
  <c r="G51" i="24" s="1"/>
  <c r="L187" i="4"/>
  <c r="C216" i="4"/>
  <c r="E231" i="4"/>
  <c r="G231" i="4"/>
  <c r="G230" i="4" s="1"/>
  <c r="J231" i="4"/>
  <c r="J230" i="4" s="1"/>
  <c r="L231" i="4"/>
  <c r="L230" i="4" s="1"/>
  <c r="H263" i="4"/>
  <c r="H271" i="4"/>
  <c r="G269" i="4"/>
  <c r="G268" i="4" s="1"/>
  <c r="J287" i="5"/>
  <c r="L287" i="5"/>
  <c r="H43" i="5"/>
  <c r="H116" i="5"/>
  <c r="I131" i="5"/>
  <c r="H131" i="5" s="1"/>
  <c r="H144" i="5"/>
  <c r="H151" i="5"/>
  <c r="L174" i="5"/>
  <c r="L173" i="5" s="1"/>
  <c r="C205" i="5"/>
  <c r="L204" i="5"/>
  <c r="L195" i="5" s="1"/>
  <c r="C235" i="5"/>
  <c r="E231" i="5"/>
  <c r="G231" i="5"/>
  <c r="G230" i="5" s="1"/>
  <c r="J231" i="5"/>
  <c r="J230" i="5" s="1"/>
  <c r="L231" i="5"/>
  <c r="L230" i="5" s="1"/>
  <c r="H238" i="5"/>
  <c r="C263" i="5"/>
  <c r="H263" i="5"/>
  <c r="C271" i="5"/>
  <c r="G269" i="5"/>
  <c r="G268" i="5" s="1"/>
  <c r="E288" i="6"/>
  <c r="E287" i="6" s="1"/>
  <c r="L288" i="6"/>
  <c r="L287" i="6" s="1"/>
  <c r="H58" i="6"/>
  <c r="G53" i="6"/>
  <c r="C89" i="6"/>
  <c r="H89" i="6"/>
  <c r="H95" i="6"/>
  <c r="L83" i="6"/>
  <c r="H116" i="6"/>
  <c r="H122" i="6"/>
  <c r="C141" i="6"/>
  <c r="F130" i="6"/>
  <c r="H141" i="6"/>
  <c r="C144" i="6"/>
  <c r="H179" i="6"/>
  <c r="L187" i="6"/>
  <c r="G187" i="6"/>
  <c r="K187" i="6"/>
  <c r="C205" i="6"/>
  <c r="J204" i="6"/>
  <c r="J195" i="6" s="1"/>
  <c r="E231" i="6"/>
  <c r="E230" i="6" s="1"/>
  <c r="G231" i="6"/>
  <c r="G230" i="6" s="1"/>
  <c r="G194" i="6" s="1"/>
  <c r="J231" i="6"/>
  <c r="L231" i="6"/>
  <c r="C246" i="6"/>
  <c r="C263" i="6"/>
  <c r="H263" i="6"/>
  <c r="C271" i="6"/>
  <c r="H271" i="6"/>
  <c r="L269" i="6"/>
  <c r="H268" i="6" s="1"/>
  <c r="H283" i="6" s="1"/>
  <c r="I288" i="7"/>
  <c r="I287" i="7" s="1"/>
  <c r="K288" i="7"/>
  <c r="K287" i="7" s="1"/>
  <c r="E54" i="7"/>
  <c r="K53" i="7"/>
  <c r="J76" i="7"/>
  <c r="E83" i="7"/>
  <c r="C95" i="7"/>
  <c r="C116" i="7"/>
  <c r="H116" i="7"/>
  <c r="F130" i="7"/>
  <c r="C141" i="7"/>
  <c r="E130" i="7"/>
  <c r="F174" i="7"/>
  <c r="F173" i="7" s="1"/>
  <c r="C192" i="7"/>
  <c r="C235" i="7"/>
  <c r="E231" i="7"/>
  <c r="G231" i="7"/>
  <c r="G230" i="7" s="1"/>
  <c r="G194" i="7" s="1"/>
  <c r="J231" i="7"/>
  <c r="J230" i="7" s="1"/>
  <c r="L231" i="7"/>
  <c r="L230" i="7" s="1"/>
  <c r="K230" i="7"/>
  <c r="C246" i="7"/>
  <c r="H263" i="7"/>
  <c r="G269" i="7"/>
  <c r="G268" i="7" s="1"/>
  <c r="K269" i="7"/>
  <c r="F288" i="8"/>
  <c r="F287" i="8" s="1"/>
  <c r="E54" i="8"/>
  <c r="E53" i="8" s="1"/>
  <c r="H69" i="8"/>
  <c r="J76" i="8"/>
  <c r="G83" i="8"/>
  <c r="F83" i="8"/>
  <c r="H116" i="8"/>
  <c r="C136" i="8"/>
  <c r="E130" i="8"/>
  <c r="H144" i="8"/>
  <c r="C151" i="8"/>
  <c r="G174" i="8"/>
  <c r="G173" i="8" s="1"/>
  <c r="K174" i="8"/>
  <c r="K173" i="8" s="1"/>
  <c r="C179" i="8"/>
  <c r="C192" i="8"/>
  <c r="H198" i="8"/>
  <c r="C216" i="8"/>
  <c r="J204" i="8"/>
  <c r="H235" i="8"/>
  <c r="K231" i="8"/>
  <c r="H246" i="8"/>
  <c r="D287" i="9"/>
  <c r="F287" i="9"/>
  <c r="K287" i="9"/>
  <c r="C43" i="9"/>
  <c r="J21" i="9"/>
  <c r="C55" i="9"/>
  <c r="C80" i="9"/>
  <c r="E83" i="9"/>
  <c r="G130" i="9"/>
  <c r="G75" i="9" s="1"/>
  <c r="E130" i="9"/>
  <c r="C151" i="9"/>
  <c r="H160" i="9"/>
  <c r="C175" i="9"/>
  <c r="C179" i="9"/>
  <c r="C184" i="9"/>
  <c r="G187" i="9"/>
  <c r="K187" i="9"/>
  <c r="F204" i="9"/>
  <c r="F195" i="9" s="1"/>
  <c r="C216" i="9"/>
  <c r="C235" i="9"/>
  <c r="D231" i="9"/>
  <c r="F231" i="9"/>
  <c r="F230" i="9" s="1"/>
  <c r="F194" i="9" s="1"/>
  <c r="H235" i="9"/>
  <c r="I231" i="9"/>
  <c r="K231" i="9"/>
  <c r="K230" i="9" s="1"/>
  <c r="C271" i="9"/>
  <c r="H271" i="9"/>
  <c r="G269" i="9"/>
  <c r="G268" i="9" s="1"/>
  <c r="F288" i="10"/>
  <c r="F287" i="10" s="1"/>
  <c r="F54" i="10"/>
  <c r="F53" i="10" s="1"/>
  <c r="K53" i="10"/>
  <c r="C77" i="10"/>
  <c r="G83" i="10"/>
  <c r="C89" i="10"/>
  <c r="L83" i="10"/>
  <c r="L75" i="10" s="1"/>
  <c r="H116" i="10"/>
  <c r="E83" i="10"/>
  <c r="E75" i="10" s="1"/>
  <c r="H133" i="10"/>
  <c r="I131" i="10"/>
  <c r="H131" i="10" s="1"/>
  <c r="H151" i="10"/>
  <c r="C179" i="10"/>
  <c r="H184" i="10"/>
  <c r="H198" i="10"/>
  <c r="E204" i="10"/>
  <c r="E195" i="10" s="1"/>
  <c r="E194" i="10" s="1"/>
  <c r="C235" i="10"/>
  <c r="D231" i="10"/>
  <c r="F231" i="10"/>
  <c r="F230" i="10" s="1"/>
  <c r="H246" i="10"/>
  <c r="C263" i="10"/>
  <c r="C276" i="10"/>
  <c r="F269" i="10"/>
  <c r="F268" i="10" s="1"/>
  <c r="F194" i="10" s="1"/>
  <c r="H276" i="10"/>
  <c r="D288" i="11"/>
  <c r="D287" i="11" s="1"/>
  <c r="I288" i="11"/>
  <c r="I287" i="11" s="1"/>
  <c r="K288" i="11"/>
  <c r="K287" i="11" s="1"/>
  <c r="C55" i="11"/>
  <c r="F54" i="11"/>
  <c r="F53" i="11" s="1"/>
  <c r="G54" i="11"/>
  <c r="G53" i="11" s="1"/>
  <c r="K54" i="11"/>
  <c r="K53" i="11" s="1"/>
  <c r="C80" i="11"/>
  <c r="C84" i="11"/>
  <c r="G83" i="11"/>
  <c r="H95" i="11"/>
  <c r="H103" i="11"/>
  <c r="C116" i="11"/>
  <c r="C141" i="11"/>
  <c r="H141" i="11"/>
  <c r="C144" i="11"/>
  <c r="H151" i="11"/>
  <c r="G130" i="11"/>
  <c r="C175" i="11"/>
  <c r="C179" i="11"/>
  <c r="C184" i="11"/>
  <c r="E187" i="11"/>
  <c r="E52" i="11" s="1"/>
  <c r="I187" i="11"/>
  <c r="J187" i="11"/>
  <c r="H205" i="11"/>
  <c r="K204" i="11"/>
  <c r="K195" i="11" s="1"/>
  <c r="L204" i="11"/>
  <c r="L195" i="11" s="1"/>
  <c r="E204" i="11"/>
  <c r="E195" i="11" s="1"/>
  <c r="D231" i="11"/>
  <c r="F231" i="11"/>
  <c r="H235" i="11"/>
  <c r="I231" i="11"/>
  <c r="K231" i="11"/>
  <c r="G230" i="11"/>
  <c r="L230" i="11"/>
  <c r="H246" i="11"/>
  <c r="C263" i="11"/>
  <c r="H271" i="11"/>
  <c r="G269" i="11"/>
  <c r="G268" i="11" s="1"/>
  <c r="L269" i="11"/>
  <c r="J287" i="12"/>
  <c r="L287" i="12"/>
  <c r="D54" i="12"/>
  <c r="C54" i="12" s="1"/>
  <c r="G83" i="12"/>
  <c r="C95" i="12"/>
  <c r="C112" i="12"/>
  <c r="H112" i="12"/>
  <c r="C116" i="12"/>
  <c r="C122" i="12"/>
  <c r="H122" i="12"/>
  <c r="G130" i="12"/>
  <c r="C160" i="12"/>
  <c r="I173" i="12"/>
  <c r="H175" i="12"/>
  <c r="K173" i="12"/>
  <c r="C179" i="12"/>
  <c r="C184" i="12"/>
  <c r="E187" i="12"/>
  <c r="I187" i="12"/>
  <c r="H198" i="12"/>
  <c r="E204" i="12"/>
  <c r="E195" i="12" s="1"/>
  <c r="D231" i="12"/>
  <c r="F231" i="12"/>
  <c r="F230" i="12" s="1"/>
  <c r="F194" i="12" s="1"/>
  <c r="I231" i="12"/>
  <c r="K231" i="12"/>
  <c r="K230" i="12" s="1"/>
  <c r="H263" i="12"/>
  <c r="H271" i="12"/>
  <c r="G269" i="12"/>
  <c r="G268" i="12" s="1"/>
  <c r="K269" i="12"/>
  <c r="F288" i="13"/>
  <c r="F287" i="13" s="1"/>
  <c r="J288" i="13"/>
  <c r="J287" i="13" s="1"/>
  <c r="C43" i="13"/>
  <c r="K53" i="13"/>
  <c r="H77" i="13"/>
  <c r="H80" i="13"/>
  <c r="L83" i="13"/>
  <c r="F83" i="13"/>
  <c r="H103" i="13"/>
  <c r="H112" i="13"/>
  <c r="H116" i="13"/>
  <c r="H122" i="13"/>
  <c r="H133" i="13"/>
  <c r="I131" i="13"/>
  <c r="H136" i="13"/>
  <c r="C144" i="13"/>
  <c r="C151" i="13"/>
  <c r="H160" i="13"/>
  <c r="G174" i="13"/>
  <c r="G173" i="13" s="1"/>
  <c r="K174" i="13"/>
  <c r="K173" i="13" s="1"/>
  <c r="C179" i="13"/>
  <c r="H184" i="13"/>
  <c r="C198" i="13"/>
  <c r="G204" i="13"/>
  <c r="G195" i="13" s="1"/>
  <c r="C216" i="13"/>
  <c r="F204" i="13"/>
  <c r="F195" i="13" s="1"/>
  <c r="I204" i="13"/>
  <c r="I195" i="13" s="1"/>
  <c r="C246" i="13"/>
  <c r="H259" i="13"/>
  <c r="K258" i="13"/>
  <c r="K230" i="13" s="1"/>
  <c r="L258" i="13"/>
  <c r="L230" i="13" s="1"/>
  <c r="L269" i="13"/>
  <c r="G269" i="13"/>
  <c r="G268" i="13" s="1"/>
  <c r="K269" i="13"/>
  <c r="D287" i="14"/>
  <c r="K287" i="14"/>
  <c r="K53" i="14"/>
  <c r="F76" i="14"/>
  <c r="G76" i="14"/>
  <c r="L83" i="14"/>
  <c r="C89" i="14"/>
  <c r="C95" i="14"/>
  <c r="C103" i="14"/>
  <c r="H122" i="14"/>
  <c r="K130" i="14"/>
  <c r="C141" i="14"/>
  <c r="H144" i="14"/>
  <c r="H151" i="14"/>
  <c r="G130" i="14"/>
  <c r="C165" i="14"/>
  <c r="D173" i="14"/>
  <c r="F173" i="14"/>
  <c r="H179" i="14"/>
  <c r="F204" i="14"/>
  <c r="F195" i="14" s="1"/>
  <c r="K204" i="14"/>
  <c r="K195" i="14" s="1"/>
  <c r="L204" i="14"/>
  <c r="L195" i="14" s="1"/>
  <c r="D231" i="14"/>
  <c r="F231" i="14"/>
  <c r="F230" i="14" s="1"/>
  <c r="L231" i="14"/>
  <c r="L230" i="14" s="1"/>
  <c r="G230" i="14"/>
  <c r="H246" i="14"/>
  <c r="E258" i="14"/>
  <c r="E230" i="14" s="1"/>
  <c r="I258" i="14"/>
  <c r="C263" i="14"/>
  <c r="C271" i="14"/>
  <c r="G269" i="14"/>
  <c r="G268" i="14" s="1"/>
  <c r="D288" i="15"/>
  <c r="D287" i="15" s="1"/>
  <c r="I288" i="15"/>
  <c r="I287" i="15" s="1"/>
  <c r="G54" i="15"/>
  <c r="G53" i="15" s="1"/>
  <c r="K54" i="15"/>
  <c r="K53" i="15" s="1"/>
  <c r="C58" i="15"/>
  <c r="H69" i="15"/>
  <c r="H80" i="15"/>
  <c r="C116" i="15"/>
  <c r="C122" i="15"/>
  <c r="F130" i="15"/>
  <c r="H144" i="15"/>
  <c r="C160" i="15"/>
  <c r="C165" i="15"/>
  <c r="C166" i="15"/>
  <c r="L174" i="15"/>
  <c r="L173" i="15" s="1"/>
  <c r="C184" i="15"/>
  <c r="C188" i="15"/>
  <c r="C198" i="15"/>
  <c r="C216" i="15"/>
  <c r="F204" i="15"/>
  <c r="K204" i="15"/>
  <c r="K195" i="15" s="1"/>
  <c r="H235" i="15"/>
  <c r="I231" i="15"/>
  <c r="K231" i="15"/>
  <c r="K230" i="15" s="1"/>
  <c r="H246" i="15"/>
  <c r="L258" i="15"/>
  <c r="L230" i="15" s="1"/>
  <c r="H263" i="15"/>
  <c r="F269" i="15"/>
  <c r="F268" i="15" s="1"/>
  <c r="G288" i="16"/>
  <c r="G287" i="16" s="1"/>
  <c r="J288" i="16"/>
  <c r="J287" i="16" s="1"/>
  <c r="L288" i="16"/>
  <c r="L287" i="16" s="1"/>
  <c r="H43" i="16"/>
  <c r="H58" i="16"/>
  <c r="L54" i="16"/>
  <c r="L53" i="16" s="1"/>
  <c r="K76" i="16"/>
  <c r="C95" i="16"/>
  <c r="L83" i="16"/>
  <c r="C116" i="16"/>
  <c r="C136" i="16"/>
  <c r="C151" i="16"/>
  <c r="C160" i="16"/>
  <c r="K173" i="16"/>
  <c r="H175" i="16"/>
  <c r="C179" i="16"/>
  <c r="H179" i="16"/>
  <c r="C184" i="16"/>
  <c r="G187" i="16"/>
  <c r="K187" i="16"/>
  <c r="E204" i="16"/>
  <c r="E195" i="16" s="1"/>
  <c r="J204" i="16"/>
  <c r="J195" i="16" s="1"/>
  <c r="H227" i="16"/>
  <c r="E231" i="16"/>
  <c r="E230" i="16" s="1"/>
  <c r="G231" i="16"/>
  <c r="G230" i="16" s="1"/>
  <c r="J231" i="16"/>
  <c r="J230" i="16" s="1"/>
  <c r="L231" i="16"/>
  <c r="L230" i="16" s="1"/>
  <c r="F230" i="16"/>
  <c r="H238" i="16"/>
  <c r="H252" i="16"/>
  <c r="C259" i="16"/>
  <c r="C263" i="16"/>
  <c r="H263" i="16"/>
  <c r="H271" i="16"/>
  <c r="G269" i="16"/>
  <c r="G268" i="16" s="1"/>
  <c r="J269" i="16"/>
  <c r="C280" i="16"/>
  <c r="D288" i="17"/>
  <c r="D287" i="17" s="1"/>
  <c r="C22" i="17"/>
  <c r="I287" i="17"/>
  <c r="H57" i="17"/>
  <c r="C67" i="17"/>
  <c r="J67" i="17"/>
  <c r="E76" i="17"/>
  <c r="L76" i="17"/>
  <c r="H80" i="17"/>
  <c r="G83" i="17"/>
  <c r="G75" i="17" s="1"/>
  <c r="G52" i="17" s="1"/>
  <c r="J83" i="17"/>
  <c r="H112" i="17"/>
  <c r="H122" i="17"/>
  <c r="H141" i="17"/>
  <c r="H144" i="17"/>
  <c r="C160" i="17"/>
  <c r="C174" i="17"/>
  <c r="K173" i="17"/>
  <c r="C175" i="17"/>
  <c r="C179" i="17"/>
  <c r="C184" i="17"/>
  <c r="C188" i="17"/>
  <c r="L204" i="17"/>
  <c r="L195" i="17" s="1"/>
  <c r="C235" i="17"/>
  <c r="D231" i="17"/>
  <c r="F231" i="17"/>
  <c r="F230" i="17" s="1"/>
  <c r="G258" i="17"/>
  <c r="G230" i="17" s="1"/>
  <c r="G283" i="17" s="1"/>
  <c r="K258" i="17"/>
  <c r="C263" i="17"/>
  <c r="C271" i="17"/>
  <c r="E269" i="17"/>
  <c r="E268" i="17" s="1"/>
  <c r="D288" i="18"/>
  <c r="D287" i="18" s="1"/>
  <c r="I288" i="18"/>
  <c r="I287" i="18" s="1"/>
  <c r="K288" i="18"/>
  <c r="K287" i="18" s="1"/>
  <c r="H43" i="18"/>
  <c r="E53" i="18"/>
  <c r="C55" i="18"/>
  <c r="G53" i="18"/>
  <c r="J54" i="18"/>
  <c r="E76" i="18"/>
  <c r="L76" i="18"/>
  <c r="F83" i="18"/>
  <c r="F75" i="18" s="1"/>
  <c r="K83" i="18"/>
  <c r="K75" i="18" s="1"/>
  <c r="K52" i="18" s="1"/>
  <c r="C89" i="18"/>
  <c r="H89" i="18"/>
  <c r="C95" i="18"/>
  <c r="H95" i="18"/>
  <c r="C103" i="18"/>
  <c r="H103" i="18"/>
  <c r="C136" i="18"/>
  <c r="J130" i="18"/>
  <c r="C151" i="18"/>
  <c r="H151" i="18"/>
  <c r="C160" i="18"/>
  <c r="C166" i="18"/>
  <c r="L173" i="18"/>
  <c r="J173" i="18"/>
  <c r="C179" i="18"/>
  <c r="C188" i="18"/>
  <c r="E187" i="18"/>
  <c r="C205" i="18"/>
  <c r="H205" i="18"/>
  <c r="K204" i="18"/>
  <c r="K195" i="18" s="1"/>
  <c r="C216" i="18"/>
  <c r="D231" i="18"/>
  <c r="F231" i="18"/>
  <c r="F230" i="18" s="1"/>
  <c r="H235" i="18"/>
  <c r="I231" i="18"/>
  <c r="K231" i="18"/>
  <c r="K230" i="18" s="1"/>
  <c r="H246" i="18"/>
  <c r="H252" i="18"/>
  <c r="H259" i="18"/>
  <c r="C263" i="18"/>
  <c r="H263" i="18"/>
  <c r="C271" i="18"/>
  <c r="H271" i="18"/>
  <c r="G269" i="18"/>
  <c r="G268" i="18" s="1"/>
  <c r="H276" i="18"/>
  <c r="H130" i="28"/>
  <c r="G52" i="27"/>
  <c r="G51" i="27" s="1"/>
  <c r="G50" i="27" s="1"/>
  <c r="H83" i="27"/>
  <c r="J75" i="27"/>
  <c r="J52" i="27" s="1"/>
  <c r="D187" i="27"/>
  <c r="C187" i="27" s="1"/>
  <c r="H288" i="26"/>
  <c r="H287" i="26" s="1"/>
  <c r="K52" i="25"/>
  <c r="G194" i="25"/>
  <c r="C83" i="24"/>
  <c r="L51" i="25"/>
  <c r="L285" i="25" s="1"/>
  <c r="F52" i="24"/>
  <c r="F51" i="24" s="1"/>
  <c r="F50" i="24" s="1"/>
  <c r="F194" i="23"/>
  <c r="F51" i="23" s="1"/>
  <c r="F50" i="23" s="1"/>
  <c r="E51" i="24"/>
  <c r="E285" i="24" s="1"/>
  <c r="E75" i="23"/>
  <c r="E52" i="23" s="1"/>
  <c r="H173" i="22"/>
  <c r="H187" i="22"/>
  <c r="K52" i="22"/>
  <c r="H187" i="21"/>
  <c r="F195" i="21"/>
  <c r="F194" i="21" s="1"/>
  <c r="F51" i="21" s="1"/>
  <c r="L52" i="19"/>
  <c r="L51" i="19" s="1"/>
  <c r="F51" i="31"/>
  <c r="H230" i="32"/>
  <c r="F51" i="48"/>
  <c r="F50" i="48" s="1"/>
  <c r="L51" i="50"/>
  <c r="E50" i="39"/>
  <c r="E285" i="39"/>
  <c r="D283" i="37"/>
  <c r="D52" i="40"/>
  <c r="D51" i="40" s="1"/>
  <c r="C51" i="40" s="1"/>
  <c r="C75" i="40"/>
  <c r="C283" i="40" s="1"/>
  <c r="D283" i="52"/>
  <c r="C283" i="52"/>
  <c r="D52" i="37"/>
  <c r="D51" i="37" s="1"/>
  <c r="C53" i="37"/>
  <c r="C75" i="38"/>
  <c r="D52" i="38"/>
  <c r="G50" i="44"/>
  <c r="G285" i="44"/>
  <c r="K51" i="43"/>
  <c r="K50" i="44"/>
  <c r="K285" i="44"/>
  <c r="G194" i="23"/>
  <c r="G51" i="23" s="1"/>
  <c r="K75" i="23"/>
  <c r="K52" i="23" s="1"/>
  <c r="K51" i="23" s="1"/>
  <c r="F52" i="22"/>
  <c r="L51" i="44"/>
  <c r="K52" i="45"/>
  <c r="K51" i="45" s="1"/>
  <c r="C54" i="28"/>
  <c r="C269" i="26"/>
  <c r="G194" i="26"/>
  <c r="G51" i="26" s="1"/>
  <c r="E194" i="26"/>
  <c r="K51" i="28"/>
  <c r="I52" i="24"/>
  <c r="H269" i="20"/>
  <c r="G51" i="22"/>
  <c r="G50" i="22" s="1"/>
  <c r="F194" i="2"/>
  <c r="C194" i="36"/>
  <c r="C283" i="43"/>
  <c r="H130" i="22"/>
  <c r="K75" i="21"/>
  <c r="K52" i="21" s="1"/>
  <c r="H75" i="50"/>
  <c r="I52" i="37"/>
  <c r="I51" i="37" s="1"/>
  <c r="I52" i="51"/>
  <c r="H52" i="51" s="1"/>
  <c r="I52" i="49"/>
  <c r="H52" i="49" s="1"/>
  <c r="F283" i="25"/>
  <c r="F75" i="6"/>
  <c r="D52" i="43"/>
  <c r="C52" i="43" s="1"/>
  <c r="C283" i="33"/>
  <c r="I174" i="20"/>
  <c r="I173" i="20" s="1"/>
  <c r="I283" i="20" s="1"/>
  <c r="F83" i="9"/>
  <c r="H54" i="25"/>
  <c r="I258" i="25"/>
  <c r="H258" i="25" s="1"/>
  <c r="H83" i="26"/>
  <c r="C283" i="31"/>
  <c r="D283" i="31"/>
  <c r="H52" i="34"/>
  <c r="L50" i="42"/>
  <c r="L285" i="42"/>
  <c r="F50" i="43"/>
  <c r="F285" i="43"/>
  <c r="L285" i="47"/>
  <c r="F50" i="36"/>
  <c r="F285" i="36"/>
  <c r="D52" i="31"/>
  <c r="C268" i="32"/>
  <c r="D283" i="32"/>
  <c r="C52" i="36"/>
  <c r="D51" i="36"/>
  <c r="H52" i="39"/>
  <c r="I51" i="39"/>
  <c r="H268" i="34"/>
  <c r="H283" i="34" s="1"/>
  <c r="K50" i="50"/>
  <c r="K285" i="50"/>
  <c r="H75" i="32"/>
  <c r="J52" i="32"/>
  <c r="H52" i="32" s="1"/>
  <c r="K50" i="29"/>
  <c r="K285" i="29"/>
  <c r="F283" i="30"/>
  <c r="H268" i="31"/>
  <c r="H283" i="31" s="1"/>
  <c r="H52" i="31"/>
  <c r="H195" i="34"/>
  <c r="H194" i="34"/>
  <c r="C53" i="49"/>
  <c r="C283" i="49" s="1"/>
  <c r="D52" i="49"/>
  <c r="H268" i="49"/>
  <c r="H283" i="49" s="1"/>
  <c r="J51" i="51"/>
  <c r="H230" i="31"/>
  <c r="H194" i="32"/>
  <c r="G50" i="46"/>
  <c r="G285" i="46"/>
  <c r="C52" i="47"/>
  <c r="D51" i="47"/>
  <c r="H195" i="49"/>
  <c r="D283" i="50"/>
  <c r="E285" i="30"/>
  <c r="E50" i="30"/>
  <c r="L50" i="32"/>
  <c r="L285" i="32"/>
  <c r="H194" i="29"/>
  <c r="C53" i="34"/>
  <c r="D52" i="34"/>
  <c r="C75" i="35"/>
  <c r="C283" i="35" s="1"/>
  <c r="D283" i="35"/>
  <c r="H195" i="41"/>
  <c r="H194" i="41"/>
  <c r="H52" i="43"/>
  <c r="C195" i="42"/>
  <c r="D194" i="42"/>
  <c r="C194" i="42" s="1"/>
  <c r="E283" i="45"/>
  <c r="C268" i="45"/>
  <c r="C195" i="50"/>
  <c r="D194" i="50"/>
  <c r="C194" i="50" s="1"/>
  <c r="C53" i="32"/>
  <c r="D52" i="32"/>
  <c r="D52" i="33"/>
  <c r="E194" i="41"/>
  <c r="C194" i="41" s="1"/>
  <c r="C195" i="41"/>
  <c r="E285" i="47"/>
  <c r="E50" i="47"/>
  <c r="D283" i="33"/>
  <c r="C53" i="44"/>
  <c r="D52" i="44"/>
  <c r="H173" i="42"/>
  <c r="I52" i="42"/>
  <c r="C195" i="46"/>
  <c r="D194" i="46"/>
  <c r="C194" i="46" s="1"/>
  <c r="F285" i="48"/>
  <c r="E285" i="51"/>
  <c r="E50" i="51"/>
  <c r="C52" i="52"/>
  <c r="D51" i="52"/>
  <c r="C230" i="46"/>
  <c r="D283" i="46"/>
  <c r="D283" i="48"/>
  <c r="G50" i="29"/>
  <c r="G285" i="29"/>
  <c r="I51" i="32"/>
  <c r="C173" i="30"/>
  <c r="D52" i="30"/>
  <c r="H75" i="35"/>
  <c r="I52" i="35"/>
  <c r="K51" i="41"/>
  <c r="H195" i="47"/>
  <c r="H75" i="47"/>
  <c r="J52" i="47"/>
  <c r="D51" i="45"/>
  <c r="C52" i="45"/>
  <c r="K50" i="30"/>
  <c r="K285" i="30"/>
  <c r="K50" i="51"/>
  <c r="K285" i="51"/>
  <c r="C173" i="29"/>
  <c r="D283" i="29"/>
  <c r="D194" i="31"/>
  <c r="C194" i="31" s="1"/>
  <c r="C195" i="32"/>
  <c r="D194" i="32"/>
  <c r="C194" i="32" s="1"/>
  <c r="I52" i="44"/>
  <c r="H75" i="44"/>
  <c r="C230" i="44"/>
  <c r="D194" i="44"/>
  <c r="C194" i="44" s="1"/>
  <c r="I52" i="48"/>
  <c r="H53" i="48"/>
  <c r="C53" i="51"/>
  <c r="C283" i="51" s="1"/>
  <c r="D52" i="51"/>
  <c r="E50" i="48"/>
  <c r="E285" i="48"/>
  <c r="H53" i="29"/>
  <c r="I52" i="29"/>
  <c r="H194" i="30"/>
  <c r="H230" i="30"/>
  <c r="E285" i="33"/>
  <c r="E50" i="33"/>
  <c r="J50" i="34"/>
  <c r="J285" i="34"/>
  <c r="H268" i="42"/>
  <c r="H283" i="42" s="1"/>
  <c r="C230" i="45"/>
  <c r="E194" i="45"/>
  <c r="D283" i="51"/>
  <c r="H195" i="52"/>
  <c r="H53" i="30"/>
  <c r="I52" i="30"/>
  <c r="H173" i="35"/>
  <c r="C283" i="48"/>
  <c r="H230" i="52"/>
  <c r="H52" i="36"/>
  <c r="I51" i="36"/>
  <c r="E51" i="37"/>
  <c r="D52" i="46"/>
  <c r="J52" i="50"/>
  <c r="J51" i="50" s="1"/>
  <c r="H52" i="52"/>
  <c r="D52" i="35"/>
  <c r="H194" i="40"/>
  <c r="D283" i="44"/>
  <c r="C53" i="29"/>
  <c r="D52" i="29"/>
  <c r="H230" i="36"/>
  <c r="H53" i="41"/>
  <c r="I52" i="41"/>
  <c r="D52" i="42"/>
  <c r="C75" i="42"/>
  <c r="H194" i="45"/>
  <c r="D52" i="50"/>
  <c r="C75" i="50"/>
  <c r="C283" i="50" s="1"/>
  <c r="C195" i="30"/>
  <c r="D194" i="30"/>
  <c r="C194" i="30" s="1"/>
  <c r="J52" i="40"/>
  <c r="J51" i="40" s="1"/>
  <c r="H173" i="40"/>
  <c r="H53" i="46"/>
  <c r="I52" i="46"/>
  <c r="H52" i="33"/>
  <c r="I51" i="33"/>
  <c r="L51" i="31"/>
  <c r="C75" i="34"/>
  <c r="D283" i="34"/>
  <c r="J50" i="42"/>
  <c r="J285" i="42"/>
  <c r="D283" i="42"/>
  <c r="H268" i="41"/>
  <c r="H283" i="41" s="1"/>
  <c r="H75" i="46"/>
  <c r="I52" i="47"/>
  <c r="D52" i="48"/>
  <c r="E194" i="29"/>
  <c r="I51" i="49"/>
  <c r="J51" i="52"/>
  <c r="C230" i="29"/>
  <c r="C268" i="30"/>
  <c r="D283" i="30"/>
  <c r="F50" i="31"/>
  <c r="F285" i="31"/>
  <c r="K50" i="39"/>
  <c r="K285" i="39"/>
  <c r="H195" i="42"/>
  <c r="H194" i="42"/>
  <c r="H268" i="44"/>
  <c r="H283" i="44" s="1"/>
  <c r="C283" i="47"/>
  <c r="J285" i="48"/>
  <c r="J50" i="48"/>
  <c r="H268" i="47"/>
  <c r="H283" i="47" s="1"/>
  <c r="D194" i="48"/>
  <c r="C194" i="48" s="1"/>
  <c r="H195" i="50"/>
  <c r="H194" i="50"/>
  <c r="H194" i="51"/>
  <c r="J51" i="46"/>
  <c r="K50" i="40"/>
  <c r="K285" i="40"/>
  <c r="K50" i="46"/>
  <c r="K285" i="46"/>
  <c r="J285" i="29"/>
  <c r="J50" i="29"/>
  <c r="I83" i="23"/>
  <c r="H83" i="23" s="1"/>
  <c r="F285" i="25"/>
  <c r="L50" i="20"/>
  <c r="G285" i="27"/>
  <c r="E283" i="23"/>
  <c r="L52" i="22"/>
  <c r="L51" i="22" s="1"/>
  <c r="F194" i="28"/>
  <c r="F51" i="28" s="1"/>
  <c r="F283" i="28"/>
  <c r="J52" i="28"/>
  <c r="H53" i="28"/>
  <c r="G285" i="22"/>
  <c r="C231" i="28"/>
  <c r="D230" i="28"/>
  <c r="C230" i="28" s="1"/>
  <c r="H55" i="27"/>
  <c r="I54" i="27"/>
  <c r="C269" i="27"/>
  <c r="I52" i="26"/>
  <c r="H53" i="26"/>
  <c r="C269" i="23"/>
  <c r="D268" i="23"/>
  <c r="C54" i="23"/>
  <c r="D53" i="23"/>
  <c r="H54" i="23"/>
  <c r="I53" i="23"/>
  <c r="I187" i="23"/>
  <c r="H187" i="23" s="1"/>
  <c r="C269" i="28"/>
  <c r="D268" i="28"/>
  <c r="C268" i="28" s="1"/>
  <c r="G52" i="28"/>
  <c r="G51" i="28" s="1"/>
  <c r="C76" i="28"/>
  <c r="D75" i="28"/>
  <c r="C75" i="28" s="1"/>
  <c r="H230" i="28"/>
  <c r="C173" i="28"/>
  <c r="C21" i="28"/>
  <c r="G283" i="27"/>
  <c r="H69" i="27"/>
  <c r="I67" i="27"/>
  <c r="H67" i="27" s="1"/>
  <c r="C83" i="27"/>
  <c r="D268" i="27"/>
  <c r="C76" i="27"/>
  <c r="D75" i="27"/>
  <c r="C75" i="27" s="1"/>
  <c r="C27" i="27"/>
  <c r="D230" i="26"/>
  <c r="C230" i="26" s="1"/>
  <c r="C258" i="26"/>
  <c r="H130" i="27"/>
  <c r="H76" i="26"/>
  <c r="J75" i="26"/>
  <c r="J230" i="25"/>
  <c r="J51" i="25" s="1"/>
  <c r="I173" i="25"/>
  <c r="H173" i="25" s="1"/>
  <c r="H174" i="25"/>
  <c r="C195" i="26"/>
  <c r="D194" i="26"/>
  <c r="C194" i="26" s="1"/>
  <c r="C76" i="25"/>
  <c r="D195" i="25"/>
  <c r="C196" i="25"/>
  <c r="K51" i="25"/>
  <c r="D187" i="25"/>
  <c r="C187" i="25" s="1"/>
  <c r="H288" i="24"/>
  <c r="H287" i="24" s="1"/>
  <c r="H173" i="24"/>
  <c r="C27" i="24"/>
  <c r="F285" i="24"/>
  <c r="H268" i="24"/>
  <c r="C76" i="24"/>
  <c r="D75" i="24"/>
  <c r="C75" i="24" s="1"/>
  <c r="H53" i="25"/>
  <c r="C187" i="24"/>
  <c r="H53" i="24"/>
  <c r="F21" i="24"/>
  <c r="C21" i="24" s="1"/>
  <c r="C195" i="23"/>
  <c r="E283" i="22"/>
  <c r="C231" i="22"/>
  <c r="D230" i="22"/>
  <c r="D195" i="22"/>
  <c r="C204" i="22"/>
  <c r="D173" i="22"/>
  <c r="C173" i="22" s="1"/>
  <c r="C174" i="22"/>
  <c r="I75" i="22"/>
  <c r="H75" i="22" s="1"/>
  <c r="H76" i="22"/>
  <c r="H196" i="22"/>
  <c r="H269" i="21"/>
  <c r="H268" i="21"/>
  <c r="C231" i="21"/>
  <c r="D230" i="21"/>
  <c r="C230" i="21" s="1"/>
  <c r="C195" i="21"/>
  <c r="C174" i="21"/>
  <c r="E173" i="21"/>
  <c r="C173" i="21" s="1"/>
  <c r="H76" i="23"/>
  <c r="H27" i="22"/>
  <c r="K21" i="22"/>
  <c r="L51" i="21"/>
  <c r="I230" i="20"/>
  <c r="C173" i="20"/>
  <c r="C76" i="20"/>
  <c r="D75" i="20"/>
  <c r="C75" i="20" s="1"/>
  <c r="C269" i="19"/>
  <c r="D268" i="19"/>
  <c r="C268" i="19" s="1"/>
  <c r="D230" i="19"/>
  <c r="C230" i="19" s="1"/>
  <c r="C231" i="19"/>
  <c r="D83" i="19"/>
  <c r="J52" i="19"/>
  <c r="C54" i="22"/>
  <c r="D53" i="22"/>
  <c r="H196" i="21"/>
  <c r="H204" i="19"/>
  <c r="E283" i="21"/>
  <c r="C174" i="20"/>
  <c r="K52" i="20"/>
  <c r="H76" i="19"/>
  <c r="D194" i="20"/>
  <c r="H269" i="27"/>
  <c r="H268" i="27"/>
  <c r="C53" i="25"/>
  <c r="C269" i="24"/>
  <c r="D268" i="24"/>
  <c r="C268" i="24" s="1"/>
  <c r="H27" i="24"/>
  <c r="K21" i="24"/>
  <c r="K285" i="24"/>
  <c r="C174" i="24"/>
  <c r="D173" i="24"/>
  <c r="C173" i="24" s="1"/>
  <c r="D53" i="21"/>
  <c r="C54" i="21"/>
  <c r="J230" i="21"/>
  <c r="H230" i="21" s="1"/>
  <c r="H231" i="21"/>
  <c r="C195" i="28"/>
  <c r="C130" i="28"/>
  <c r="H231" i="28"/>
  <c r="C174" i="28"/>
  <c r="C53" i="28"/>
  <c r="I75" i="28"/>
  <c r="H288" i="28"/>
  <c r="H287" i="28" s="1"/>
  <c r="H204" i="27"/>
  <c r="H187" i="27"/>
  <c r="F52" i="27"/>
  <c r="H27" i="28"/>
  <c r="K21" i="28"/>
  <c r="C173" i="27"/>
  <c r="D83" i="26"/>
  <c r="H27" i="26"/>
  <c r="D268" i="25"/>
  <c r="C269" i="25"/>
  <c r="D230" i="25"/>
  <c r="C230" i="25" s="1"/>
  <c r="H251" i="26"/>
  <c r="F75" i="26"/>
  <c r="F283" i="26" s="1"/>
  <c r="C204" i="25"/>
  <c r="H187" i="25"/>
  <c r="H84" i="25"/>
  <c r="I83" i="25"/>
  <c r="H27" i="25"/>
  <c r="C174" i="25"/>
  <c r="H231" i="24"/>
  <c r="J230" i="24"/>
  <c r="H230" i="24" s="1"/>
  <c r="H231" i="23"/>
  <c r="J230" i="23"/>
  <c r="H230" i="23" s="1"/>
  <c r="H196" i="24"/>
  <c r="F283" i="23"/>
  <c r="C231" i="23"/>
  <c r="D230" i="23"/>
  <c r="C230" i="23" s="1"/>
  <c r="H174" i="22"/>
  <c r="H204" i="23"/>
  <c r="H173" i="23"/>
  <c r="C27" i="23"/>
  <c r="H53" i="22"/>
  <c r="C21" i="22"/>
  <c r="C288" i="21"/>
  <c r="C287" i="21" s="1"/>
  <c r="D83" i="22"/>
  <c r="H174" i="21"/>
  <c r="I173" i="21"/>
  <c r="H173" i="21" s="1"/>
  <c r="I75" i="21"/>
  <c r="H204" i="20"/>
  <c r="C53" i="20"/>
  <c r="C195" i="19"/>
  <c r="C27" i="19"/>
  <c r="I173" i="19"/>
  <c r="H173" i="19" s="1"/>
  <c r="H174" i="19"/>
  <c r="G283" i="22"/>
  <c r="H231" i="22"/>
  <c r="J75" i="20"/>
  <c r="H75" i="20" s="1"/>
  <c r="H53" i="20"/>
  <c r="I75" i="19"/>
  <c r="I283" i="19" s="1"/>
  <c r="H67" i="28"/>
  <c r="C27" i="26"/>
  <c r="H269" i="25"/>
  <c r="H54" i="21"/>
  <c r="I53" i="21"/>
  <c r="C54" i="19"/>
  <c r="D53" i="19"/>
  <c r="D187" i="28"/>
  <c r="C187" i="28" s="1"/>
  <c r="C27" i="28"/>
  <c r="I173" i="27"/>
  <c r="H173" i="27" s="1"/>
  <c r="H174" i="27"/>
  <c r="E194" i="27"/>
  <c r="E51" i="27" s="1"/>
  <c r="D53" i="27"/>
  <c r="H204" i="28"/>
  <c r="C231" i="27"/>
  <c r="D230" i="27"/>
  <c r="C230" i="27" s="1"/>
  <c r="C174" i="27"/>
  <c r="H269" i="26"/>
  <c r="H268" i="26"/>
  <c r="C54" i="26"/>
  <c r="D53" i="26"/>
  <c r="H204" i="25"/>
  <c r="E283" i="25"/>
  <c r="I130" i="25"/>
  <c r="H130" i="25" s="1"/>
  <c r="H131" i="25"/>
  <c r="C95" i="25"/>
  <c r="D83" i="25"/>
  <c r="C83" i="25" s="1"/>
  <c r="C288" i="25"/>
  <c r="C287" i="25" s="1"/>
  <c r="E52" i="25"/>
  <c r="E51" i="25" s="1"/>
  <c r="H231" i="25"/>
  <c r="C173" i="25"/>
  <c r="C204" i="24"/>
  <c r="D195" i="24"/>
  <c r="C54" i="24"/>
  <c r="D53" i="24"/>
  <c r="C231" i="24"/>
  <c r="D230" i="24"/>
  <c r="C230" i="24" s="1"/>
  <c r="J75" i="24"/>
  <c r="H75" i="24" s="1"/>
  <c r="H76" i="24"/>
  <c r="E50" i="24"/>
  <c r="J187" i="24"/>
  <c r="H187" i="24" s="1"/>
  <c r="H269" i="23"/>
  <c r="H268" i="23"/>
  <c r="C75" i="23"/>
  <c r="F195" i="22"/>
  <c r="C196" i="22"/>
  <c r="H174" i="23"/>
  <c r="I230" i="22"/>
  <c r="C27" i="22"/>
  <c r="H204" i="21"/>
  <c r="C187" i="21"/>
  <c r="H27" i="23"/>
  <c r="C288" i="23"/>
  <c r="C287" i="23" s="1"/>
  <c r="C204" i="20"/>
  <c r="E195" i="20"/>
  <c r="H27" i="20"/>
  <c r="K21" i="20"/>
  <c r="H288" i="19"/>
  <c r="H287" i="19" s="1"/>
  <c r="C130" i="23"/>
  <c r="H269" i="22"/>
  <c r="E51" i="22"/>
  <c r="D283" i="20"/>
  <c r="E230" i="20"/>
  <c r="C230" i="20" s="1"/>
  <c r="F51" i="20"/>
  <c r="E268" i="20"/>
  <c r="C268" i="20" s="1"/>
  <c r="F51" i="19"/>
  <c r="F50" i="19" s="1"/>
  <c r="C83" i="2"/>
  <c r="C204" i="2"/>
  <c r="F75" i="2"/>
  <c r="F52" i="2" s="1"/>
  <c r="C196" i="3"/>
  <c r="G195" i="4"/>
  <c r="C196" i="4"/>
  <c r="C174" i="2"/>
  <c r="F283" i="2"/>
  <c r="C122" i="3"/>
  <c r="D83" i="3"/>
  <c r="C141" i="3"/>
  <c r="H58" i="4"/>
  <c r="I54" i="4"/>
  <c r="F54" i="5"/>
  <c r="F53" i="5" s="1"/>
  <c r="C55" i="5"/>
  <c r="H188" i="5"/>
  <c r="H259" i="6"/>
  <c r="J258" i="6"/>
  <c r="H258" i="6" s="1"/>
  <c r="H174" i="9"/>
  <c r="J173" i="9"/>
  <c r="C175" i="10"/>
  <c r="E174" i="10"/>
  <c r="C55" i="12"/>
  <c r="I130" i="14"/>
  <c r="H131" i="14"/>
  <c r="H276" i="2"/>
  <c r="I269" i="2"/>
  <c r="H84" i="3"/>
  <c r="I83" i="3"/>
  <c r="C174" i="3"/>
  <c r="C259" i="3"/>
  <c r="D258" i="3"/>
  <c r="C258" i="3" s="1"/>
  <c r="F269" i="3"/>
  <c r="F268" i="3" s="1"/>
  <c r="F283" i="3" s="1"/>
  <c r="C276" i="3"/>
  <c r="C27" i="4"/>
  <c r="H92" i="5"/>
  <c r="K89" i="5"/>
  <c r="K83" i="5" s="1"/>
  <c r="J173" i="5"/>
  <c r="H173" i="5" s="1"/>
  <c r="H58" i="7"/>
  <c r="I54" i="7"/>
  <c r="C67" i="9"/>
  <c r="E53" i="9"/>
  <c r="H175" i="2"/>
  <c r="D195" i="2"/>
  <c r="C205" i="2"/>
  <c r="I216" i="2"/>
  <c r="H238" i="2"/>
  <c r="K258" i="2"/>
  <c r="K230" i="2" s="1"/>
  <c r="G268" i="2"/>
  <c r="C276" i="2"/>
  <c r="E269" i="2"/>
  <c r="K53" i="3"/>
  <c r="H57" i="3"/>
  <c r="J55" i="3"/>
  <c r="J54" i="3" s="1"/>
  <c r="E83" i="3"/>
  <c r="E130" i="3"/>
  <c r="C130" i="3" s="1"/>
  <c r="C144" i="3"/>
  <c r="K173" i="3"/>
  <c r="C179" i="3"/>
  <c r="I187" i="3"/>
  <c r="C251" i="3"/>
  <c r="C252" i="3"/>
  <c r="H22" i="4"/>
  <c r="J21" i="4"/>
  <c r="J288" i="4"/>
  <c r="J287" i="4" s="1"/>
  <c r="H41" i="4"/>
  <c r="K37" i="4"/>
  <c r="H37" i="4" s="1"/>
  <c r="H45" i="4"/>
  <c r="E54" i="4"/>
  <c r="E53" i="4" s="1"/>
  <c r="C58" i="4"/>
  <c r="C69" i="4"/>
  <c r="H69" i="4"/>
  <c r="I67" i="4"/>
  <c r="H67" i="4" s="1"/>
  <c r="E76" i="4"/>
  <c r="E75" i="4" s="1"/>
  <c r="K76" i="4"/>
  <c r="H76" i="4" s="1"/>
  <c r="H77" i="4"/>
  <c r="K89" i="4"/>
  <c r="K83" i="4" s="1"/>
  <c r="L130" i="4"/>
  <c r="H133" i="4"/>
  <c r="K130" i="4"/>
  <c r="H141" i="4"/>
  <c r="C166" i="4"/>
  <c r="D165" i="4"/>
  <c r="C165" i="4" s="1"/>
  <c r="K173" i="4"/>
  <c r="H188" i="4"/>
  <c r="E204" i="4"/>
  <c r="C227" i="4"/>
  <c r="D53" i="5"/>
  <c r="L53" i="5"/>
  <c r="H77" i="5"/>
  <c r="I76" i="5"/>
  <c r="J130" i="5"/>
  <c r="H142" i="5"/>
  <c r="I141" i="5"/>
  <c r="H166" i="5"/>
  <c r="F173" i="5"/>
  <c r="C188" i="5"/>
  <c r="K187" i="5"/>
  <c r="H192" i="5"/>
  <c r="J191" i="5"/>
  <c r="H191" i="5" s="1"/>
  <c r="K251" i="5"/>
  <c r="H251" i="5" s="1"/>
  <c r="H252" i="5"/>
  <c r="C259" i="5"/>
  <c r="E258" i="5"/>
  <c r="C258" i="5" s="1"/>
  <c r="C280" i="5"/>
  <c r="C288" i="5" s="1"/>
  <c r="C287" i="5" s="1"/>
  <c r="I53" i="6"/>
  <c r="H80" i="6"/>
  <c r="K76" i="6"/>
  <c r="C131" i="6"/>
  <c r="D130" i="6"/>
  <c r="C130" i="6" s="1"/>
  <c r="C166" i="6"/>
  <c r="D165" i="6"/>
  <c r="C165" i="6" s="1"/>
  <c r="H280" i="6"/>
  <c r="H76" i="7"/>
  <c r="C89" i="7"/>
  <c r="D83" i="7"/>
  <c r="L75" i="7"/>
  <c r="H192" i="7"/>
  <c r="I191" i="7"/>
  <c r="H191" i="7" s="1"/>
  <c r="H216" i="7"/>
  <c r="I204" i="7"/>
  <c r="H204" i="7" s="1"/>
  <c r="H28" i="8"/>
  <c r="K27" i="8"/>
  <c r="K21" i="8" s="1"/>
  <c r="I54" i="8"/>
  <c r="H76" i="11"/>
  <c r="C216" i="11"/>
  <c r="D204" i="11"/>
  <c r="F37" i="2"/>
  <c r="C37" i="2" s="1"/>
  <c r="I53" i="2"/>
  <c r="E58" i="2"/>
  <c r="J69" i="2"/>
  <c r="D76" i="2"/>
  <c r="L76" i="2"/>
  <c r="J83" i="2"/>
  <c r="D130" i="2"/>
  <c r="L130" i="2"/>
  <c r="I144" i="2"/>
  <c r="H144" i="2" s="1"/>
  <c r="E165" i="2"/>
  <c r="C165" i="2" s="1"/>
  <c r="I165" i="2"/>
  <c r="H165" i="2" s="1"/>
  <c r="I173" i="2"/>
  <c r="E191" i="2"/>
  <c r="C191" i="2" s="1"/>
  <c r="I191" i="2"/>
  <c r="H191" i="2" s="1"/>
  <c r="J204" i="2"/>
  <c r="J195" i="2" s="1"/>
  <c r="H252" i="2"/>
  <c r="I251" i="2"/>
  <c r="H251" i="2" s="1"/>
  <c r="G258" i="2"/>
  <c r="G230" i="2" s="1"/>
  <c r="H280" i="2"/>
  <c r="H22" i="3"/>
  <c r="H288" i="3" s="1"/>
  <c r="H287" i="3" s="1"/>
  <c r="I21" i="3"/>
  <c r="I288" i="3"/>
  <c r="I287" i="3" s="1"/>
  <c r="J21" i="3"/>
  <c r="H43" i="3"/>
  <c r="C131" i="3"/>
  <c r="K191" i="3"/>
  <c r="K187" i="3" s="1"/>
  <c r="H192" i="3"/>
  <c r="H196" i="3"/>
  <c r="H205" i="3"/>
  <c r="C227" i="3"/>
  <c r="D204" i="3"/>
  <c r="F21" i="4"/>
  <c r="F288" i="4"/>
  <c r="F287" i="4" s="1"/>
  <c r="H32" i="4"/>
  <c r="C55" i="4"/>
  <c r="D54" i="4"/>
  <c r="H84" i="4"/>
  <c r="I83" i="4"/>
  <c r="I75" i="4" s="1"/>
  <c r="J83" i="4"/>
  <c r="H95" i="4"/>
  <c r="C131" i="4"/>
  <c r="H131" i="4"/>
  <c r="K191" i="4"/>
  <c r="K187" i="4" s="1"/>
  <c r="H187" i="4" s="1"/>
  <c r="H192" i="4"/>
  <c r="H196" i="4"/>
  <c r="H246" i="4"/>
  <c r="C251" i="4"/>
  <c r="H259" i="4"/>
  <c r="I258" i="4"/>
  <c r="H258" i="4" s="1"/>
  <c r="K269" i="4"/>
  <c r="H276" i="4"/>
  <c r="H280" i="4"/>
  <c r="K288" i="5"/>
  <c r="K287" i="5" s="1"/>
  <c r="K21" i="5"/>
  <c r="H21" i="5" s="1"/>
  <c r="C43" i="5"/>
  <c r="C45" i="5"/>
  <c r="K67" i="5"/>
  <c r="K53" i="5" s="1"/>
  <c r="H69" i="5"/>
  <c r="C77" i="5"/>
  <c r="E76" i="5"/>
  <c r="H80" i="5"/>
  <c r="G83" i="5"/>
  <c r="G75" i="5" s="1"/>
  <c r="H95" i="5"/>
  <c r="J83" i="5"/>
  <c r="C131" i="5"/>
  <c r="D130" i="5"/>
  <c r="L130" i="5"/>
  <c r="L75" i="5" s="1"/>
  <c r="K130" i="5"/>
  <c r="H160" i="5"/>
  <c r="C175" i="5"/>
  <c r="D174" i="5"/>
  <c r="C184" i="5"/>
  <c r="F191" i="5"/>
  <c r="F187" i="5" s="1"/>
  <c r="C192" i="5"/>
  <c r="F196" i="5"/>
  <c r="H271" i="5"/>
  <c r="I269" i="5"/>
  <c r="K21" i="6"/>
  <c r="H21" i="6" s="1"/>
  <c r="K288" i="6"/>
  <c r="K287" i="6" s="1"/>
  <c r="C276" i="6"/>
  <c r="D269" i="6"/>
  <c r="H43" i="7"/>
  <c r="I21" i="7"/>
  <c r="D288" i="8"/>
  <c r="D287" i="8" s="1"/>
  <c r="C22" i="8"/>
  <c r="C288" i="8" s="1"/>
  <c r="D21" i="8"/>
  <c r="L288" i="8"/>
  <c r="L287" i="8" s="1"/>
  <c r="L21" i="8"/>
  <c r="F195" i="8"/>
  <c r="H136" i="3"/>
  <c r="I130" i="3"/>
  <c r="D187" i="4"/>
  <c r="C187" i="4" s="1"/>
  <c r="C191" i="4"/>
  <c r="H205" i="4"/>
  <c r="I204" i="4"/>
  <c r="I195" i="4" s="1"/>
  <c r="E268" i="4"/>
  <c r="H65" i="5"/>
  <c r="J58" i="5"/>
  <c r="H58" i="5" s="1"/>
  <c r="I173" i="7"/>
  <c r="H68" i="8"/>
  <c r="I67" i="8"/>
  <c r="H67" i="8" s="1"/>
  <c r="C84" i="10"/>
  <c r="K21" i="2"/>
  <c r="D21" i="2"/>
  <c r="L21" i="2"/>
  <c r="F27" i="2"/>
  <c r="E21" i="2"/>
  <c r="I21" i="2"/>
  <c r="C22" i="2"/>
  <c r="C288" i="2" s="1"/>
  <c r="C287" i="2" s="1"/>
  <c r="J58" i="2"/>
  <c r="E67" i="2"/>
  <c r="C246" i="2"/>
  <c r="C252" i="2"/>
  <c r="E251" i="2"/>
  <c r="C251" i="2" s="1"/>
  <c r="H259" i="2"/>
  <c r="K269" i="2"/>
  <c r="C22" i="3"/>
  <c r="E21" i="3"/>
  <c r="E288" i="3"/>
  <c r="E287" i="3" s="1"/>
  <c r="C55" i="3"/>
  <c r="I54" i="3"/>
  <c r="C58" i="3"/>
  <c r="H68" i="3"/>
  <c r="H76" i="3"/>
  <c r="H77" i="3"/>
  <c r="C80" i="3"/>
  <c r="K130" i="3"/>
  <c r="C151" i="3"/>
  <c r="H166" i="3"/>
  <c r="G173" i="3"/>
  <c r="C175" i="3"/>
  <c r="H175" i="3"/>
  <c r="I174" i="3"/>
  <c r="E187" i="3"/>
  <c r="H188" i="3"/>
  <c r="H198" i="3"/>
  <c r="H223" i="3"/>
  <c r="I216" i="3"/>
  <c r="H216" i="3" s="1"/>
  <c r="H238" i="3"/>
  <c r="H276" i="3"/>
  <c r="J269" i="3"/>
  <c r="C280" i="3"/>
  <c r="D288" i="3"/>
  <c r="D287" i="3" s="1"/>
  <c r="D21" i="4"/>
  <c r="L21" i="4"/>
  <c r="H43" i="4"/>
  <c r="I21" i="4"/>
  <c r="F83" i="4"/>
  <c r="C103" i="4"/>
  <c r="C112" i="4"/>
  <c r="D83" i="4"/>
  <c r="L83" i="4"/>
  <c r="L75" i="4" s="1"/>
  <c r="J130" i="4"/>
  <c r="G173" i="4"/>
  <c r="C175" i="4"/>
  <c r="H175" i="4"/>
  <c r="I174" i="4"/>
  <c r="K251" i="4"/>
  <c r="H251" i="4" s="1"/>
  <c r="H252" i="4"/>
  <c r="C259" i="4"/>
  <c r="E258" i="4"/>
  <c r="C258" i="4" s="1"/>
  <c r="C271" i="4"/>
  <c r="C280" i="4"/>
  <c r="I288" i="4"/>
  <c r="I287" i="4" s="1"/>
  <c r="G288" i="5"/>
  <c r="G287" i="5" s="1"/>
  <c r="G21" i="5"/>
  <c r="H55" i="5"/>
  <c r="H84" i="5"/>
  <c r="C89" i="5"/>
  <c r="I89" i="5"/>
  <c r="C95" i="5"/>
  <c r="F83" i="5"/>
  <c r="H103" i="5"/>
  <c r="H127" i="5"/>
  <c r="I122" i="5"/>
  <c r="H122" i="5" s="1"/>
  <c r="C136" i="5"/>
  <c r="F165" i="5"/>
  <c r="C165" i="5" s="1"/>
  <c r="C166" i="5"/>
  <c r="G195" i="5"/>
  <c r="C216" i="5"/>
  <c r="D204" i="5"/>
  <c r="C95" i="6"/>
  <c r="E83" i="6"/>
  <c r="E195" i="7"/>
  <c r="F230" i="7"/>
  <c r="H287" i="7"/>
  <c r="C131" i="8"/>
  <c r="D130" i="8"/>
  <c r="H238" i="10"/>
  <c r="C259" i="10"/>
  <c r="D258" i="10"/>
  <c r="C258" i="10" s="1"/>
  <c r="J165" i="3"/>
  <c r="H165" i="3" s="1"/>
  <c r="C22" i="4"/>
  <c r="C45" i="4"/>
  <c r="H22" i="5"/>
  <c r="H205" i="5"/>
  <c r="J204" i="5"/>
  <c r="J195" i="5" s="1"/>
  <c r="E268" i="5"/>
  <c r="G21" i="6"/>
  <c r="G288" i="6"/>
  <c r="G287" i="6" s="1"/>
  <c r="G75" i="6"/>
  <c r="G283" i="6" s="1"/>
  <c r="H77" i="6"/>
  <c r="I76" i="6"/>
  <c r="C103" i="6"/>
  <c r="D83" i="6"/>
  <c r="L75" i="6"/>
  <c r="H165" i="6"/>
  <c r="L173" i="6"/>
  <c r="C188" i="6"/>
  <c r="C252" i="6"/>
  <c r="D251" i="6"/>
  <c r="C251" i="6" s="1"/>
  <c r="F258" i="6"/>
  <c r="C258" i="6" s="1"/>
  <c r="C259" i="6"/>
  <c r="F268" i="6"/>
  <c r="C32" i="7"/>
  <c r="F27" i="7"/>
  <c r="E53" i="7"/>
  <c r="G75" i="7"/>
  <c r="J83" i="7"/>
  <c r="J75" i="7" s="1"/>
  <c r="C131" i="7"/>
  <c r="D130" i="7"/>
  <c r="K174" i="7"/>
  <c r="K173" i="7" s="1"/>
  <c r="E230" i="7"/>
  <c r="L75" i="8"/>
  <c r="C84" i="8"/>
  <c r="D83" i="8"/>
  <c r="H95" i="8"/>
  <c r="I83" i="8"/>
  <c r="H105" i="8"/>
  <c r="K103" i="8"/>
  <c r="K83" i="8" s="1"/>
  <c r="C175" i="8"/>
  <c r="D174" i="8"/>
  <c r="L174" i="8"/>
  <c r="L173" i="8" s="1"/>
  <c r="D173" i="9"/>
  <c r="C69" i="10"/>
  <c r="D67" i="10"/>
  <c r="C67" i="10" s="1"/>
  <c r="H268" i="10"/>
  <c r="H283" i="10" s="1"/>
  <c r="H269" i="10"/>
  <c r="C122" i="11"/>
  <c r="D83" i="11"/>
  <c r="F173" i="11"/>
  <c r="C173" i="11" s="1"/>
  <c r="C174" i="11"/>
  <c r="H27" i="3"/>
  <c r="J67" i="5"/>
  <c r="H227" i="5"/>
  <c r="H276" i="5"/>
  <c r="E54" i="6"/>
  <c r="E53" i="6" s="1"/>
  <c r="K54" i="6"/>
  <c r="H55" i="6"/>
  <c r="C77" i="6"/>
  <c r="E76" i="6"/>
  <c r="C112" i="6"/>
  <c r="C175" i="6"/>
  <c r="C192" i="6"/>
  <c r="D191" i="6"/>
  <c r="C191" i="6" s="1"/>
  <c r="D204" i="6"/>
  <c r="C227" i="6"/>
  <c r="H251" i="6"/>
  <c r="F53" i="7"/>
  <c r="C55" i="7"/>
  <c r="D54" i="7"/>
  <c r="H68" i="7"/>
  <c r="J67" i="7"/>
  <c r="C77" i="7"/>
  <c r="D76" i="7"/>
  <c r="F83" i="7"/>
  <c r="G174" i="7"/>
  <c r="G173" i="7" s="1"/>
  <c r="C184" i="7"/>
  <c r="L187" i="7"/>
  <c r="F194" i="7"/>
  <c r="C258" i="7"/>
  <c r="C263" i="7"/>
  <c r="H271" i="7"/>
  <c r="C276" i="7"/>
  <c r="D269" i="7"/>
  <c r="J288" i="7"/>
  <c r="J287" i="7" s="1"/>
  <c r="H45" i="8"/>
  <c r="G53" i="8"/>
  <c r="H61" i="8"/>
  <c r="J58" i="8"/>
  <c r="J54" i="8" s="1"/>
  <c r="J53" i="8" s="1"/>
  <c r="C69" i="8"/>
  <c r="H77" i="8"/>
  <c r="H89" i="8"/>
  <c r="E83" i="8"/>
  <c r="C112" i="8"/>
  <c r="H112" i="8"/>
  <c r="C122" i="8"/>
  <c r="H122" i="8"/>
  <c r="H166" i="8"/>
  <c r="F173" i="8"/>
  <c r="C184" i="8"/>
  <c r="H188" i="8"/>
  <c r="H196" i="8"/>
  <c r="C205" i="8"/>
  <c r="D204" i="8"/>
  <c r="L204" i="8"/>
  <c r="L195" i="8" s="1"/>
  <c r="H80" i="10"/>
  <c r="K76" i="10"/>
  <c r="H144" i="10"/>
  <c r="K165" i="10"/>
  <c r="H165" i="10" s="1"/>
  <c r="H166" i="10"/>
  <c r="H32" i="11"/>
  <c r="K27" i="11"/>
  <c r="H246" i="5"/>
  <c r="H259" i="5"/>
  <c r="I258" i="5"/>
  <c r="H258" i="5" s="1"/>
  <c r="H280" i="5"/>
  <c r="K67" i="6"/>
  <c r="H67" i="6" s="1"/>
  <c r="I83" i="6"/>
  <c r="K83" i="6"/>
  <c r="H84" i="6"/>
  <c r="H112" i="6"/>
  <c r="J83" i="6"/>
  <c r="J75" i="6" s="1"/>
  <c r="C174" i="6"/>
  <c r="D173" i="6"/>
  <c r="C173" i="6" s="1"/>
  <c r="H175" i="6"/>
  <c r="J174" i="6"/>
  <c r="F204" i="6"/>
  <c r="F195" i="6" s="1"/>
  <c r="H235" i="6"/>
  <c r="C238" i="6"/>
  <c r="L230" i="6"/>
  <c r="C280" i="6"/>
  <c r="F288" i="6"/>
  <c r="F287" i="6" s="1"/>
  <c r="C22" i="7"/>
  <c r="C288" i="7" s="1"/>
  <c r="C287" i="7" s="1"/>
  <c r="D288" i="7"/>
  <c r="D287" i="7" s="1"/>
  <c r="D21" i="7"/>
  <c r="L288" i="7"/>
  <c r="L287" i="7" s="1"/>
  <c r="L21" i="7"/>
  <c r="H45" i="7"/>
  <c r="C69" i="7"/>
  <c r="H69" i="7"/>
  <c r="C80" i="7"/>
  <c r="H80" i="7"/>
  <c r="C112" i="7"/>
  <c r="H112" i="7"/>
  <c r="H122" i="7"/>
  <c r="C136" i="7"/>
  <c r="H136" i="7"/>
  <c r="C166" i="7"/>
  <c r="H166" i="7"/>
  <c r="I165" i="7"/>
  <c r="H165" i="7" s="1"/>
  <c r="H179" i="7"/>
  <c r="C188" i="7"/>
  <c r="H188" i="7"/>
  <c r="C196" i="7"/>
  <c r="I196" i="7"/>
  <c r="I195" i="7" s="1"/>
  <c r="C204" i="7"/>
  <c r="H235" i="7"/>
  <c r="C238" i="7"/>
  <c r="C252" i="7"/>
  <c r="D251" i="7"/>
  <c r="C251" i="7" s="1"/>
  <c r="C259" i="7"/>
  <c r="H259" i="7"/>
  <c r="C271" i="7"/>
  <c r="C32" i="8"/>
  <c r="F27" i="8"/>
  <c r="H43" i="8"/>
  <c r="I21" i="8"/>
  <c r="C55" i="8"/>
  <c r="D54" i="8"/>
  <c r="C77" i="8"/>
  <c r="C89" i="8"/>
  <c r="C103" i="8"/>
  <c r="C141" i="8"/>
  <c r="H141" i="8"/>
  <c r="I130" i="8"/>
  <c r="C166" i="8"/>
  <c r="C188" i="8"/>
  <c r="J187" i="8"/>
  <c r="H192" i="8"/>
  <c r="H216" i="8"/>
  <c r="H90" i="9"/>
  <c r="K89" i="9"/>
  <c r="H136" i="9"/>
  <c r="K130" i="9"/>
  <c r="H91" i="10"/>
  <c r="I89" i="10"/>
  <c r="I187" i="10"/>
  <c r="F288" i="11"/>
  <c r="F287" i="11" s="1"/>
  <c r="H55" i="11"/>
  <c r="H65" i="11"/>
  <c r="J58" i="11"/>
  <c r="J54" i="11" s="1"/>
  <c r="F130" i="11"/>
  <c r="C131" i="11"/>
  <c r="C136" i="11"/>
  <c r="D130" i="11"/>
  <c r="C77" i="12"/>
  <c r="D76" i="12"/>
  <c r="C131" i="12"/>
  <c r="D130" i="12"/>
  <c r="C144" i="12"/>
  <c r="F130" i="12"/>
  <c r="H22" i="6"/>
  <c r="I83" i="7"/>
  <c r="D165" i="7"/>
  <c r="C165" i="7" s="1"/>
  <c r="D173" i="7"/>
  <c r="J174" i="7"/>
  <c r="J173" i="7" s="1"/>
  <c r="D191" i="7"/>
  <c r="C191" i="7" s="1"/>
  <c r="I258" i="7"/>
  <c r="H258" i="7" s="1"/>
  <c r="D67" i="8"/>
  <c r="C67" i="8" s="1"/>
  <c r="E76" i="8"/>
  <c r="I76" i="8"/>
  <c r="E165" i="8"/>
  <c r="C165" i="8" s="1"/>
  <c r="I165" i="8"/>
  <c r="H165" i="8" s="1"/>
  <c r="I173" i="8"/>
  <c r="E191" i="8"/>
  <c r="C191" i="8" s="1"/>
  <c r="I191" i="8"/>
  <c r="H191" i="8" s="1"/>
  <c r="E195" i="8"/>
  <c r="H238" i="8"/>
  <c r="K258" i="8"/>
  <c r="H259" i="8"/>
  <c r="H22" i="9"/>
  <c r="I21" i="9"/>
  <c r="I54" i="9"/>
  <c r="H68" i="9"/>
  <c r="I67" i="9"/>
  <c r="H67" i="9" s="1"/>
  <c r="H112" i="9"/>
  <c r="C131" i="9"/>
  <c r="D130" i="9"/>
  <c r="L130" i="9"/>
  <c r="L75" i="9" s="1"/>
  <c r="C166" i="9"/>
  <c r="D165" i="9"/>
  <c r="C165" i="9" s="1"/>
  <c r="F174" i="9"/>
  <c r="F173" i="9" s="1"/>
  <c r="H191" i="9"/>
  <c r="G230" i="9"/>
  <c r="C251" i="9"/>
  <c r="H259" i="9"/>
  <c r="I258" i="9"/>
  <c r="H258" i="9" s="1"/>
  <c r="K288" i="10"/>
  <c r="K287" i="10" s="1"/>
  <c r="L53" i="10"/>
  <c r="H77" i="10"/>
  <c r="I76" i="10"/>
  <c r="F83" i="10"/>
  <c r="F75" i="10" s="1"/>
  <c r="K173" i="10"/>
  <c r="H188" i="10"/>
  <c r="C246" i="10"/>
  <c r="H252" i="10"/>
  <c r="J251" i="10"/>
  <c r="H251" i="10" s="1"/>
  <c r="C280" i="10"/>
  <c r="C288" i="10" s="1"/>
  <c r="C287" i="10" s="1"/>
  <c r="D288" i="10"/>
  <c r="D287" i="10" s="1"/>
  <c r="H70" i="11"/>
  <c r="J69" i="11"/>
  <c r="H84" i="11"/>
  <c r="J83" i="11"/>
  <c r="G75" i="11"/>
  <c r="H196" i="11"/>
  <c r="F83" i="12"/>
  <c r="C84" i="12"/>
  <c r="C103" i="12"/>
  <c r="D83" i="12"/>
  <c r="C188" i="12"/>
  <c r="I67" i="7"/>
  <c r="J136" i="8"/>
  <c r="C238" i="8"/>
  <c r="C252" i="8"/>
  <c r="H252" i="8"/>
  <c r="I251" i="8"/>
  <c r="H251" i="8" s="1"/>
  <c r="G258" i="8"/>
  <c r="G230" i="8" s="1"/>
  <c r="H263" i="8"/>
  <c r="H271" i="8"/>
  <c r="H276" i="8"/>
  <c r="I269" i="8"/>
  <c r="C22" i="9"/>
  <c r="E21" i="9"/>
  <c r="G53" i="9"/>
  <c r="C84" i="9"/>
  <c r="H84" i="9"/>
  <c r="C95" i="9"/>
  <c r="C141" i="9"/>
  <c r="H141" i="9"/>
  <c r="I130" i="9"/>
  <c r="L173" i="9"/>
  <c r="C188" i="9"/>
  <c r="L187" i="9"/>
  <c r="G195" i="9"/>
  <c r="H205" i="9"/>
  <c r="C227" i="9"/>
  <c r="L230" i="9"/>
  <c r="H246" i="9"/>
  <c r="H252" i="9"/>
  <c r="E258" i="9"/>
  <c r="E230" i="9" s="1"/>
  <c r="H276" i="9"/>
  <c r="G288" i="10"/>
  <c r="G287" i="10" s="1"/>
  <c r="G21" i="10"/>
  <c r="H55" i="10"/>
  <c r="C58" i="10"/>
  <c r="D54" i="10"/>
  <c r="C76" i="10"/>
  <c r="H84" i="10"/>
  <c r="C116" i="10"/>
  <c r="K130" i="10"/>
  <c r="C136" i="10"/>
  <c r="C160" i="10"/>
  <c r="D130" i="10"/>
  <c r="C187" i="10"/>
  <c r="C191" i="10"/>
  <c r="K191" i="10"/>
  <c r="H191" i="10" s="1"/>
  <c r="H192" i="10"/>
  <c r="K196" i="10"/>
  <c r="K195" i="10" s="1"/>
  <c r="C205" i="10"/>
  <c r="H205" i="10"/>
  <c r="C227" i="10"/>
  <c r="D204" i="10"/>
  <c r="D269" i="10"/>
  <c r="F27" i="11"/>
  <c r="F21" i="11" s="1"/>
  <c r="H43" i="11"/>
  <c r="D53" i="11"/>
  <c r="L53" i="11"/>
  <c r="C77" i="11"/>
  <c r="D76" i="11"/>
  <c r="F83" i="11"/>
  <c r="H89" i="11"/>
  <c r="C103" i="11"/>
  <c r="J130" i="11"/>
  <c r="K130" i="11"/>
  <c r="K75" i="11" s="1"/>
  <c r="H160" i="11"/>
  <c r="H166" i="11"/>
  <c r="J165" i="11"/>
  <c r="H165" i="11" s="1"/>
  <c r="C188" i="11"/>
  <c r="H259" i="11"/>
  <c r="I258" i="11"/>
  <c r="H258" i="11" s="1"/>
  <c r="D173" i="12"/>
  <c r="H192" i="13"/>
  <c r="J191" i="13"/>
  <c r="H191" i="13" s="1"/>
  <c r="H258" i="8"/>
  <c r="C276" i="8"/>
  <c r="E269" i="8"/>
  <c r="C287" i="8"/>
  <c r="H57" i="9"/>
  <c r="J55" i="9"/>
  <c r="C69" i="9"/>
  <c r="C76" i="9"/>
  <c r="E75" i="9"/>
  <c r="K76" i="9"/>
  <c r="H76" i="9" s="1"/>
  <c r="H77" i="9"/>
  <c r="H127" i="9"/>
  <c r="I122" i="9"/>
  <c r="H122" i="9" s="1"/>
  <c r="F75" i="9"/>
  <c r="H175" i="9"/>
  <c r="C192" i="9"/>
  <c r="D191" i="9"/>
  <c r="C191" i="9" s="1"/>
  <c r="C196" i="9"/>
  <c r="D195" i="9"/>
  <c r="C205" i="9"/>
  <c r="H238" i="9"/>
  <c r="H251" i="9"/>
  <c r="C263" i="9"/>
  <c r="C280" i="9"/>
  <c r="H280" i="9"/>
  <c r="E288" i="9"/>
  <c r="E287" i="9" s="1"/>
  <c r="F52" i="10"/>
  <c r="C95" i="10"/>
  <c r="D83" i="10"/>
  <c r="H112" i="10"/>
  <c r="H122" i="10"/>
  <c r="G130" i="10"/>
  <c r="J130" i="10"/>
  <c r="J75" i="10" s="1"/>
  <c r="C165" i="10"/>
  <c r="H175" i="10"/>
  <c r="I174" i="10"/>
  <c r="H223" i="10"/>
  <c r="I216" i="10"/>
  <c r="H216" i="10" s="1"/>
  <c r="L230" i="10"/>
  <c r="J288" i="11"/>
  <c r="J287" i="11" s="1"/>
  <c r="H22" i="11"/>
  <c r="J21" i="11"/>
  <c r="C43" i="11"/>
  <c r="C45" i="11"/>
  <c r="G21" i="11"/>
  <c r="C67" i="11"/>
  <c r="H131" i="11"/>
  <c r="I130" i="11"/>
  <c r="F165" i="11"/>
  <c r="C165" i="11" s="1"/>
  <c r="C166" i="11"/>
  <c r="E268" i="11"/>
  <c r="C269" i="11"/>
  <c r="D268" i="11"/>
  <c r="K288" i="12"/>
  <c r="K287" i="12" s="1"/>
  <c r="K21" i="12"/>
  <c r="H22" i="12"/>
  <c r="H288" i="12" s="1"/>
  <c r="H287" i="12" s="1"/>
  <c r="H84" i="13"/>
  <c r="I83" i="13"/>
  <c r="J83" i="13"/>
  <c r="H95" i="13"/>
  <c r="E204" i="9"/>
  <c r="E195" i="9" s="1"/>
  <c r="I216" i="9"/>
  <c r="H216" i="9" s="1"/>
  <c r="J230" i="9"/>
  <c r="D258" i="9"/>
  <c r="J269" i="9"/>
  <c r="J21" i="10"/>
  <c r="H22" i="10"/>
  <c r="H288" i="10" s="1"/>
  <c r="H287" i="10" s="1"/>
  <c r="K27" i="10"/>
  <c r="K21" i="10" s="1"/>
  <c r="C22" i="11"/>
  <c r="K174" i="11"/>
  <c r="K173" i="11" s="1"/>
  <c r="H227" i="11"/>
  <c r="I204" i="11"/>
  <c r="I195" i="11" s="1"/>
  <c r="C251" i="11"/>
  <c r="C259" i="11"/>
  <c r="E258" i="11"/>
  <c r="C258" i="11" s="1"/>
  <c r="G288" i="12"/>
  <c r="G287" i="12" s="1"/>
  <c r="G21" i="12"/>
  <c r="D53" i="12"/>
  <c r="H76" i="12"/>
  <c r="C166" i="12"/>
  <c r="D165" i="12"/>
  <c r="C165" i="12" s="1"/>
  <c r="H187" i="12"/>
  <c r="C192" i="12"/>
  <c r="D191" i="12"/>
  <c r="C191" i="12" s="1"/>
  <c r="H196" i="12"/>
  <c r="H27" i="13"/>
  <c r="H45" i="13"/>
  <c r="E54" i="13"/>
  <c r="C58" i="13"/>
  <c r="J173" i="13"/>
  <c r="H252" i="13"/>
  <c r="I251" i="13"/>
  <c r="H251" i="13" s="1"/>
  <c r="H271" i="13"/>
  <c r="J269" i="13"/>
  <c r="J55" i="14"/>
  <c r="J54" i="14" s="1"/>
  <c r="H57" i="14"/>
  <c r="H27" i="9"/>
  <c r="H45" i="9"/>
  <c r="C45" i="10"/>
  <c r="J58" i="10"/>
  <c r="H58" i="10" s="1"/>
  <c r="J69" i="10"/>
  <c r="C192" i="11"/>
  <c r="D191" i="11"/>
  <c r="C191" i="11" s="1"/>
  <c r="F204" i="11"/>
  <c r="F195" i="11" s="1"/>
  <c r="C205" i="11"/>
  <c r="F268" i="11"/>
  <c r="K269" i="11"/>
  <c r="H276" i="11"/>
  <c r="H280" i="11"/>
  <c r="C27" i="12"/>
  <c r="F53" i="12"/>
  <c r="H70" i="12"/>
  <c r="J69" i="12"/>
  <c r="H69" i="12" s="1"/>
  <c r="H165" i="12"/>
  <c r="J174" i="12"/>
  <c r="H191" i="12"/>
  <c r="G75" i="13"/>
  <c r="G52" i="13" s="1"/>
  <c r="C205" i="13"/>
  <c r="D204" i="13"/>
  <c r="G230" i="13"/>
  <c r="H179" i="11"/>
  <c r="H191" i="11"/>
  <c r="D196" i="11"/>
  <c r="F230" i="11"/>
  <c r="H238" i="11"/>
  <c r="K251" i="11"/>
  <c r="H251" i="11" s="1"/>
  <c r="H252" i="11"/>
  <c r="C271" i="11"/>
  <c r="C280" i="11"/>
  <c r="I53" i="12"/>
  <c r="K54" i="12"/>
  <c r="K53" i="12" s="1"/>
  <c r="H55" i="12"/>
  <c r="J83" i="12"/>
  <c r="H116" i="12"/>
  <c r="H136" i="12"/>
  <c r="K130" i="12"/>
  <c r="K75" i="12" s="1"/>
  <c r="F174" i="12"/>
  <c r="F173" i="12" s="1"/>
  <c r="C175" i="12"/>
  <c r="H179" i="12"/>
  <c r="C198" i="12"/>
  <c r="C276" i="12"/>
  <c r="D269" i="12"/>
  <c r="C32" i="13"/>
  <c r="F27" i="13"/>
  <c r="C55" i="13"/>
  <c r="D54" i="13"/>
  <c r="H69" i="13"/>
  <c r="I67" i="13"/>
  <c r="H67" i="13" s="1"/>
  <c r="C76" i="13"/>
  <c r="C84" i="13"/>
  <c r="E83" i="13"/>
  <c r="E75" i="13" s="1"/>
  <c r="C165" i="13"/>
  <c r="C175" i="13"/>
  <c r="D174" i="13"/>
  <c r="L174" i="13"/>
  <c r="L173" i="13" s="1"/>
  <c r="H238" i="13"/>
  <c r="C252" i="13"/>
  <c r="E251" i="13"/>
  <c r="C251" i="13" s="1"/>
  <c r="C28" i="14"/>
  <c r="F27" i="14"/>
  <c r="G195" i="14"/>
  <c r="C196" i="14"/>
  <c r="J58" i="12"/>
  <c r="C196" i="12"/>
  <c r="C205" i="12"/>
  <c r="C235" i="12"/>
  <c r="H235" i="12"/>
  <c r="C238" i="12"/>
  <c r="C252" i="12"/>
  <c r="D251" i="12"/>
  <c r="C251" i="12" s="1"/>
  <c r="C259" i="12"/>
  <c r="H43" i="13"/>
  <c r="I21" i="13"/>
  <c r="E67" i="13"/>
  <c r="C67" i="13" s="1"/>
  <c r="C69" i="13"/>
  <c r="I76" i="13"/>
  <c r="J130" i="13"/>
  <c r="L130" i="13"/>
  <c r="C166" i="13"/>
  <c r="F173" i="13"/>
  <c r="C188" i="13"/>
  <c r="I187" i="13"/>
  <c r="C191" i="13"/>
  <c r="C196" i="13"/>
  <c r="C238" i="13"/>
  <c r="H287" i="13"/>
  <c r="J288" i="14"/>
  <c r="J287" i="14" s="1"/>
  <c r="H22" i="14"/>
  <c r="J21" i="14"/>
  <c r="C235" i="14"/>
  <c r="D21" i="12"/>
  <c r="L21" i="12"/>
  <c r="H205" i="12"/>
  <c r="C216" i="12"/>
  <c r="C227" i="12"/>
  <c r="H227" i="12"/>
  <c r="H259" i="12"/>
  <c r="J258" i="12"/>
  <c r="H258" i="12" s="1"/>
  <c r="D288" i="13"/>
  <c r="D287" i="13" s="1"/>
  <c r="C22" i="13"/>
  <c r="D21" i="13"/>
  <c r="L21" i="13"/>
  <c r="L288" i="13"/>
  <c r="L287" i="13" s="1"/>
  <c r="I54" i="13"/>
  <c r="C95" i="13"/>
  <c r="F130" i="13"/>
  <c r="D130" i="13"/>
  <c r="H166" i="13"/>
  <c r="J165" i="13"/>
  <c r="H165" i="13" s="1"/>
  <c r="E187" i="13"/>
  <c r="C187" i="13" s="1"/>
  <c r="H188" i="13"/>
  <c r="C192" i="13"/>
  <c r="E195" i="13"/>
  <c r="J196" i="13"/>
  <c r="J195" i="13" s="1"/>
  <c r="K204" i="13"/>
  <c r="K195" i="13" s="1"/>
  <c r="C263" i="13"/>
  <c r="D258" i="13"/>
  <c r="C258" i="13" s="1"/>
  <c r="C269" i="13"/>
  <c r="D268" i="13"/>
  <c r="H68" i="14"/>
  <c r="H89" i="14"/>
  <c r="I83" i="14"/>
  <c r="G21" i="13"/>
  <c r="K21" i="13"/>
  <c r="J58" i="13"/>
  <c r="J54" i="13" s="1"/>
  <c r="J53" i="13" s="1"/>
  <c r="C136" i="13"/>
  <c r="H227" i="13"/>
  <c r="F288" i="14"/>
  <c r="F287" i="14" s="1"/>
  <c r="K27" i="14"/>
  <c r="K21" i="14" s="1"/>
  <c r="H32" i="14"/>
  <c r="C58" i="14"/>
  <c r="L75" i="14"/>
  <c r="H112" i="14"/>
  <c r="C131" i="14"/>
  <c r="E130" i="14"/>
  <c r="H160" i="14"/>
  <c r="I174" i="14"/>
  <c r="H175" i="14"/>
  <c r="H188" i="14"/>
  <c r="H198" i="14"/>
  <c r="C238" i="14"/>
  <c r="H252" i="14"/>
  <c r="J251" i="14"/>
  <c r="H251" i="14" s="1"/>
  <c r="E268" i="14"/>
  <c r="H276" i="14"/>
  <c r="J269" i="14"/>
  <c r="E268" i="13"/>
  <c r="C271" i="13"/>
  <c r="C43" i="14"/>
  <c r="E21" i="14"/>
  <c r="I54" i="14"/>
  <c r="I76" i="14"/>
  <c r="H77" i="14"/>
  <c r="D130" i="14"/>
  <c r="C136" i="14"/>
  <c r="H166" i="14"/>
  <c r="C175" i="14"/>
  <c r="E174" i="14"/>
  <c r="H192" i="14"/>
  <c r="H196" i="14"/>
  <c r="H205" i="14"/>
  <c r="D204" i="14"/>
  <c r="C227" i="14"/>
  <c r="H238" i="14"/>
  <c r="D258" i="14"/>
  <c r="C259" i="14"/>
  <c r="C280" i="13"/>
  <c r="C55" i="14"/>
  <c r="E54" i="14"/>
  <c r="C69" i="14"/>
  <c r="E67" i="14"/>
  <c r="C67" i="14" s="1"/>
  <c r="C77" i="14"/>
  <c r="E76" i="14"/>
  <c r="G83" i="14"/>
  <c r="H165" i="14"/>
  <c r="K173" i="14"/>
  <c r="K187" i="14"/>
  <c r="H187" i="14" s="1"/>
  <c r="H191" i="14"/>
  <c r="C205" i="14"/>
  <c r="E204" i="14"/>
  <c r="E195" i="14" s="1"/>
  <c r="I216" i="14"/>
  <c r="H216" i="14" s="1"/>
  <c r="H223" i="14"/>
  <c r="K230" i="14"/>
  <c r="C251" i="14"/>
  <c r="G21" i="14"/>
  <c r="C280" i="14"/>
  <c r="H280" i="14"/>
  <c r="F53" i="15"/>
  <c r="J58" i="15"/>
  <c r="H58" i="15" s="1"/>
  <c r="H63" i="15"/>
  <c r="H68" i="15"/>
  <c r="J67" i="15"/>
  <c r="H67" i="15" s="1"/>
  <c r="F76" i="15"/>
  <c r="D76" i="15"/>
  <c r="C77" i="15"/>
  <c r="C84" i="15"/>
  <c r="K83" i="15"/>
  <c r="K75" i="15" s="1"/>
  <c r="H95" i="15"/>
  <c r="C112" i="15"/>
  <c r="E83" i="15"/>
  <c r="C83" i="15" s="1"/>
  <c r="L130" i="15"/>
  <c r="F187" i="15"/>
  <c r="C187" i="15" s="1"/>
  <c r="C196" i="15"/>
  <c r="C238" i="15"/>
  <c r="I251" i="15"/>
  <c r="H251" i="15" s="1"/>
  <c r="H252" i="15"/>
  <c r="H271" i="15"/>
  <c r="I269" i="15"/>
  <c r="H276" i="15"/>
  <c r="H27" i="16"/>
  <c r="F54" i="16"/>
  <c r="F53" i="16" s="1"/>
  <c r="J55" i="16"/>
  <c r="J54" i="16" s="1"/>
  <c r="H57" i="16"/>
  <c r="H68" i="16"/>
  <c r="J67" i="16"/>
  <c r="H67" i="16" s="1"/>
  <c r="D76" i="16"/>
  <c r="C77" i="16"/>
  <c r="L75" i="16"/>
  <c r="G75" i="16"/>
  <c r="J83" i="16"/>
  <c r="I53" i="15"/>
  <c r="C69" i="15"/>
  <c r="G75" i="15"/>
  <c r="H84" i="15"/>
  <c r="J83" i="15"/>
  <c r="C136" i="15"/>
  <c r="C141" i="15"/>
  <c r="D130" i="15"/>
  <c r="H174" i="15"/>
  <c r="J173" i="15"/>
  <c r="C192" i="15"/>
  <c r="J196" i="15"/>
  <c r="J195" i="15" s="1"/>
  <c r="H227" i="15"/>
  <c r="C252" i="15"/>
  <c r="E251" i="15"/>
  <c r="C251" i="15" s="1"/>
  <c r="D268" i="15"/>
  <c r="C276" i="15"/>
  <c r="E269" i="15"/>
  <c r="I288" i="16"/>
  <c r="I287" i="16" s="1"/>
  <c r="H22" i="16"/>
  <c r="C58" i="16"/>
  <c r="C67" i="16"/>
  <c r="C69" i="16"/>
  <c r="H259" i="16"/>
  <c r="I258" i="16"/>
  <c r="H258" i="16" s="1"/>
  <c r="C22" i="14"/>
  <c r="D54" i="14"/>
  <c r="H136" i="15"/>
  <c r="J130" i="15"/>
  <c r="C191" i="15"/>
  <c r="H192" i="15"/>
  <c r="J191" i="15"/>
  <c r="H191" i="15" s="1"/>
  <c r="F195" i="15"/>
  <c r="D204" i="15"/>
  <c r="C205" i="15"/>
  <c r="G258" i="15"/>
  <c r="G230" i="15" s="1"/>
  <c r="G288" i="15"/>
  <c r="G287" i="15" s="1"/>
  <c r="E288" i="16"/>
  <c r="E287" i="16" s="1"/>
  <c r="C22" i="16"/>
  <c r="E21" i="16"/>
  <c r="I54" i="16"/>
  <c r="H76" i="16"/>
  <c r="C54" i="15"/>
  <c r="I83" i="15"/>
  <c r="H112" i="15"/>
  <c r="H166" i="15"/>
  <c r="J165" i="15"/>
  <c r="H165" i="15" s="1"/>
  <c r="D174" i="15"/>
  <c r="C175" i="15"/>
  <c r="H188" i="15"/>
  <c r="H238" i="15"/>
  <c r="K288" i="15"/>
  <c r="K287" i="15" s="1"/>
  <c r="C55" i="16"/>
  <c r="E54" i="16"/>
  <c r="E53" i="16" s="1"/>
  <c r="F76" i="16"/>
  <c r="C80" i="16"/>
  <c r="H89" i="16"/>
  <c r="I83" i="16"/>
  <c r="H133" i="16"/>
  <c r="J55" i="15"/>
  <c r="I204" i="15"/>
  <c r="I195" i="15" s="1"/>
  <c r="F288" i="15"/>
  <c r="F287" i="15" s="1"/>
  <c r="J288" i="15"/>
  <c r="J287" i="15" s="1"/>
  <c r="F21" i="16"/>
  <c r="J21" i="16"/>
  <c r="D83" i="16"/>
  <c r="H84" i="16"/>
  <c r="C89" i="16"/>
  <c r="H112" i="16"/>
  <c r="J174" i="16"/>
  <c r="J173" i="16" s="1"/>
  <c r="K230" i="16"/>
  <c r="H269" i="16"/>
  <c r="C271" i="16"/>
  <c r="C53" i="17"/>
  <c r="H22" i="15"/>
  <c r="H288" i="15" s="1"/>
  <c r="H287" i="15" s="1"/>
  <c r="K27" i="15"/>
  <c r="D54" i="16"/>
  <c r="F83" i="16"/>
  <c r="C103" i="16"/>
  <c r="H122" i="16"/>
  <c r="C131" i="16"/>
  <c r="J130" i="16"/>
  <c r="H151" i="16"/>
  <c r="C174" i="16"/>
  <c r="D173" i="16"/>
  <c r="C173" i="16" s="1"/>
  <c r="L173" i="16"/>
  <c r="C188" i="16"/>
  <c r="L187" i="16"/>
  <c r="G195" i="16"/>
  <c r="H205" i="16"/>
  <c r="C227" i="16"/>
  <c r="C269" i="16"/>
  <c r="H80" i="16"/>
  <c r="H116" i="16"/>
  <c r="C166" i="16"/>
  <c r="D165" i="16"/>
  <c r="C165" i="16" s="1"/>
  <c r="C175" i="16"/>
  <c r="C192" i="16"/>
  <c r="D191" i="16"/>
  <c r="C191" i="16" s="1"/>
  <c r="C27" i="17"/>
  <c r="I173" i="17"/>
  <c r="D130" i="16"/>
  <c r="C130" i="16" s="1"/>
  <c r="I174" i="16"/>
  <c r="I216" i="16"/>
  <c r="H216" i="16" s="1"/>
  <c r="D258" i="16"/>
  <c r="C258" i="16" s="1"/>
  <c r="J288" i="17"/>
  <c r="J287" i="17" s="1"/>
  <c r="J21" i="17"/>
  <c r="K27" i="17"/>
  <c r="K21" i="17" s="1"/>
  <c r="H32" i="17"/>
  <c r="H69" i="17"/>
  <c r="C76" i="17"/>
  <c r="H280" i="16"/>
  <c r="F288" i="17"/>
  <c r="F287" i="17" s="1"/>
  <c r="F21" i="17"/>
  <c r="K288" i="17"/>
  <c r="K287" i="17" s="1"/>
  <c r="L53" i="17"/>
  <c r="K54" i="17"/>
  <c r="K53" i="17" s="1"/>
  <c r="H59" i="17"/>
  <c r="J58" i="17"/>
  <c r="J54" i="17" s="1"/>
  <c r="E75" i="17"/>
  <c r="E52" i="17" s="1"/>
  <c r="H165" i="17"/>
  <c r="G288" i="17"/>
  <c r="G287" i="17" s="1"/>
  <c r="G21" i="17"/>
  <c r="H68" i="17"/>
  <c r="I67" i="17"/>
  <c r="C54" i="17"/>
  <c r="C69" i="17"/>
  <c r="I76" i="17"/>
  <c r="C77" i="17"/>
  <c r="I130" i="17"/>
  <c r="H130" i="17" s="1"/>
  <c r="C131" i="17"/>
  <c r="D165" i="17"/>
  <c r="C165" i="17" s="1"/>
  <c r="D173" i="17"/>
  <c r="C173" i="17" s="1"/>
  <c r="J174" i="17"/>
  <c r="J173" i="17" s="1"/>
  <c r="D191" i="17"/>
  <c r="C191" i="17" s="1"/>
  <c r="H196" i="17"/>
  <c r="H223" i="17"/>
  <c r="I216" i="17"/>
  <c r="H216" i="17" s="1"/>
  <c r="C246" i="17"/>
  <c r="C251" i="17"/>
  <c r="H276" i="17"/>
  <c r="J269" i="17"/>
  <c r="C280" i="17"/>
  <c r="C27" i="18"/>
  <c r="C67" i="18"/>
  <c r="F53" i="18"/>
  <c r="H133" i="18"/>
  <c r="I191" i="17"/>
  <c r="K230" i="17"/>
  <c r="H252" i="17"/>
  <c r="J288" i="18"/>
  <c r="J287" i="18" s="1"/>
  <c r="H22" i="18"/>
  <c r="J21" i="18"/>
  <c r="C58" i="18"/>
  <c r="D54" i="18"/>
  <c r="C205" i="17"/>
  <c r="D204" i="17"/>
  <c r="C231" i="17"/>
  <c r="C269" i="17"/>
  <c r="F288" i="18"/>
  <c r="F287" i="18" s="1"/>
  <c r="F21" i="18"/>
  <c r="H32" i="18"/>
  <c r="K27" i="18"/>
  <c r="H22" i="17"/>
  <c r="H288" i="17" s="1"/>
  <c r="H287" i="17" s="1"/>
  <c r="C196" i="17"/>
  <c r="H198" i="17"/>
  <c r="E230" i="17"/>
  <c r="E194" i="17" s="1"/>
  <c r="J230" i="17"/>
  <c r="C259" i="17"/>
  <c r="D258" i="17"/>
  <c r="L258" i="17"/>
  <c r="H258" i="17" s="1"/>
  <c r="C276" i="17"/>
  <c r="C43" i="18"/>
  <c r="C45" i="18"/>
  <c r="G21" i="18"/>
  <c r="C76" i="18"/>
  <c r="H77" i="18"/>
  <c r="I76" i="18"/>
  <c r="D268" i="18"/>
  <c r="I251" i="17"/>
  <c r="H251" i="17" s="1"/>
  <c r="I21" i="18"/>
  <c r="C22" i="18"/>
  <c r="H69" i="18"/>
  <c r="H80" i="18"/>
  <c r="G83" i="18"/>
  <c r="G75" i="18" s="1"/>
  <c r="H122" i="18"/>
  <c r="D130" i="18"/>
  <c r="H165" i="18"/>
  <c r="C174" i="18"/>
  <c r="L187" i="18"/>
  <c r="J230" i="18"/>
  <c r="C251" i="18"/>
  <c r="C258" i="18"/>
  <c r="H67" i="18"/>
  <c r="H84" i="18"/>
  <c r="H116" i="18"/>
  <c r="E195" i="18"/>
  <c r="E194" i="18" s="1"/>
  <c r="H55" i="18"/>
  <c r="I83" i="18"/>
  <c r="I187" i="18"/>
  <c r="H191" i="18"/>
  <c r="C77" i="18"/>
  <c r="C131" i="18"/>
  <c r="D165" i="18"/>
  <c r="C165" i="18" s="1"/>
  <c r="D173" i="18"/>
  <c r="C173" i="18" s="1"/>
  <c r="H175" i="18"/>
  <c r="D191" i="18"/>
  <c r="C191" i="18" s="1"/>
  <c r="D195" i="18"/>
  <c r="F204" i="18"/>
  <c r="F195" i="18" s="1"/>
  <c r="F194" i="18" s="1"/>
  <c r="C227" i="18"/>
  <c r="I258" i="18"/>
  <c r="C259" i="18"/>
  <c r="C280" i="18"/>
  <c r="H227" i="18"/>
  <c r="I194" i="26" l="1"/>
  <c r="I283" i="26"/>
  <c r="H195" i="24"/>
  <c r="I194" i="24"/>
  <c r="I283" i="24"/>
  <c r="H195" i="28"/>
  <c r="I194" i="28"/>
  <c r="I283" i="28"/>
  <c r="I283" i="22"/>
  <c r="H283" i="24"/>
  <c r="H283" i="28"/>
  <c r="L50" i="25"/>
  <c r="L285" i="30"/>
  <c r="F285" i="30"/>
  <c r="F50" i="30"/>
  <c r="K50" i="36"/>
  <c r="K285" i="36"/>
  <c r="I51" i="24"/>
  <c r="L285" i="19"/>
  <c r="L50" i="19"/>
  <c r="H55" i="14"/>
  <c r="H83" i="7"/>
  <c r="E50" i="19"/>
  <c r="H230" i="27"/>
  <c r="K83" i="13"/>
  <c r="K75" i="13" s="1"/>
  <c r="K52" i="13" s="1"/>
  <c r="F285" i="49"/>
  <c r="F52" i="3"/>
  <c r="F51" i="2"/>
  <c r="F50" i="2" s="1"/>
  <c r="F21" i="15"/>
  <c r="C21" i="15" s="1"/>
  <c r="K75" i="7"/>
  <c r="J195" i="8"/>
  <c r="H195" i="8" s="1"/>
  <c r="H103" i="8"/>
  <c r="D187" i="16"/>
  <c r="C187" i="16" s="1"/>
  <c r="D285" i="41"/>
  <c r="E51" i="23"/>
  <c r="E50" i="23" s="1"/>
  <c r="C130" i="4"/>
  <c r="K51" i="22"/>
  <c r="K50" i="22" s="1"/>
  <c r="J187" i="13"/>
  <c r="H52" i="37"/>
  <c r="C231" i="18"/>
  <c r="C231" i="5"/>
  <c r="H187" i="18"/>
  <c r="G194" i="11"/>
  <c r="G194" i="3"/>
  <c r="L75" i="12"/>
  <c r="L52" i="12" s="1"/>
  <c r="L51" i="12" s="1"/>
  <c r="L285" i="12" s="1"/>
  <c r="J75" i="17"/>
  <c r="H269" i="12"/>
  <c r="H258" i="14"/>
  <c r="J75" i="12"/>
  <c r="G75" i="12"/>
  <c r="G52" i="12" s="1"/>
  <c r="G283" i="12"/>
  <c r="F21" i="3"/>
  <c r="C21" i="3" s="1"/>
  <c r="J54" i="7"/>
  <c r="J53" i="7" s="1"/>
  <c r="J52" i="7" s="1"/>
  <c r="J51" i="7" s="1"/>
  <c r="H55" i="7"/>
  <c r="D230" i="10"/>
  <c r="C230" i="10" s="1"/>
  <c r="J230" i="6"/>
  <c r="H52" i="45"/>
  <c r="K50" i="26"/>
  <c r="K285" i="26"/>
  <c r="K50" i="27"/>
  <c r="K285" i="27"/>
  <c r="G50" i="19"/>
  <c r="G285" i="19"/>
  <c r="D187" i="14"/>
  <c r="C187" i="14" s="1"/>
  <c r="I67" i="14"/>
  <c r="H67" i="14" s="1"/>
  <c r="F21" i="10"/>
  <c r="C21" i="10" s="1"/>
  <c r="L52" i="10"/>
  <c r="H269" i="7"/>
  <c r="K230" i="5"/>
  <c r="C21" i="5"/>
  <c r="J67" i="3"/>
  <c r="H67" i="3" s="1"/>
  <c r="K27" i="4"/>
  <c r="K21" i="4" s="1"/>
  <c r="H21" i="4" s="1"/>
  <c r="C130" i="2"/>
  <c r="H174" i="5"/>
  <c r="L51" i="23"/>
  <c r="L50" i="23" s="1"/>
  <c r="E285" i="40"/>
  <c r="F52" i="6"/>
  <c r="L75" i="18"/>
  <c r="L75" i="17"/>
  <c r="K75" i="16"/>
  <c r="K75" i="14"/>
  <c r="K52" i="14" s="1"/>
  <c r="H195" i="6"/>
  <c r="F21" i="6"/>
  <c r="G283" i="13"/>
  <c r="H258" i="18"/>
  <c r="C268" i="18"/>
  <c r="H288" i="18"/>
  <c r="H287" i="18" s="1"/>
  <c r="H83" i="15"/>
  <c r="H258" i="15"/>
  <c r="H83" i="14"/>
  <c r="C258" i="12"/>
  <c r="J53" i="14"/>
  <c r="J52" i="14" s="1"/>
  <c r="H130" i="9"/>
  <c r="H288" i="6"/>
  <c r="H287" i="6" s="1"/>
  <c r="C187" i="3"/>
  <c r="G52" i="3"/>
  <c r="C269" i="4"/>
  <c r="F194" i="8"/>
  <c r="H27" i="7"/>
  <c r="G52" i="5"/>
  <c r="H83" i="2"/>
  <c r="D67" i="2"/>
  <c r="C54" i="5"/>
  <c r="H83" i="3"/>
  <c r="C269" i="14"/>
  <c r="F194" i="13"/>
  <c r="H187" i="11"/>
  <c r="F75" i="8"/>
  <c r="F283" i="8" s="1"/>
  <c r="D195" i="4"/>
  <c r="D194" i="4" s="1"/>
  <c r="L52" i="3"/>
  <c r="I173" i="18"/>
  <c r="H173" i="18" s="1"/>
  <c r="J54" i="15"/>
  <c r="J53" i="15" s="1"/>
  <c r="D230" i="18"/>
  <c r="G52" i="18"/>
  <c r="E52" i="16"/>
  <c r="E51" i="16" s="1"/>
  <c r="J67" i="12"/>
  <c r="H67" i="12" s="1"/>
  <c r="F52" i="9"/>
  <c r="F51" i="9" s="1"/>
  <c r="F50" i="9" s="1"/>
  <c r="H187" i="9"/>
  <c r="C173" i="7"/>
  <c r="L52" i="7"/>
  <c r="J54" i="5"/>
  <c r="H54" i="5" s="1"/>
  <c r="H130" i="4"/>
  <c r="H231" i="3"/>
  <c r="C187" i="5"/>
  <c r="D51" i="43"/>
  <c r="D50" i="43" s="1"/>
  <c r="C50" i="43" s="1"/>
  <c r="H54" i="18"/>
  <c r="F194" i="16"/>
  <c r="H231" i="12"/>
  <c r="D230" i="11"/>
  <c r="G52" i="11"/>
  <c r="E75" i="7"/>
  <c r="E52" i="7" s="1"/>
  <c r="E51" i="7" s="1"/>
  <c r="L51" i="26"/>
  <c r="L50" i="26" s="1"/>
  <c r="J51" i="30"/>
  <c r="J50" i="30" s="1"/>
  <c r="K75" i="17"/>
  <c r="C130" i="18"/>
  <c r="F194" i="15"/>
  <c r="C130" i="15"/>
  <c r="C204" i="12"/>
  <c r="H204" i="11"/>
  <c r="I187" i="7"/>
  <c r="C174" i="7"/>
  <c r="H67" i="5"/>
  <c r="C268" i="5"/>
  <c r="I75" i="3"/>
  <c r="H21" i="3"/>
  <c r="H75" i="21"/>
  <c r="C52" i="37"/>
  <c r="D285" i="40"/>
  <c r="C285" i="40" s="1"/>
  <c r="E75" i="18"/>
  <c r="E52" i="18" s="1"/>
  <c r="E51" i="18" s="1"/>
  <c r="E283" i="12"/>
  <c r="G194" i="17"/>
  <c r="H83" i="18"/>
  <c r="C258" i="15"/>
  <c r="H174" i="20"/>
  <c r="F283" i="27"/>
  <c r="G285" i="20"/>
  <c r="C231" i="10"/>
  <c r="G194" i="13"/>
  <c r="H67" i="7"/>
  <c r="E230" i="5"/>
  <c r="E194" i="5" s="1"/>
  <c r="C288" i="17"/>
  <c r="C287" i="17" s="1"/>
  <c r="F75" i="13"/>
  <c r="F52" i="13" s="1"/>
  <c r="J75" i="13"/>
  <c r="G52" i="9"/>
  <c r="D75" i="8"/>
  <c r="E283" i="7"/>
  <c r="H89" i="4"/>
  <c r="F194" i="22"/>
  <c r="H75" i="27"/>
  <c r="H52" i="50"/>
  <c r="D50" i="40"/>
  <c r="C50" i="40" s="1"/>
  <c r="F283" i="21"/>
  <c r="C283" i="37"/>
  <c r="I204" i="18"/>
  <c r="I195" i="18" s="1"/>
  <c r="C53" i="3"/>
  <c r="G283" i="18"/>
  <c r="C230" i="18"/>
  <c r="J75" i="16"/>
  <c r="I204" i="14"/>
  <c r="E230" i="11"/>
  <c r="C268" i="11"/>
  <c r="D195" i="6"/>
  <c r="C195" i="6" s="1"/>
  <c r="C288" i="4"/>
  <c r="C287" i="4" s="1"/>
  <c r="K52" i="16"/>
  <c r="G52" i="15"/>
  <c r="C283" i="39"/>
  <c r="J75" i="18"/>
  <c r="G75" i="8"/>
  <c r="E52" i="12"/>
  <c r="H231" i="7"/>
  <c r="L50" i="48"/>
  <c r="L285" i="48"/>
  <c r="F194" i="17"/>
  <c r="F51" i="17" s="1"/>
  <c r="J187" i="15"/>
  <c r="H187" i="15" s="1"/>
  <c r="F194" i="14"/>
  <c r="J75" i="3"/>
  <c r="H130" i="3"/>
  <c r="I230" i="14"/>
  <c r="H230" i="19"/>
  <c r="E194" i="6"/>
  <c r="H130" i="6"/>
  <c r="L51" i="3"/>
  <c r="L285" i="3" s="1"/>
  <c r="F50" i="32"/>
  <c r="F285" i="32"/>
  <c r="H288" i="14"/>
  <c r="H287" i="14" s="1"/>
  <c r="C21" i="11"/>
  <c r="L52" i="18"/>
  <c r="E194" i="16"/>
  <c r="L75" i="13"/>
  <c r="L52" i="13" s="1"/>
  <c r="H231" i="11"/>
  <c r="K52" i="7"/>
  <c r="K51" i="7" s="1"/>
  <c r="E52" i="28"/>
  <c r="E51" i="28" s="1"/>
  <c r="E283" i="28"/>
  <c r="H230" i="26"/>
  <c r="C283" i="38"/>
  <c r="H187" i="6"/>
  <c r="K51" i="16"/>
  <c r="H83" i="16"/>
  <c r="I230" i="7"/>
  <c r="H230" i="7" s="1"/>
  <c r="L52" i="6"/>
  <c r="D283" i="28"/>
  <c r="D52" i="20"/>
  <c r="C52" i="20" s="1"/>
  <c r="H83" i="17"/>
  <c r="D195" i="16"/>
  <c r="C195" i="16" s="1"/>
  <c r="H21" i="12"/>
  <c r="F230" i="6"/>
  <c r="F283" i="6" s="1"/>
  <c r="K52" i="2"/>
  <c r="H198" i="2"/>
  <c r="I196" i="2"/>
  <c r="H194" i="44"/>
  <c r="L51" i="28"/>
  <c r="H194" i="43"/>
  <c r="K51" i="2"/>
  <c r="J285" i="44"/>
  <c r="J50" i="44"/>
  <c r="G194" i="12"/>
  <c r="E50" i="50"/>
  <c r="E285" i="50"/>
  <c r="D194" i="21"/>
  <c r="C194" i="21" s="1"/>
  <c r="D51" i="39"/>
  <c r="C51" i="39" s="1"/>
  <c r="K50" i="28"/>
  <c r="K285" i="28"/>
  <c r="G50" i="26"/>
  <c r="G285" i="26"/>
  <c r="G50" i="23"/>
  <c r="G285" i="23"/>
  <c r="F285" i="21"/>
  <c r="F50" i="21"/>
  <c r="K51" i="18"/>
  <c r="G50" i="24"/>
  <c r="G285" i="24"/>
  <c r="K50" i="23"/>
  <c r="K285" i="23"/>
  <c r="G285" i="21"/>
  <c r="G50" i="21"/>
  <c r="C21" i="16"/>
  <c r="L52" i="16"/>
  <c r="L51" i="16" s="1"/>
  <c r="H268" i="11"/>
  <c r="H283" i="11" s="1"/>
  <c r="J54" i="10"/>
  <c r="H54" i="10" s="1"/>
  <c r="D268" i="9"/>
  <c r="C268" i="9" s="1"/>
  <c r="H174" i="11"/>
  <c r="C288" i="9"/>
  <c r="C287" i="9" s="1"/>
  <c r="D187" i="12"/>
  <c r="C187" i="12" s="1"/>
  <c r="E194" i="7"/>
  <c r="C230" i="5"/>
  <c r="I204" i="3"/>
  <c r="I195" i="3" s="1"/>
  <c r="L50" i="44"/>
  <c r="L285" i="44"/>
  <c r="K50" i="43"/>
  <c r="K285" i="43"/>
  <c r="L50" i="43"/>
  <c r="L285" i="43"/>
  <c r="E285" i="34"/>
  <c r="E50" i="34"/>
  <c r="C52" i="41"/>
  <c r="G51" i="25"/>
  <c r="L51" i="27"/>
  <c r="C204" i="16"/>
  <c r="H131" i="12"/>
  <c r="I130" i="12"/>
  <c r="I75" i="12" s="1"/>
  <c r="E283" i="26"/>
  <c r="E52" i="26"/>
  <c r="E51" i="26" s="1"/>
  <c r="D50" i="39"/>
  <c r="C50" i="39" s="1"/>
  <c r="D53" i="9"/>
  <c r="C53" i="9" s="1"/>
  <c r="C54" i="9"/>
  <c r="C67" i="6"/>
  <c r="D53" i="6"/>
  <c r="C53" i="6" s="1"/>
  <c r="E194" i="3"/>
  <c r="G52" i="2"/>
  <c r="H204" i="6"/>
  <c r="H174" i="2"/>
  <c r="K52" i="17"/>
  <c r="K51" i="17" s="1"/>
  <c r="K50" i="17" s="1"/>
  <c r="G194" i="16"/>
  <c r="E194" i="11"/>
  <c r="E51" i="11" s="1"/>
  <c r="E50" i="11" s="1"/>
  <c r="C83" i="13"/>
  <c r="F51" i="10"/>
  <c r="F50" i="10" s="1"/>
  <c r="K52" i="11"/>
  <c r="F52" i="8"/>
  <c r="F51" i="8" s="1"/>
  <c r="F50" i="8" s="1"/>
  <c r="G194" i="5"/>
  <c r="G51" i="5" s="1"/>
  <c r="I187" i="2"/>
  <c r="H187" i="2" s="1"/>
  <c r="C269" i="3"/>
  <c r="G194" i="4"/>
  <c r="D50" i="37"/>
  <c r="D285" i="37"/>
  <c r="I130" i="13"/>
  <c r="H130" i="13" s="1"/>
  <c r="H131" i="13"/>
  <c r="C83" i="18"/>
  <c r="C258" i="17"/>
  <c r="C21" i="18"/>
  <c r="J53" i="18"/>
  <c r="F52" i="18"/>
  <c r="F51" i="18" s="1"/>
  <c r="F50" i="18" s="1"/>
  <c r="D187" i="17"/>
  <c r="C187" i="17" s="1"/>
  <c r="H67" i="17"/>
  <c r="L52" i="17"/>
  <c r="C21" i="17"/>
  <c r="D230" i="16"/>
  <c r="C230" i="16" s="1"/>
  <c r="C231" i="16"/>
  <c r="H231" i="16"/>
  <c r="C288" i="16"/>
  <c r="C287" i="16" s="1"/>
  <c r="C288" i="14"/>
  <c r="C287" i="14" s="1"/>
  <c r="H173" i="15"/>
  <c r="E75" i="15"/>
  <c r="E52" i="15" s="1"/>
  <c r="G52" i="16"/>
  <c r="L75" i="15"/>
  <c r="F75" i="15"/>
  <c r="F283" i="15" s="1"/>
  <c r="E194" i="14"/>
  <c r="G75" i="14"/>
  <c r="C258" i="14"/>
  <c r="L52" i="14"/>
  <c r="L51" i="14" s="1"/>
  <c r="I230" i="12"/>
  <c r="H204" i="13"/>
  <c r="C21" i="12"/>
  <c r="G194" i="14"/>
  <c r="H83" i="12"/>
  <c r="H269" i="11"/>
  <c r="K230" i="11"/>
  <c r="H21" i="10"/>
  <c r="C258" i="9"/>
  <c r="D230" i="9"/>
  <c r="C230" i="9" s="1"/>
  <c r="H288" i="11"/>
  <c r="H287" i="11" s="1"/>
  <c r="L51" i="10"/>
  <c r="K187" i="10"/>
  <c r="H187" i="10" s="1"/>
  <c r="G75" i="10"/>
  <c r="G52" i="10" s="1"/>
  <c r="G51" i="10" s="1"/>
  <c r="J54" i="9"/>
  <c r="J53" i="9" s="1"/>
  <c r="J52" i="9" s="1"/>
  <c r="J51" i="9" s="1"/>
  <c r="L52" i="11"/>
  <c r="C54" i="11"/>
  <c r="C269" i="9"/>
  <c r="D187" i="9"/>
  <c r="C187" i="9" s="1"/>
  <c r="I83" i="9"/>
  <c r="C21" i="9"/>
  <c r="F75" i="12"/>
  <c r="F283" i="12" s="1"/>
  <c r="H83" i="11"/>
  <c r="F283" i="10"/>
  <c r="C204" i="9"/>
  <c r="H21" i="9"/>
  <c r="K230" i="8"/>
  <c r="H173" i="8"/>
  <c r="E75" i="8"/>
  <c r="H58" i="11"/>
  <c r="H174" i="8"/>
  <c r="H269" i="6"/>
  <c r="I130" i="10"/>
  <c r="H130" i="10" s="1"/>
  <c r="G283" i="7"/>
  <c r="F75" i="7"/>
  <c r="F283" i="7" s="1"/>
  <c r="I204" i="5"/>
  <c r="I195" i="5" s="1"/>
  <c r="K75" i="8"/>
  <c r="K52" i="8" s="1"/>
  <c r="L52" i="8"/>
  <c r="L51" i="8" s="1"/>
  <c r="C130" i="7"/>
  <c r="G52" i="6"/>
  <c r="G51" i="6" s="1"/>
  <c r="G285" i="6" s="1"/>
  <c r="C21" i="6"/>
  <c r="C269" i="5"/>
  <c r="C130" i="8"/>
  <c r="C231" i="4"/>
  <c r="G52" i="4"/>
  <c r="F75" i="4"/>
  <c r="F52" i="4" s="1"/>
  <c r="F51" i="4" s="1"/>
  <c r="F50" i="4" s="1"/>
  <c r="K75" i="3"/>
  <c r="K52" i="3" s="1"/>
  <c r="H55" i="3"/>
  <c r="C288" i="3"/>
  <c r="C287" i="3" s="1"/>
  <c r="H258" i="2"/>
  <c r="H173" i="7"/>
  <c r="C268" i="4"/>
  <c r="H269" i="4"/>
  <c r="C54" i="3"/>
  <c r="E195" i="2"/>
  <c r="H173" i="2"/>
  <c r="F194" i="3"/>
  <c r="F51" i="3" s="1"/>
  <c r="F285" i="3" s="1"/>
  <c r="E75" i="3"/>
  <c r="E52" i="3" s="1"/>
  <c r="C258" i="2"/>
  <c r="D268" i="3"/>
  <c r="C268" i="3" s="1"/>
  <c r="H130" i="14"/>
  <c r="F51" i="22"/>
  <c r="L51" i="24"/>
  <c r="L50" i="24" s="1"/>
  <c r="D194" i="28"/>
  <c r="C194" i="28" s="1"/>
  <c r="K51" i="20"/>
  <c r="K50" i="20" s="1"/>
  <c r="H230" i="20"/>
  <c r="E51" i="41"/>
  <c r="C51" i="41" s="1"/>
  <c r="C52" i="40"/>
  <c r="C283" i="41"/>
  <c r="C83" i="9"/>
  <c r="K50" i="45"/>
  <c r="K285" i="45"/>
  <c r="D51" i="38"/>
  <c r="C52" i="38"/>
  <c r="L50" i="50"/>
  <c r="L285" i="50"/>
  <c r="H231" i="18"/>
  <c r="F75" i="14"/>
  <c r="F52" i="14" s="1"/>
  <c r="F51" i="14" s="1"/>
  <c r="F50" i="14" s="1"/>
  <c r="E50" i="52"/>
  <c r="E285" i="52"/>
  <c r="F50" i="38"/>
  <c r="F285" i="38"/>
  <c r="I51" i="38"/>
  <c r="H52" i="38"/>
  <c r="F285" i="50"/>
  <c r="F50" i="50"/>
  <c r="K50" i="35"/>
  <c r="K285" i="35"/>
  <c r="C269" i="18"/>
  <c r="C83" i="17"/>
  <c r="H258" i="13"/>
  <c r="L285" i="36"/>
  <c r="L50" i="36"/>
  <c r="K51" i="19"/>
  <c r="H191" i="16"/>
  <c r="I187" i="16"/>
  <c r="H187" i="16" s="1"/>
  <c r="H131" i="15"/>
  <c r="I130" i="15"/>
  <c r="H130" i="15" s="1"/>
  <c r="H251" i="3"/>
  <c r="I230" i="3"/>
  <c r="H230" i="3" s="1"/>
  <c r="J51" i="27"/>
  <c r="L51" i="18"/>
  <c r="L285" i="18" s="1"/>
  <c r="L51" i="11"/>
  <c r="H194" i="28"/>
  <c r="G51" i="12"/>
  <c r="G285" i="12" s="1"/>
  <c r="G194" i="18"/>
  <c r="G51" i="18" s="1"/>
  <c r="G51" i="13"/>
  <c r="G285" i="13" s="1"/>
  <c r="G51" i="3"/>
  <c r="G285" i="3" s="1"/>
  <c r="E51" i="17"/>
  <c r="E50" i="17" s="1"/>
  <c r="F283" i="17"/>
  <c r="F285" i="23"/>
  <c r="D194" i="23"/>
  <c r="C194" i="23" s="1"/>
  <c r="C283" i="44"/>
  <c r="C283" i="46"/>
  <c r="L75" i="2"/>
  <c r="L52" i="2" s="1"/>
  <c r="L51" i="2" s="1"/>
  <c r="L285" i="2" s="1"/>
  <c r="K75" i="4"/>
  <c r="K75" i="5"/>
  <c r="K52" i="5" s="1"/>
  <c r="J75" i="15"/>
  <c r="J75" i="4"/>
  <c r="J52" i="4" s="1"/>
  <c r="J51" i="4" s="1"/>
  <c r="J285" i="4" s="1"/>
  <c r="C130" i="14"/>
  <c r="F283" i="13"/>
  <c r="C130" i="12"/>
  <c r="C130" i="11"/>
  <c r="E283" i="9"/>
  <c r="C283" i="29"/>
  <c r="C283" i="34"/>
  <c r="C283" i="42"/>
  <c r="C283" i="28"/>
  <c r="H194" i="26"/>
  <c r="H195" i="26"/>
  <c r="H283" i="26" s="1"/>
  <c r="F283" i="9"/>
  <c r="I230" i="25"/>
  <c r="J285" i="46"/>
  <c r="J50" i="46"/>
  <c r="L50" i="31"/>
  <c r="L285" i="31"/>
  <c r="H52" i="46"/>
  <c r="I51" i="46"/>
  <c r="C52" i="46"/>
  <c r="D51" i="46"/>
  <c r="H194" i="52"/>
  <c r="C194" i="45"/>
  <c r="E51" i="45"/>
  <c r="C51" i="45" s="1"/>
  <c r="H51" i="37"/>
  <c r="I50" i="37"/>
  <c r="H50" i="37" s="1"/>
  <c r="I285" i="37"/>
  <c r="H285" i="37" s="1"/>
  <c r="D51" i="30"/>
  <c r="C52" i="30"/>
  <c r="H52" i="42"/>
  <c r="I51" i="42"/>
  <c r="C52" i="32"/>
  <c r="D51" i="32"/>
  <c r="C283" i="45"/>
  <c r="I51" i="40"/>
  <c r="I50" i="39"/>
  <c r="H50" i="39" s="1"/>
  <c r="I285" i="39"/>
  <c r="H285" i="39" s="1"/>
  <c r="H51" i="39"/>
  <c r="I51" i="34"/>
  <c r="J285" i="30"/>
  <c r="J285" i="52"/>
  <c r="J50" i="52"/>
  <c r="I285" i="49"/>
  <c r="I50" i="49"/>
  <c r="E51" i="29"/>
  <c r="C194" i="29"/>
  <c r="I285" i="33"/>
  <c r="H285" i="33" s="1"/>
  <c r="I50" i="33"/>
  <c r="H50" i="33" s="1"/>
  <c r="H51" i="33"/>
  <c r="D285" i="45"/>
  <c r="D50" i="45"/>
  <c r="H194" i="47"/>
  <c r="K50" i="41"/>
  <c r="K285" i="41"/>
  <c r="H194" i="46"/>
  <c r="C52" i="34"/>
  <c r="D51" i="34"/>
  <c r="H194" i="31"/>
  <c r="C283" i="32"/>
  <c r="I51" i="50"/>
  <c r="D51" i="48"/>
  <c r="C52" i="48"/>
  <c r="C52" i="50"/>
  <c r="D51" i="50"/>
  <c r="C52" i="42"/>
  <c r="D51" i="42"/>
  <c r="D51" i="29"/>
  <c r="C52" i="29"/>
  <c r="C52" i="35"/>
  <c r="D51" i="35"/>
  <c r="J285" i="50"/>
  <c r="J50" i="50"/>
  <c r="E50" i="37"/>
  <c r="C50" i="37" s="1"/>
  <c r="E285" i="37"/>
  <c r="C51" i="37"/>
  <c r="H52" i="30"/>
  <c r="I51" i="30"/>
  <c r="I51" i="29"/>
  <c r="H52" i="29"/>
  <c r="D51" i="51"/>
  <c r="C52" i="51"/>
  <c r="H52" i="48"/>
  <c r="I51" i="48"/>
  <c r="I51" i="44"/>
  <c r="H52" i="44"/>
  <c r="H52" i="35"/>
  <c r="I51" i="35"/>
  <c r="C52" i="44"/>
  <c r="D51" i="44"/>
  <c r="I51" i="45"/>
  <c r="I50" i="43"/>
  <c r="I285" i="43"/>
  <c r="H51" i="43"/>
  <c r="J51" i="49"/>
  <c r="H194" i="49"/>
  <c r="C52" i="49"/>
  <c r="D51" i="49"/>
  <c r="J51" i="31"/>
  <c r="C283" i="30"/>
  <c r="C51" i="43"/>
  <c r="D285" i="43"/>
  <c r="C285" i="43" s="1"/>
  <c r="C51" i="36"/>
  <c r="D50" i="36"/>
  <c r="C50" i="36" s="1"/>
  <c r="D285" i="36"/>
  <c r="C285" i="36" s="1"/>
  <c r="C52" i="31"/>
  <c r="D51" i="31"/>
  <c r="H52" i="47"/>
  <c r="I51" i="47"/>
  <c r="J50" i="40"/>
  <c r="J285" i="40"/>
  <c r="H52" i="41"/>
  <c r="I51" i="41"/>
  <c r="I51" i="52"/>
  <c r="I50" i="36"/>
  <c r="I285" i="36"/>
  <c r="E50" i="41"/>
  <c r="C50" i="41" s="1"/>
  <c r="J51" i="47"/>
  <c r="I285" i="32"/>
  <c r="I50" i="32"/>
  <c r="D50" i="52"/>
  <c r="D285" i="52"/>
  <c r="C51" i="52"/>
  <c r="C52" i="33"/>
  <c r="D51" i="33"/>
  <c r="D50" i="47"/>
  <c r="C50" i="47" s="1"/>
  <c r="D285" i="47"/>
  <c r="C285" i="47" s="1"/>
  <c r="C51" i="47"/>
  <c r="H194" i="36"/>
  <c r="J51" i="36"/>
  <c r="J285" i="51"/>
  <c r="J50" i="51"/>
  <c r="J51" i="32"/>
  <c r="H52" i="40"/>
  <c r="I51" i="51"/>
  <c r="I75" i="23"/>
  <c r="I283" i="23" s="1"/>
  <c r="I52" i="22"/>
  <c r="H52" i="22" s="1"/>
  <c r="K50" i="25"/>
  <c r="K285" i="25"/>
  <c r="J285" i="25"/>
  <c r="J50" i="25"/>
  <c r="F50" i="28"/>
  <c r="F285" i="28"/>
  <c r="E285" i="27"/>
  <c r="E50" i="27"/>
  <c r="L50" i="21"/>
  <c r="L285" i="21"/>
  <c r="C195" i="24"/>
  <c r="D194" i="24"/>
  <c r="C194" i="24" s="1"/>
  <c r="H195" i="20"/>
  <c r="H194" i="20"/>
  <c r="C268" i="23"/>
  <c r="D283" i="23"/>
  <c r="E50" i="22"/>
  <c r="E285" i="22"/>
  <c r="J51" i="21"/>
  <c r="E285" i="25"/>
  <c r="E50" i="25"/>
  <c r="H195" i="25"/>
  <c r="D194" i="19"/>
  <c r="C194" i="19" s="1"/>
  <c r="D283" i="24"/>
  <c r="I75" i="25"/>
  <c r="H83" i="25"/>
  <c r="C268" i="25"/>
  <c r="H75" i="28"/>
  <c r="I52" i="28"/>
  <c r="J51" i="19"/>
  <c r="F52" i="26"/>
  <c r="F51" i="26" s="1"/>
  <c r="C268" i="27"/>
  <c r="D283" i="27"/>
  <c r="G50" i="28"/>
  <c r="G285" i="28"/>
  <c r="C53" i="23"/>
  <c r="D52" i="23"/>
  <c r="L50" i="22"/>
  <c r="L285" i="22"/>
  <c r="E285" i="23"/>
  <c r="H173" i="20"/>
  <c r="I52" i="20"/>
  <c r="H53" i="21"/>
  <c r="I52" i="21"/>
  <c r="H268" i="25"/>
  <c r="C195" i="25"/>
  <c r="D194" i="25"/>
  <c r="C194" i="25" s="1"/>
  <c r="H75" i="26"/>
  <c r="J52" i="26"/>
  <c r="J51" i="26" s="1"/>
  <c r="E283" i="20"/>
  <c r="H195" i="21"/>
  <c r="H283" i="21" s="1"/>
  <c r="H195" i="23"/>
  <c r="C53" i="24"/>
  <c r="C283" i="24" s="1"/>
  <c r="D52" i="24"/>
  <c r="C53" i="26"/>
  <c r="C53" i="19"/>
  <c r="J52" i="20"/>
  <c r="J51" i="20" s="1"/>
  <c r="H268" i="20"/>
  <c r="H283" i="20" s="1"/>
  <c r="C83" i="22"/>
  <c r="D75" i="22"/>
  <c r="C75" i="22" s="1"/>
  <c r="C83" i="26"/>
  <c r="D75" i="26"/>
  <c r="D52" i="28"/>
  <c r="C53" i="21"/>
  <c r="C283" i="21" s="1"/>
  <c r="D52" i="21"/>
  <c r="K51" i="21"/>
  <c r="C83" i="19"/>
  <c r="D75" i="19"/>
  <c r="C75" i="19" s="1"/>
  <c r="D283" i="21"/>
  <c r="D75" i="25"/>
  <c r="I53" i="27"/>
  <c r="I283" i="27" s="1"/>
  <c r="H54" i="27"/>
  <c r="H230" i="22"/>
  <c r="E283" i="27"/>
  <c r="H268" i="19"/>
  <c r="H195" i="19"/>
  <c r="H194" i="19"/>
  <c r="C230" i="22"/>
  <c r="F50" i="20"/>
  <c r="F285" i="20"/>
  <c r="H268" i="22"/>
  <c r="H283" i="22" s="1"/>
  <c r="E194" i="20"/>
  <c r="E51" i="20" s="1"/>
  <c r="C195" i="20"/>
  <c r="C283" i="20" s="1"/>
  <c r="H194" i="24"/>
  <c r="D194" i="27"/>
  <c r="C194" i="27" s="1"/>
  <c r="C53" i="27"/>
  <c r="D52" i="27"/>
  <c r="F283" i="22"/>
  <c r="H75" i="19"/>
  <c r="I52" i="19"/>
  <c r="F285" i="19"/>
  <c r="F51" i="27"/>
  <c r="H195" i="27"/>
  <c r="C53" i="22"/>
  <c r="J51" i="22"/>
  <c r="H195" i="22"/>
  <c r="C195" i="22"/>
  <c r="D194" i="22"/>
  <c r="C194" i="22" s="1"/>
  <c r="J52" i="24"/>
  <c r="H53" i="23"/>
  <c r="J51" i="23"/>
  <c r="J51" i="28"/>
  <c r="E52" i="21"/>
  <c r="E51" i="21" s="1"/>
  <c r="H268" i="12"/>
  <c r="H283" i="12" s="1"/>
  <c r="G194" i="8"/>
  <c r="G283" i="8"/>
  <c r="H54" i="11"/>
  <c r="G50" i="6"/>
  <c r="G194" i="2"/>
  <c r="G51" i="2" s="1"/>
  <c r="G283" i="2"/>
  <c r="G283" i="14"/>
  <c r="G52" i="14"/>
  <c r="J53" i="17"/>
  <c r="J52" i="17" s="1"/>
  <c r="H54" i="17"/>
  <c r="G283" i="10"/>
  <c r="L50" i="3"/>
  <c r="G50" i="12"/>
  <c r="G283" i="15"/>
  <c r="G194" i="15"/>
  <c r="K52" i="15"/>
  <c r="K51" i="15" s="1"/>
  <c r="K50" i="15" s="1"/>
  <c r="G50" i="3"/>
  <c r="C195" i="18"/>
  <c r="D194" i="18"/>
  <c r="C194" i="18" s="1"/>
  <c r="L230" i="17"/>
  <c r="H131" i="16"/>
  <c r="I130" i="16"/>
  <c r="C27" i="14"/>
  <c r="I230" i="18"/>
  <c r="I230" i="17"/>
  <c r="H231" i="17"/>
  <c r="F283" i="18"/>
  <c r="H76" i="18"/>
  <c r="D195" i="17"/>
  <c r="C204" i="17"/>
  <c r="D53" i="18"/>
  <c r="C54" i="18"/>
  <c r="E283" i="17"/>
  <c r="H76" i="17"/>
  <c r="I75" i="17"/>
  <c r="H58" i="17"/>
  <c r="I173" i="16"/>
  <c r="H173" i="16" s="1"/>
  <c r="H174" i="16"/>
  <c r="D53" i="16"/>
  <c r="C54" i="16"/>
  <c r="C83" i="16"/>
  <c r="J52" i="15"/>
  <c r="C53" i="15"/>
  <c r="I230" i="16"/>
  <c r="H230" i="16" s="1"/>
  <c r="H55" i="16"/>
  <c r="E283" i="16"/>
  <c r="D75" i="16"/>
  <c r="C76" i="16"/>
  <c r="C231" i="15"/>
  <c r="E230" i="15"/>
  <c r="C230" i="15" s="1"/>
  <c r="C76" i="15"/>
  <c r="D75" i="15"/>
  <c r="E75" i="14"/>
  <c r="C76" i="14"/>
  <c r="E53" i="14"/>
  <c r="D75" i="14"/>
  <c r="H268" i="14"/>
  <c r="H283" i="14" s="1"/>
  <c r="H269" i="14"/>
  <c r="H174" i="14"/>
  <c r="I173" i="14"/>
  <c r="H173" i="14" s="1"/>
  <c r="C83" i="14"/>
  <c r="C268" i="13"/>
  <c r="H196" i="13"/>
  <c r="C130" i="13"/>
  <c r="J230" i="12"/>
  <c r="H21" i="14"/>
  <c r="D230" i="13"/>
  <c r="C54" i="13"/>
  <c r="D53" i="13"/>
  <c r="D75" i="13"/>
  <c r="C75" i="13" s="1"/>
  <c r="E283" i="11"/>
  <c r="C196" i="11"/>
  <c r="D195" i="11"/>
  <c r="J173" i="12"/>
  <c r="H173" i="12" s="1"/>
  <c r="H174" i="12"/>
  <c r="H174" i="13"/>
  <c r="C288" i="11"/>
  <c r="C287" i="11" s="1"/>
  <c r="E194" i="9"/>
  <c r="I230" i="11"/>
  <c r="H230" i="11" s="1"/>
  <c r="H174" i="10"/>
  <c r="I173" i="10"/>
  <c r="H173" i="10" s="1"/>
  <c r="D75" i="10"/>
  <c r="C83" i="10"/>
  <c r="E268" i="8"/>
  <c r="C269" i="8"/>
  <c r="C76" i="11"/>
  <c r="D75" i="11"/>
  <c r="C269" i="10"/>
  <c r="D268" i="10"/>
  <c r="D195" i="10"/>
  <c r="C204" i="10"/>
  <c r="C130" i="10"/>
  <c r="G283" i="11"/>
  <c r="H231" i="9"/>
  <c r="C130" i="9"/>
  <c r="D75" i="9"/>
  <c r="H55" i="9"/>
  <c r="H231" i="8"/>
  <c r="I230" i="8"/>
  <c r="E187" i="8"/>
  <c r="C187" i="8" s="1"/>
  <c r="I75" i="8"/>
  <c r="H76" i="8"/>
  <c r="C76" i="12"/>
  <c r="D75" i="12"/>
  <c r="H89" i="10"/>
  <c r="I83" i="10"/>
  <c r="H83" i="10" s="1"/>
  <c r="C54" i="8"/>
  <c r="D53" i="8"/>
  <c r="C27" i="8"/>
  <c r="F21" i="8"/>
  <c r="C21" i="8" s="1"/>
  <c r="C231" i="7"/>
  <c r="D230" i="7"/>
  <c r="C230" i="7" s="1"/>
  <c r="K21" i="11"/>
  <c r="H21" i="11" s="1"/>
  <c r="H27" i="11"/>
  <c r="H268" i="9"/>
  <c r="H283" i="9" s="1"/>
  <c r="G52" i="8"/>
  <c r="G51" i="8" s="1"/>
  <c r="G52" i="7"/>
  <c r="G51" i="7" s="1"/>
  <c r="H231" i="6"/>
  <c r="K53" i="6"/>
  <c r="H53" i="6" s="1"/>
  <c r="H204" i="5"/>
  <c r="C83" i="11"/>
  <c r="C174" i="8"/>
  <c r="D173" i="8"/>
  <c r="C173" i="8" s="1"/>
  <c r="C54" i="6"/>
  <c r="C191" i="5"/>
  <c r="I130" i="2"/>
  <c r="H21" i="2"/>
  <c r="H204" i="4"/>
  <c r="E283" i="3"/>
  <c r="C174" i="5"/>
  <c r="D173" i="5"/>
  <c r="C173" i="5" s="1"/>
  <c r="J75" i="5"/>
  <c r="H268" i="4"/>
  <c r="H283" i="4" s="1"/>
  <c r="C54" i="4"/>
  <c r="D53" i="4"/>
  <c r="J75" i="2"/>
  <c r="C258" i="8"/>
  <c r="H54" i="8"/>
  <c r="I53" i="8"/>
  <c r="I130" i="5"/>
  <c r="H130" i="5" s="1"/>
  <c r="H141" i="5"/>
  <c r="H76" i="5"/>
  <c r="L52" i="5"/>
  <c r="L51" i="5" s="1"/>
  <c r="H231" i="4"/>
  <c r="I230" i="4"/>
  <c r="H191" i="4"/>
  <c r="C173" i="4"/>
  <c r="D194" i="2"/>
  <c r="C195" i="2"/>
  <c r="E52" i="9"/>
  <c r="I53" i="7"/>
  <c r="H173" i="9"/>
  <c r="H54" i="4"/>
  <c r="I53" i="4"/>
  <c r="L52" i="4"/>
  <c r="L51" i="4" s="1"/>
  <c r="D230" i="14"/>
  <c r="C231" i="14"/>
  <c r="C231" i="12"/>
  <c r="D230" i="12"/>
  <c r="C204" i="13"/>
  <c r="D195" i="13"/>
  <c r="C53" i="12"/>
  <c r="C195" i="12"/>
  <c r="E194" i="12"/>
  <c r="E51" i="12" s="1"/>
  <c r="H196" i="10"/>
  <c r="H269" i="8"/>
  <c r="C231" i="8"/>
  <c r="E230" i="8"/>
  <c r="C230" i="8" s="1"/>
  <c r="C195" i="7"/>
  <c r="H196" i="7"/>
  <c r="C231" i="6"/>
  <c r="D230" i="6"/>
  <c r="H174" i="6"/>
  <c r="J173" i="6"/>
  <c r="H173" i="6" s="1"/>
  <c r="H83" i="6"/>
  <c r="H269" i="9"/>
  <c r="C204" i="8"/>
  <c r="D195" i="8"/>
  <c r="C269" i="7"/>
  <c r="D268" i="7"/>
  <c r="C268" i="7" s="1"/>
  <c r="C54" i="7"/>
  <c r="D53" i="7"/>
  <c r="C76" i="6"/>
  <c r="E75" i="6"/>
  <c r="E283" i="6" s="1"/>
  <c r="H83" i="8"/>
  <c r="D187" i="6"/>
  <c r="C187" i="6" s="1"/>
  <c r="H76" i="6"/>
  <c r="I75" i="6"/>
  <c r="J230" i="10"/>
  <c r="H230" i="10" s="1"/>
  <c r="H231" i="10"/>
  <c r="C204" i="5"/>
  <c r="D195" i="5"/>
  <c r="H89" i="5"/>
  <c r="I83" i="5"/>
  <c r="H83" i="5" s="1"/>
  <c r="J53" i="5"/>
  <c r="E230" i="4"/>
  <c r="D75" i="4"/>
  <c r="C83" i="4"/>
  <c r="H174" i="3"/>
  <c r="I173" i="3"/>
  <c r="H173" i="3" s="1"/>
  <c r="C76" i="5"/>
  <c r="E75" i="5"/>
  <c r="E52" i="5" s="1"/>
  <c r="H204" i="3"/>
  <c r="H69" i="2"/>
  <c r="J67" i="2"/>
  <c r="H67" i="2" s="1"/>
  <c r="J75" i="11"/>
  <c r="H58" i="8"/>
  <c r="H230" i="6"/>
  <c r="I52" i="6"/>
  <c r="C53" i="5"/>
  <c r="K52" i="4"/>
  <c r="C269" i="2"/>
  <c r="E268" i="2"/>
  <c r="C268" i="2" s="1"/>
  <c r="H191" i="3"/>
  <c r="H288" i="2"/>
  <c r="H287" i="2" s="1"/>
  <c r="G283" i="5"/>
  <c r="E75" i="2"/>
  <c r="G51" i="17"/>
  <c r="C174" i="15"/>
  <c r="D173" i="15"/>
  <c r="C173" i="15" s="1"/>
  <c r="H54" i="16"/>
  <c r="I53" i="16"/>
  <c r="J54" i="12"/>
  <c r="H58" i="12"/>
  <c r="D230" i="17"/>
  <c r="C230" i="17" s="1"/>
  <c r="H131" i="18"/>
  <c r="I130" i="18"/>
  <c r="H130" i="18" s="1"/>
  <c r="H268" i="17"/>
  <c r="H283" i="17" s="1"/>
  <c r="H269" i="17"/>
  <c r="H27" i="17"/>
  <c r="H173" i="17"/>
  <c r="G283" i="16"/>
  <c r="F75" i="16"/>
  <c r="F283" i="16" s="1"/>
  <c r="H231" i="15"/>
  <c r="I230" i="15"/>
  <c r="H230" i="15" s="1"/>
  <c r="C204" i="15"/>
  <c r="D195" i="15"/>
  <c r="H288" i="16"/>
  <c r="H287" i="16" s="1"/>
  <c r="E268" i="15"/>
  <c r="C268" i="15" s="1"/>
  <c r="C269" i="15"/>
  <c r="H54" i="15"/>
  <c r="J53" i="16"/>
  <c r="J52" i="16" s="1"/>
  <c r="J51" i="16" s="1"/>
  <c r="H269" i="15"/>
  <c r="H268" i="15"/>
  <c r="H283" i="15" s="1"/>
  <c r="C204" i="14"/>
  <c r="D195" i="14"/>
  <c r="H54" i="14"/>
  <c r="I53" i="14"/>
  <c r="F21" i="14"/>
  <c r="C21" i="14" s="1"/>
  <c r="J52" i="13"/>
  <c r="H54" i="13"/>
  <c r="I53" i="13"/>
  <c r="E230" i="13"/>
  <c r="E194" i="13" s="1"/>
  <c r="C231" i="13"/>
  <c r="H76" i="13"/>
  <c r="H21" i="13"/>
  <c r="H231" i="13"/>
  <c r="I230" i="13"/>
  <c r="H230" i="13" s="1"/>
  <c r="C27" i="13"/>
  <c r="F21" i="13"/>
  <c r="C21" i="13" s="1"/>
  <c r="C269" i="12"/>
  <c r="D268" i="12"/>
  <c r="C268" i="12" s="1"/>
  <c r="K52" i="12"/>
  <c r="H269" i="13"/>
  <c r="E53" i="13"/>
  <c r="E52" i="13" s="1"/>
  <c r="H195" i="12"/>
  <c r="C231" i="11"/>
  <c r="H27" i="10"/>
  <c r="G51" i="11"/>
  <c r="C195" i="9"/>
  <c r="C173" i="12"/>
  <c r="D187" i="11"/>
  <c r="C187" i="11" s="1"/>
  <c r="C27" i="11"/>
  <c r="I204" i="10"/>
  <c r="I195" i="10" s="1"/>
  <c r="F75" i="11"/>
  <c r="F52" i="11" s="1"/>
  <c r="G283" i="9"/>
  <c r="H288" i="9"/>
  <c r="H287" i="9" s="1"/>
  <c r="H89" i="9"/>
  <c r="K83" i="9"/>
  <c r="H83" i="9" s="1"/>
  <c r="H21" i="8"/>
  <c r="K75" i="10"/>
  <c r="C173" i="9"/>
  <c r="L51" i="6"/>
  <c r="H58" i="2"/>
  <c r="J54" i="2"/>
  <c r="F285" i="2"/>
  <c r="C27" i="2"/>
  <c r="F21" i="2"/>
  <c r="C21" i="2" s="1"/>
  <c r="H174" i="7"/>
  <c r="H21" i="7"/>
  <c r="H269" i="5"/>
  <c r="D75" i="5"/>
  <c r="C130" i="5"/>
  <c r="H83" i="4"/>
  <c r="H27" i="4"/>
  <c r="C67" i="2"/>
  <c r="D53" i="2"/>
  <c r="C204" i="11"/>
  <c r="H27" i="8"/>
  <c r="C83" i="7"/>
  <c r="K75" i="6"/>
  <c r="H54" i="6"/>
  <c r="E195" i="4"/>
  <c r="C204" i="4"/>
  <c r="H288" i="4"/>
  <c r="H287" i="4" s="1"/>
  <c r="H187" i="3"/>
  <c r="H231" i="2"/>
  <c r="I230" i="2"/>
  <c r="H230" i="2" s="1"/>
  <c r="I204" i="2"/>
  <c r="H216" i="2"/>
  <c r="H269" i="2"/>
  <c r="H268" i="2"/>
  <c r="H283" i="2" s="1"/>
  <c r="C268" i="14"/>
  <c r="E173" i="10"/>
  <c r="C174" i="10"/>
  <c r="H204" i="8"/>
  <c r="J187" i="5"/>
  <c r="H187" i="5" s="1"/>
  <c r="H196" i="15"/>
  <c r="E173" i="14"/>
  <c r="C173" i="14" s="1"/>
  <c r="C174" i="14"/>
  <c r="H27" i="14"/>
  <c r="D187" i="18"/>
  <c r="C187" i="18" s="1"/>
  <c r="C204" i="18"/>
  <c r="C288" i="18"/>
  <c r="C287" i="18" s="1"/>
  <c r="E283" i="18"/>
  <c r="D75" i="18"/>
  <c r="C75" i="18" s="1"/>
  <c r="I204" i="17"/>
  <c r="I195" i="17" s="1"/>
  <c r="K21" i="18"/>
  <c r="H21" i="18" s="1"/>
  <c r="H27" i="18"/>
  <c r="D268" i="17"/>
  <c r="I187" i="17"/>
  <c r="H187" i="17" s="1"/>
  <c r="H191" i="17"/>
  <c r="D75" i="17"/>
  <c r="I53" i="17"/>
  <c r="H21" i="17"/>
  <c r="D268" i="16"/>
  <c r="I204" i="16"/>
  <c r="I195" i="16" s="1"/>
  <c r="H174" i="17"/>
  <c r="H27" i="15"/>
  <c r="H204" i="15"/>
  <c r="H55" i="15"/>
  <c r="K21" i="15"/>
  <c r="H21" i="15" s="1"/>
  <c r="D53" i="14"/>
  <c r="C54" i="14"/>
  <c r="H53" i="15"/>
  <c r="F52" i="16"/>
  <c r="F52" i="15"/>
  <c r="F51" i="15" s="1"/>
  <c r="H231" i="14"/>
  <c r="J230" i="14"/>
  <c r="H230" i="14" s="1"/>
  <c r="H76" i="14"/>
  <c r="I75" i="14"/>
  <c r="H268" i="13"/>
  <c r="H283" i="13" s="1"/>
  <c r="H58" i="13"/>
  <c r="C288" i="13"/>
  <c r="C287" i="13" s="1"/>
  <c r="H187" i="13"/>
  <c r="C174" i="13"/>
  <c r="D173" i="13"/>
  <c r="C173" i="13" s="1"/>
  <c r="F194" i="11"/>
  <c r="J67" i="10"/>
  <c r="H67" i="10" s="1"/>
  <c r="H69" i="10"/>
  <c r="H173" i="13"/>
  <c r="I204" i="9"/>
  <c r="I195" i="9" s="1"/>
  <c r="H83" i="13"/>
  <c r="H173" i="11"/>
  <c r="I75" i="11"/>
  <c r="H130" i="11"/>
  <c r="C231" i="9"/>
  <c r="C174" i="12"/>
  <c r="C53" i="11"/>
  <c r="C54" i="10"/>
  <c r="D53" i="10"/>
  <c r="G194" i="9"/>
  <c r="G51" i="9" s="1"/>
  <c r="H136" i="8"/>
  <c r="J130" i="8"/>
  <c r="J75" i="8" s="1"/>
  <c r="C83" i="12"/>
  <c r="J67" i="11"/>
  <c r="H67" i="11" s="1"/>
  <c r="H69" i="11"/>
  <c r="H76" i="10"/>
  <c r="I230" i="9"/>
  <c r="L52" i="9"/>
  <c r="I75" i="9"/>
  <c r="I53" i="9"/>
  <c r="I187" i="8"/>
  <c r="H187" i="8" s="1"/>
  <c r="D187" i="7"/>
  <c r="C187" i="7" s="1"/>
  <c r="I130" i="7"/>
  <c r="H131" i="7"/>
  <c r="H187" i="7"/>
  <c r="C76" i="7"/>
  <c r="D75" i="7"/>
  <c r="C204" i="6"/>
  <c r="H231" i="5"/>
  <c r="I230" i="5"/>
  <c r="H230" i="5" s="1"/>
  <c r="C174" i="9"/>
  <c r="C83" i="8"/>
  <c r="C76" i="8"/>
  <c r="C27" i="7"/>
  <c r="F21" i="7"/>
  <c r="C21" i="7" s="1"/>
  <c r="D75" i="6"/>
  <c r="C83" i="6"/>
  <c r="C288" i="6"/>
  <c r="C287" i="6" s="1"/>
  <c r="H288" i="5"/>
  <c r="H287" i="5" s="1"/>
  <c r="L51" i="7"/>
  <c r="F75" i="5"/>
  <c r="F52" i="5" s="1"/>
  <c r="H174" i="4"/>
  <c r="I173" i="4"/>
  <c r="H173" i="4" s="1"/>
  <c r="C21" i="4"/>
  <c r="H269" i="3"/>
  <c r="H54" i="3"/>
  <c r="I53" i="3"/>
  <c r="C269" i="6"/>
  <c r="D268" i="6"/>
  <c r="C268" i="6" s="1"/>
  <c r="F195" i="5"/>
  <c r="C196" i="5"/>
  <c r="C83" i="5"/>
  <c r="G283" i="3"/>
  <c r="D195" i="3"/>
  <c r="C204" i="3"/>
  <c r="C173" i="3"/>
  <c r="C231" i="2"/>
  <c r="E230" i="2"/>
  <c r="C230" i="2" s="1"/>
  <c r="C76" i="2"/>
  <c r="D75" i="2"/>
  <c r="C58" i="2"/>
  <c r="E54" i="2"/>
  <c r="K230" i="4"/>
  <c r="E52" i="4"/>
  <c r="C231" i="3"/>
  <c r="D230" i="3"/>
  <c r="C76" i="4"/>
  <c r="D75" i="3"/>
  <c r="C83" i="3"/>
  <c r="G283" i="4"/>
  <c r="E187" i="2"/>
  <c r="C187" i="2" s="1"/>
  <c r="H76" i="2"/>
  <c r="H283" i="19" l="1"/>
  <c r="I194" i="25"/>
  <c r="I283" i="25"/>
  <c r="F51" i="16"/>
  <c r="H54" i="7"/>
  <c r="J53" i="3"/>
  <c r="I75" i="15"/>
  <c r="L50" i="2"/>
  <c r="E285" i="17"/>
  <c r="K285" i="22"/>
  <c r="D51" i="20"/>
  <c r="E285" i="41"/>
  <c r="C285" i="41" s="1"/>
  <c r="E51" i="3"/>
  <c r="D285" i="39"/>
  <c r="C285" i="39" s="1"/>
  <c r="K52" i="10"/>
  <c r="H75" i="17"/>
  <c r="H75" i="15"/>
  <c r="H75" i="14"/>
  <c r="H75" i="23"/>
  <c r="H283" i="23" s="1"/>
  <c r="H230" i="25"/>
  <c r="H283" i="25" s="1"/>
  <c r="H194" i="25"/>
  <c r="J285" i="7"/>
  <c r="J50" i="7"/>
  <c r="H196" i="2"/>
  <c r="I195" i="2"/>
  <c r="H204" i="14"/>
  <c r="I195" i="14"/>
  <c r="K285" i="2"/>
  <c r="K50" i="2"/>
  <c r="G51" i="16"/>
  <c r="G50" i="16" s="1"/>
  <c r="G51" i="15"/>
  <c r="C75" i="8"/>
  <c r="C230" i="11"/>
  <c r="F51" i="13"/>
  <c r="F50" i="13" s="1"/>
  <c r="L50" i="16"/>
  <c r="L285" i="16"/>
  <c r="K50" i="18"/>
  <c r="K285" i="18"/>
  <c r="K285" i="16"/>
  <c r="K50" i="16"/>
  <c r="F50" i="17"/>
  <c r="F285" i="17"/>
  <c r="L50" i="14"/>
  <c r="L285" i="14"/>
  <c r="D194" i="16"/>
  <c r="C194" i="16" s="1"/>
  <c r="F52" i="12"/>
  <c r="F51" i="12" s="1"/>
  <c r="F50" i="12" s="1"/>
  <c r="C75" i="12"/>
  <c r="C75" i="15"/>
  <c r="G51" i="14"/>
  <c r="G50" i="14" s="1"/>
  <c r="F285" i="9"/>
  <c r="H285" i="43"/>
  <c r="I75" i="10"/>
  <c r="K51" i="3"/>
  <c r="K285" i="3" s="1"/>
  <c r="D194" i="9"/>
  <c r="K51" i="12"/>
  <c r="K285" i="17"/>
  <c r="L51" i="13"/>
  <c r="L50" i="13" s="1"/>
  <c r="L50" i="12"/>
  <c r="H194" i="27"/>
  <c r="K285" i="20"/>
  <c r="L285" i="26"/>
  <c r="L285" i="23"/>
  <c r="C50" i="52"/>
  <c r="H75" i="3"/>
  <c r="C285" i="37"/>
  <c r="L285" i="8"/>
  <c r="L50" i="8"/>
  <c r="F52" i="7"/>
  <c r="F51" i="7" s="1"/>
  <c r="F50" i="7" s="1"/>
  <c r="H194" i="12"/>
  <c r="C230" i="6"/>
  <c r="J52" i="3"/>
  <c r="H230" i="8"/>
  <c r="K51" i="14"/>
  <c r="K285" i="14" s="1"/>
  <c r="L285" i="24"/>
  <c r="C75" i="7"/>
  <c r="D283" i="9"/>
  <c r="F285" i="13"/>
  <c r="I75" i="13"/>
  <c r="D52" i="12"/>
  <c r="C52" i="12" s="1"/>
  <c r="F194" i="6"/>
  <c r="F51" i="6" s="1"/>
  <c r="E285" i="11"/>
  <c r="F50" i="3"/>
  <c r="C285" i="52"/>
  <c r="H130" i="12"/>
  <c r="H54" i="9"/>
  <c r="D283" i="15"/>
  <c r="F285" i="4"/>
  <c r="G50" i="13"/>
  <c r="L50" i="18"/>
  <c r="H50" i="43"/>
  <c r="F283" i="4"/>
  <c r="H195" i="18"/>
  <c r="H204" i="18"/>
  <c r="E283" i="5"/>
  <c r="H194" i="6"/>
  <c r="E285" i="28"/>
  <c r="E50" i="28"/>
  <c r="K51" i="11"/>
  <c r="K50" i="11" s="1"/>
  <c r="F283" i="14"/>
  <c r="I51" i="26"/>
  <c r="I50" i="26" s="1"/>
  <c r="L51" i="9"/>
  <c r="L285" i="9" s="1"/>
  <c r="L285" i="28"/>
  <c r="L50" i="28"/>
  <c r="J50" i="27"/>
  <c r="J285" i="27"/>
  <c r="E50" i="18"/>
  <c r="E285" i="18"/>
  <c r="G285" i="5"/>
  <c r="G50" i="5"/>
  <c r="H75" i="12"/>
  <c r="I52" i="12"/>
  <c r="K50" i="19"/>
  <c r="K285" i="19"/>
  <c r="J52" i="18"/>
  <c r="J51" i="18" s="1"/>
  <c r="J285" i="18" s="1"/>
  <c r="H53" i="18"/>
  <c r="E285" i="26"/>
  <c r="E50" i="26"/>
  <c r="L50" i="27"/>
  <c r="L285" i="27"/>
  <c r="F285" i="18"/>
  <c r="E51" i="5"/>
  <c r="E285" i="5" s="1"/>
  <c r="C75" i="10"/>
  <c r="J50" i="4"/>
  <c r="F285" i="10"/>
  <c r="H75" i="4"/>
  <c r="G285" i="16"/>
  <c r="I50" i="38"/>
  <c r="H50" i="38" s="1"/>
  <c r="I285" i="38"/>
  <c r="H285" i="38" s="1"/>
  <c r="H51" i="38"/>
  <c r="D285" i="38"/>
  <c r="C285" i="38" s="1"/>
  <c r="D50" i="38"/>
  <c r="C50" i="38" s="1"/>
  <c r="C51" i="38"/>
  <c r="F50" i="22"/>
  <c r="F285" i="22"/>
  <c r="G51" i="4"/>
  <c r="L52" i="15"/>
  <c r="L51" i="15" s="1"/>
  <c r="K51" i="13"/>
  <c r="G285" i="25"/>
  <c r="G50" i="25"/>
  <c r="L50" i="11"/>
  <c r="L285" i="11"/>
  <c r="H230" i="12"/>
  <c r="G50" i="18"/>
  <c r="G285" i="18"/>
  <c r="F285" i="8"/>
  <c r="C194" i="20"/>
  <c r="H75" i="10"/>
  <c r="K285" i="15"/>
  <c r="I52" i="15"/>
  <c r="C283" i="19"/>
  <c r="I51" i="22"/>
  <c r="I50" i="22" s="1"/>
  <c r="I52" i="23"/>
  <c r="H52" i="23" s="1"/>
  <c r="D285" i="49"/>
  <c r="C285" i="49" s="1"/>
  <c r="C51" i="49"/>
  <c r="D50" i="49"/>
  <c r="C50" i="49" s="1"/>
  <c r="C51" i="31"/>
  <c r="D285" i="31"/>
  <c r="C285" i="31" s="1"/>
  <c r="D50" i="31"/>
  <c r="C50" i="31" s="1"/>
  <c r="I285" i="44"/>
  <c r="H285" i="44" s="1"/>
  <c r="H51" i="44"/>
  <c r="I50" i="44"/>
  <c r="H50" i="44" s="1"/>
  <c r="D285" i="51"/>
  <c r="C285" i="51" s="1"/>
  <c r="C51" i="51"/>
  <c r="D50" i="51"/>
  <c r="C50" i="51" s="1"/>
  <c r="D285" i="50"/>
  <c r="C285" i="50" s="1"/>
  <c r="D50" i="50"/>
  <c r="C50" i="50" s="1"/>
  <c r="C51" i="50"/>
  <c r="I285" i="50"/>
  <c r="H285" i="50" s="1"/>
  <c r="H51" i="50"/>
  <c r="I50" i="50"/>
  <c r="H50" i="50" s="1"/>
  <c r="E285" i="29"/>
  <c r="E50" i="29"/>
  <c r="I285" i="34"/>
  <c r="H285" i="34" s="1"/>
  <c r="H51" i="34"/>
  <c r="I50" i="34"/>
  <c r="H50" i="34" s="1"/>
  <c r="H51" i="40"/>
  <c r="I50" i="40"/>
  <c r="H50" i="40" s="1"/>
  <c r="I285" i="40"/>
  <c r="H285" i="40" s="1"/>
  <c r="D285" i="32"/>
  <c r="C285" i="32" s="1"/>
  <c r="C51" i="32"/>
  <c r="D50" i="32"/>
  <c r="C50" i="32" s="1"/>
  <c r="D285" i="46"/>
  <c r="C285" i="46" s="1"/>
  <c r="D50" i="46"/>
  <c r="C50" i="46" s="1"/>
  <c r="C51" i="46"/>
  <c r="J285" i="36"/>
  <c r="H285" i="36" s="1"/>
  <c r="J50" i="36"/>
  <c r="H50" i="36" s="1"/>
  <c r="I285" i="52"/>
  <c r="H285" i="52" s="1"/>
  <c r="H51" i="52"/>
  <c r="I50" i="52"/>
  <c r="H50" i="52" s="1"/>
  <c r="I285" i="35"/>
  <c r="H285" i="35" s="1"/>
  <c r="H51" i="35"/>
  <c r="I50" i="35"/>
  <c r="H50" i="35" s="1"/>
  <c r="I50" i="48"/>
  <c r="H50" i="48" s="1"/>
  <c r="I285" i="48"/>
  <c r="H285" i="48" s="1"/>
  <c r="H51" i="48"/>
  <c r="D285" i="29"/>
  <c r="C51" i="29"/>
  <c r="D50" i="29"/>
  <c r="D50" i="30"/>
  <c r="C50" i="30" s="1"/>
  <c r="C51" i="30"/>
  <c r="D285" i="30"/>
  <c r="C285" i="30" s="1"/>
  <c r="E50" i="45"/>
  <c r="C50" i="45" s="1"/>
  <c r="E285" i="45"/>
  <c r="I285" i="51"/>
  <c r="H285" i="51" s="1"/>
  <c r="H51" i="51"/>
  <c r="I50" i="51"/>
  <c r="H50" i="51" s="1"/>
  <c r="J285" i="32"/>
  <c r="H285" i="32" s="1"/>
  <c r="J50" i="32"/>
  <c r="H50" i="32" s="1"/>
  <c r="D285" i="33"/>
  <c r="C285" i="33" s="1"/>
  <c r="C51" i="33"/>
  <c r="D50" i="33"/>
  <c r="C50" i="33" s="1"/>
  <c r="J285" i="47"/>
  <c r="J50" i="47"/>
  <c r="H51" i="36"/>
  <c r="I285" i="41"/>
  <c r="H285" i="41" s="1"/>
  <c r="H51" i="41"/>
  <c r="I50" i="41"/>
  <c r="H50" i="41" s="1"/>
  <c r="H51" i="47"/>
  <c r="I285" i="47"/>
  <c r="I50" i="47"/>
  <c r="J50" i="31"/>
  <c r="H50" i="31" s="1"/>
  <c r="J285" i="31"/>
  <c r="H285" i="31" s="1"/>
  <c r="H51" i="31"/>
  <c r="J285" i="49"/>
  <c r="J50" i="49"/>
  <c r="H50" i="49" s="1"/>
  <c r="H51" i="45"/>
  <c r="I50" i="45"/>
  <c r="H50" i="45" s="1"/>
  <c r="I285" i="45"/>
  <c r="H285" i="45" s="1"/>
  <c r="I285" i="29"/>
  <c r="H285" i="29" s="1"/>
  <c r="H51" i="29"/>
  <c r="I50" i="29"/>
  <c r="H50" i="29" s="1"/>
  <c r="D50" i="35"/>
  <c r="C50" i="35" s="1"/>
  <c r="D285" i="35"/>
  <c r="C285" i="35" s="1"/>
  <c r="C51" i="35"/>
  <c r="D50" i="42"/>
  <c r="C50" i="42" s="1"/>
  <c r="D285" i="42"/>
  <c r="C285" i="42" s="1"/>
  <c r="C51" i="42"/>
  <c r="H51" i="49"/>
  <c r="I285" i="42"/>
  <c r="H285" i="42" s="1"/>
  <c r="H51" i="42"/>
  <c r="I50" i="42"/>
  <c r="H50" i="42" s="1"/>
  <c r="I285" i="46"/>
  <c r="H285" i="46" s="1"/>
  <c r="H51" i="46"/>
  <c r="I50" i="46"/>
  <c r="H50" i="46" s="1"/>
  <c r="H51" i="32"/>
  <c r="D285" i="44"/>
  <c r="C285" i="44" s="1"/>
  <c r="C51" i="44"/>
  <c r="D50" i="44"/>
  <c r="C50" i="44" s="1"/>
  <c r="I285" i="30"/>
  <c r="H285" i="30" s="1"/>
  <c r="H51" i="30"/>
  <c r="I50" i="30"/>
  <c r="H50" i="30" s="1"/>
  <c r="C51" i="48"/>
  <c r="D285" i="48"/>
  <c r="C285" i="48" s="1"/>
  <c r="D50" i="48"/>
  <c r="C50" i="48" s="1"/>
  <c r="D285" i="34"/>
  <c r="C285" i="34" s="1"/>
  <c r="C51" i="34"/>
  <c r="D50" i="34"/>
  <c r="C50" i="34" s="1"/>
  <c r="C285" i="45"/>
  <c r="H285" i="49"/>
  <c r="J285" i="22"/>
  <c r="J50" i="22"/>
  <c r="H52" i="19"/>
  <c r="I51" i="19"/>
  <c r="C75" i="26"/>
  <c r="C283" i="26" s="1"/>
  <c r="D283" i="26"/>
  <c r="C52" i="24"/>
  <c r="D51" i="24"/>
  <c r="J50" i="19"/>
  <c r="J285" i="19"/>
  <c r="C283" i="27"/>
  <c r="D283" i="19"/>
  <c r="D51" i="21"/>
  <c r="C52" i="21"/>
  <c r="H75" i="25"/>
  <c r="I52" i="25"/>
  <c r="D25" i="20"/>
  <c r="D285" i="20" s="1"/>
  <c r="D50" i="20"/>
  <c r="C51" i="20"/>
  <c r="H52" i="21"/>
  <c r="I51" i="21"/>
  <c r="J285" i="28"/>
  <c r="J50" i="28"/>
  <c r="D52" i="22"/>
  <c r="F50" i="27"/>
  <c r="F285" i="27"/>
  <c r="C283" i="22"/>
  <c r="E285" i="20"/>
  <c r="E50" i="20"/>
  <c r="C75" i="25"/>
  <c r="D52" i="25"/>
  <c r="J50" i="20"/>
  <c r="J285" i="20"/>
  <c r="D52" i="26"/>
  <c r="H194" i="21"/>
  <c r="I51" i="20"/>
  <c r="H52" i="20"/>
  <c r="D283" i="25"/>
  <c r="E50" i="21"/>
  <c r="E285" i="21"/>
  <c r="H52" i="24"/>
  <c r="J51" i="24"/>
  <c r="C52" i="27"/>
  <c r="D51" i="27"/>
  <c r="H194" i="22"/>
  <c r="J285" i="26"/>
  <c r="J50" i="26"/>
  <c r="C52" i="23"/>
  <c r="D51" i="23"/>
  <c r="J285" i="23"/>
  <c r="J50" i="23"/>
  <c r="I50" i="24"/>
  <c r="I25" i="24"/>
  <c r="H51" i="24"/>
  <c r="D283" i="22"/>
  <c r="H53" i="27"/>
  <c r="H283" i="27" s="1"/>
  <c r="I52" i="27"/>
  <c r="K50" i="21"/>
  <c r="K285" i="21"/>
  <c r="C52" i="28"/>
  <c r="D51" i="28"/>
  <c r="D52" i="19"/>
  <c r="H194" i="23"/>
  <c r="H52" i="26"/>
  <c r="F50" i="26"/>
  <c r="F285" i="26"/>
  <c r="H52" i="28"/>
  <c r="I51" i="28"/>
  <c r="C283" i="25"/>
  <c r="J50" i="21"/>
  <c r="J285" i="21"/>
  <c r="C283" i="23"/>
  <c r="L50" i="7"/>
  <c r="L285" i="7"/>
  <c r="G50" i="9"/>
  <c r="G285" i="9"/>
  <c r="D52" i="10"/>
  <c r="C53" i="10"/>
  <c r="F50" i="16"/>
  <c r="F285" i="16"/>
  <c r="H204" i="16"/>
  <c r="C75" i="17"/>
  <c r="D52" i="17"/>
  <c r="J51" i="15"/>
  <c r="D52" i="2"/>
  <c r="F50" i="6"/>
  <c r="F285" i="6"/>
  <c r="H268" i="7"/>
  <c r="H283" i="7" s="1"/>
  <c r="F51" i="11"/>
  <c r="K50" i="12"/>
  <c r="K285" i="12"/>
  <c r="D194" i="15"/>
  <c r="C195" i="15"/>
  <c r="C283" i="15" s="1"/>
  <c r="E285" i="7"/>
  <c r="E50" i="7"/>
  <c r="D283" i="11"/>
  <c r="K51" i="10"/>
  <c r="J53" i="10"/>
  <c r="C230" i="14"/>
  <c r="D283" i="14"/>
  <c r="L50" i="4"/>
  <c r="L285" i="4"/>
  <c r="H53" i="7"/>
  <c r="I75" i="5"/>
  <c r="E194" i="8"/>
  <c r="D52" i="9"/>
  <c r="C75" i="9"/>
  <c r="C283" i="9" s="1"/>
  <c r="C268" i="10"/>
  <c r="D283" i="10"/>
  <c r="C230" i="13"/>
  <c r="D283" i="13"/>
  <c r="J51" i="14"/>
  <c r="C75" i="16"/>
  <c r="C53" i="16"/>
  <c r="D52" i="16"/>
  <c r="C53" i="18"/>
  <c r="C283" i="18" s="1"/>
  <c r="D52" i="18"/>
  <c r="I75" i="18"/>
  <c r="H230" i="18"/>
  <c r="H194" i="18"/>
  <c r="E283" i="13"/>
  <c r="F283" i="11"/>
  <c r="G50" i="2"/>
  <c r="G285" i="2"/>
  <c r="K51" i="8"/>
  <c r="D52" i="6"/>
  <c r="C75" i="6"/>
  <c r="C283" i="6" s="1"/>
  <c r="H130" i="7"/>
  <c r="I75" i="7"/>
  <c r="L50" i="9"/>
  <c r="J50" i="9"/>
  <c r="J285" i="9"/>
  <c r="C53" i="14"/>
  <c r="D52" i="14"/>
  <c r="C268" i="16"/>
  <c r="D283" i="16"/>
  <c r="C268" i="17"/>
  <c r="D283" i="17"/>
  <c r="H204" i="17"/>
  <c r="E52" i="10"/>
  <c r="E51" i="10" s="1"/>
  <c r="C173" i="10"/>
  <c r="E283" i="10"/>
  <c r="K50" i="3"/>
  <c r="E194" i="4"/>
  <c r="C194" i="4" s="1"/>
  <c r="C195" i="4"/>
  <c r="D283" i="6"/>
  <c r="C75" i="5"/>
  <c r="L50" i="6"/>
  <c r="L285" i="6"/>
  <c r="D283" i="7"/>
  <c r="H204" i="10"/>
  <c r="G50" i="11"/>
  <c r="G285" i="11"/>
  <c r="D283" i="12"/>
  <c r="C195" i="14"/>
  <c r="D194" i="14"/>
  <c r="C194" i="14" s="1"/>
  <c r="J53" i="12"/>
  <c r="H54" i="12"/>
  <c r="K51" i="4"/>
  <c r="I51" i="6"/>
  <c r="J52" i="5"/>
  <c r="J51" i="5" s="1"/>
  <c r="H53" i="5"/>
  <c r="C195" i="5"/>
  <c r="D194" i="5"/>
  <c r="D283" i="5"/>
  <c r="H75" i="6"/>
  <c r="H195" i="7"/>
  <c r="H194" i="7"/>
  <c r="E285" i="12"/>
  <c r="E50" i="12"/>
  <c r="C195" i="13"/>
  <c r="D194" i="13"/>
  <c r="C194" i="13" s="1"/>
  <c r="C230" i="12"/>
  <c r="D194" i="12"/>
  <c r="C194" i="12" s="1"/>
  <c r="I52" i="4"/>
  <c r="H53" i="4"/>
  <c r="H230" i="4"/>
  <c r="H195" i="11"/>
  <c r="C53" i="4"/>
  <c r="D52" i="4"/>
  <c r="K52" i="6"/>
  <c r="K51" i="6" s="1"/>
  <c r="G285" i="8"/>
  <c r="G50" i="8"/>
  <c r="E52" i="14"/>
  <c r="E51" i="14" s="1"/>
  <c r="E194" i="15"/>
  <c r="E51" i="15" s="1"/>
  <c r="E283" i="15"/>
  <c r="J52" i="8"/>
  <c r="J51" i="8" s="1"/>
  <c r="J51" i="17"/>
  <c r="C75" i="2"/>
  <c r="D283" i="2"/>
  <c r="J51" i="3"/>
  <c r="H268" i="3"/>
  <c r="H283" i="3" s="1"/>
  <c r="K50" i="7"/>
  <c r="K285" i="7"/>
  <c r="H53" i="9"/>
  <c r="I52" i="9"/>
  <c r="H230" i="9"/>
  <c r="D52" i="3"/>
  <c r="C75" i="3"/>
  <c r="C230" i="3"/>
  <c r="D283" i="3"/>
  <c r="C195" i="3"/>
  <c r="D194" i="3"/>
  <c r="C194" i="3" s="1"/>
  <c r="F285" i="7"/>
  <c r="D52" i="11"/>
  <c r="K75" i="9"/>
  <c r="H75" i="9" s="1"/>
  <c r="H204" i="9"/>
  <c r="E285" i="16"/>
  <c r="E50" i="16"/>
  <c r="H204" i="2"/>
  <c r="K51" i="5"/>
  <c r="J53" i="2"/>
  <c r="H54" i="2"/>
  <c r="C194" i="9"/>
  <c r="I52" i="13"/>
  <c r="H53" i="13"/>
  <c r="D52" i="5"/>
  <c r="H195" i="3"/>
  <c r="C75" i="4"/>
  <c r="D283" i="4"/>
  <c r="E52" i="6"/>
  <c r="E51" i="6" s="1"/>
  <c r="C53" i="7"/>
  <c r="D52" i="7"/>
  <c r="C195" i="8"/>
  <c r="D194" i="8"/>
  <c r="D283" i="8"/>
  <c r="E51" i="9"/>
  <c r="I52" i="8"/>
  <c r="H53" i="8"/>
  <c r="H195" i="4"/>
  <c r="H194" i="4"/>
  <c r="H130" i="2"/>
  <c r="I75" i="2"/>
  <c r="C53" i="8"/>
  <c r="D52" i="8"/>
  <c r="H75" i="8"/>
  <c r="C75" i="11"/>
  <c r="C268" i="8"/>
  <c r="E283" i="8"/>
  <c r="C195" i="11"/>
  <c r="D194" i="11"/>
  <c r="C194" i="11" s="1"/>
  <c r="C53" i="13"/>
  <c r="D52" i="13"/>
  <c r="H195" i="13"/>
  <c r="J51" i="13"/>
  <c r="C75" i="14"/>
  <c r="H268" i="16"/>
  <c r="H283" i="16" s="1"/>
  <c r="C195" i="17"/>
  <c r="D194" i="17"/>
  <c r="C194" i="17" s="1"/>
  <c r="F285" i="14"/>
  <c r="H130" i="16"/>
  <c r="I75" i="16"/>
  <c r="L51" i="17"/>
  <c r="E283" i="14"/>
  <c r="E52" i="8"/>
  <c r="E51" i="8" s="1"/>
  <c r="E53" i="2"/>
  <c r="E52" i="2" s="1"/>
  <c r="C54" i="2"/>
  <c r="E194" i="2"/>
  <c r="C194" i="2" s="1"/>
  <c r="F194" i="5"/>
  <c r="F51" i="5" s="1"/>
  <c r="F283" i="5"/>
  <c r="H53" i="3"/>
  <c r="I52" i="3"/>
  <c r="I52" i="11"/>
  <c r="H75" i="11"/>
  <c r="F50" i="15"/>
  <c r="F285" i="15"/>
  <c r="H195" i="15"/>
  <c r="H53" i="17"/>
  <c r="I52" i="17"/>
  <c r="H268" i="18"/>
  <c r="H283" i="18" s="1"/>
  <c r="H268" i="5"/>
  <c r="H283" i="5" s="1"/>
  <c r="L50" i="10"/>
  <c r="L285" i="10"/>
  <c r="E51" i="13"/>
  <c r="I52" i="14"/>
  <c r="H53" i="14"/>
  <c r="G50" i="15"/>
  <c r="G285" i="15"/>
  <c r="J285" i="16"/>
  <c r="J50" i="16"/>
  <c r="D283" i="18"/>
  <c r="H53" i="16"/>
  <c r="G50" i="17"/>
  <c r="G285" i="17"/>
  <c r="C230" i="4"/>
  <c r="E283" i="4"/>
  <c r="J52" i="6"/>
  <c r="J51" i="6" s="1"/>
  <c r="H130" i="8"/>
  <c r="D194" i="7"/>
  <c r="C194" i="7" s="1"/>
  <c r="H268" i="8"/>
  <c r="H283" i="8" s="1"/>
  <c r="L50" i="5"/>
  <c r="L285" i="5"/>
  <c r="H195" i="5"/>
  <c r="G50" i="7"/>
  <c r="G285" i="7"/>
  <c r="C195" i="10"/>
  <c r="D194" i="10"/>
  <c r="C194" i="10" s="1"/>
  <c r="H194" i="14"/>
  <c r="H195" i="14"/>
  <c r="D52" i="15"/>
  <c r="H230" i="17"/>
  <c r="G50" i="10"/>
  <c r="G285" i="10"/>
  <c r="G285" i="14"/>
  <c r="D194" i="6"/>
  <c r="C194" i="6" s="1"/>
  <c r="J53" i="11"/>
  <c r="E50" i="3" l="1"/>
  <c r="E285" i="3"/>
  <c r="H75" i="16"/>
  <c r="H75" i="13"/>
  <c r="I52" i="10"/>
  <c r="H75" i="7"/>
  <c r="H194" i="11"/>
  <c r="H52" i="15"/>
  <c r="F285" i="12"/>
  <c r="L285" i="13"/>
  <c r="K50" i="14"/>
  <c r="I51" i="12"/>
  <c r="J50" i="18"/>
  <c r="K285" i="11"/>
  <c r="H194" i="5"/>
  <c r="C283" i="5"/>
  <c r="E50" i="5"/>
  <c r="H194" i="3"/>
  <c r="C50" i="29"/>
  <c r="E283" i="2"/>
  <c r="H50" i="47"/>
  <c r="H51" i="26"/>
  <c r="I25" i="26"/>
  <c r="I285" i="26" s="1"/>
  <c r="H285" i="26" s="1"/>
  <c r="K285" i="13"/>
  <c r="K50" i="13"/>
  <c r="L50" i="15"/>
  <c r="L285" i="15"/>
  <c r="G285" i="4"/>
  <c r="G50" i="4"/>
  <c r="H194" i="13"/>
  <c r="I51" i="15"/>
  <c r="I50" i="15" s="1"/>
  <c r="C283" i="13"/>
  <c r="E51" i="4"/>
  <c r="E50" i="4" s="1"/>
  <c r="E51" i="2"/>
  <c r="E50" i="2" s="1"/>
  <c r="C194" i="8"/>
  <c r="C283" i="8"/>
  <c r="C283" i="17"/>
  <c r="H52" i="6"/>
  <c r="I52" i="16"/>
  <c r="H52" i="16" s="1"/>
  <c r="C283" i="14"/>
  <c r="C283" i="10"/>
  <c r="C283" i="4"/>
  <c r="C283" i="3"/>
  <c r="I25" i="22"/>
  <c r="H25" i="22" s="1"/>
  <c r="C283" i="11"/>
  <c r="H51" i="22"/>
  <c r="I51" i="23"/>
  <c r="I25" i="23" s="1"/>
  <c r="I285" i="23" s="1"/>
  <c r="H285" i="23" s="1"/>
  <c r="H285" i="47"/>
  <c r="C285" i="29"/>
  <c r="D285" i="28"/>
  <c r="C285" i="28" s="1"/>
  <c r="C51" i="28"/>
  <c r="D50" i="28"/>
  <c r="C50" i="28" s="1"/>
  <c r="I51" i="27"/>
  <c r="H52" i="27"/>
  <c r="H25" i="24"/>
  <c r="I21" i="24"/>
  <c r="H21" i="24" s="1"/>
  <c r="J285" i="24"/>
  <c r="J50" i="24"/>
  <c r="H50" i="24" s="1"/>
  <c r="C52" i="26"/>
  <c r="D51" i="26"/>
  <c r="C50" i="20"/>
  <c r="H50" i="22"/>
  <c r="C52" i="19"/>
  <c r="D51" i="19"/>
  <c r="C52" i="25"/>
  <c r="D51" i="25"/>
  <c r="I51" i="25"/>
  <c r="H52" i="25"/>
  <c r="I50" i="28"/>
  <c r="H50" i="28" s="1"/>
  <c r="I25" i="28"/>
  <c r="I285" i="28" s="1"/>
  <c r="H285" i="28" s="1"/>
  <c r="H51" i="28"/>
  <c r="C51" i="23"/>
  <c r="D50" i="23"/>
  <c r="C50" i="23" s="1"/>
  <c r="D25" i="23"/>
  <c r="D285" i="23" s="1"/>
  <c r="C285" i="23" s="1"/>
  <c r="I21" i="26"/>
  <c r="H21" i="26" s="1"/>
  <c r="H51" i="21"/>
  <c r="I50" i="21"/>
  <c r="H50" i="21" s="1"/>
  <c r="I25" i="21"/>
  <c r="I285" i="21" s="1"/>
  <c r="H285" i="21" s="1"/>
  <c r="C25" i="20"/>
  <c r="D21" i="20"/>
  <c r="C21" i="20" s="1"/>
  <c r="C51" i="24"/>
  <c r="D285" i="24"/>
  <c r="C285" i="24" s="1"/>
  <c r="D50" i="24"/>
  <c r="C50" i="24" s="1"/>
  <c r="I50" i="19"/>
  <c r="H50" i="19" s="1"/>
  <c r="I25" i="19"/>
  <c r="I285" i="19" s="1"/>
  <c r="H285" i="19" s="1"/>
  <c r="H51" i="19"/>
  <c r="I285" i="24"/>
  <c r="D285" i="27"/>
  <c r="C285" i="27" s="1"/>
  <c r="C51" i="27"/>
  <c r="D50" i="27"/>
  <c r="C50" i="27" s="1"/>
  <c r="H51" i="20"/>
  <c r="I50" i="20"/>
  <c r="H50" i="20" s="1"/>
  <c r="I25" i="20"/>
  <c r="H50" i="26"/>
  <c r="C52" i="22"/>
  <c r="D51" i="22"/>
  <c r="C285" i="20"/>
  <c r="D25" i="21"/>
  <c r="C51" i="21"/>
  <c r="D50" i="21"/>
  <c r="C50" i="21" s="1"/>
  <c r="F50" i="5"/>
  <c r="F285" i="5"/>
  <c r="J285" i="17"/>
  <c r="J50" i="17"/>
  <c r="J50" i="15"/>
  <c r="J285" i="15"/>
  <c r="K50" i="10"/>
  <c r="K285" i="10"/>
  <c r="H52" i="17"/>
  <c r="C52" i="5"/>
  <c r="D51" i="5"/>
  <c r="C52" i="6"/>
  <c r="D51" i="6"/>
  <c r="H75" i="18"/>
  <c r="I52" i="18"/>
  <c r="H75" i="5"/>
  <c r="I52" i="5"/>
  <c r="J50" i="6"/>
  <c r="J285" i="6"/>
  <c r="E285" i="13"/>
  <c r="E50" i="13"/>
  <c r="E285" i="8"/>
  <c r="E50" i="8"/>
  <c r="H75" i="2"/>
  <c r="I52" i="2"/>
  <c r="H52" i="13"/>
  <c r="I51" i="13"/>
  <c r="H51" i="15"/>
  <c r="E285" i="14"/>
  <c r="E50" i="14"/>
  <c r="J285" i="5"/>
  <c r="J50" i="5"/>
  <c r="H195" i="10"/>
  <c r="H52" i="14"/>
  <c r="I51" i="14"/>
  <c r="H194" i="15"/>
  <c r="H52" i="3"/>
  <c r="I51" i="3"/>
  <c r="H52" i="8"/>
  <c r="I51" i="8"/>
  <c r="C52" i="7"/>
  <c r="D51" i="7"/>
  <c r="H194" i="2"/>
  <c r="H195" i="2"/>
  <c r="K50" i="6"/>
  <c r="K285" i="6"/>
  <c r="H52" i="4"/>
  <c r="I51" i="4"/>
  <c r="C194" i="5"/>
  <c r="I285" i="6"/>
  <c r="H51" i="6"/>
  <c r="I50" i="6"/>
  <c r="J52" i="12"/>
  <c r="H53" i="12"/>
  <c r="C283" i="12"/>
  <c r="D51" i="14"/>
  <c r="C52" i="14"/>
  <c r="D51" i="16"/>
  <c r="C52" i="16"/>
  <c r="J285" i="14"/>
  <c r="J50" i="14"/>
  <c r="I52" i="7"/>
  <c r="H194" i="8"/>
  <c r="C52" i="15"/>
  <c r="D51" i="15"/>
  <c r="C52" i="8"/>
  <c r="D51" i="8"/>
  <c r="J50" i="3"/>
  <c r="J285" i="3"/>
  <c r="H195" i="9"/>
  <c r="H194" i="9"/>
  <c r="C52" i="4"/>
  <c r="D51" i="4"/>
  <c r="E285" i="10"/>
  <c r="E50" i="10"/>
  <c r="H195" i="16"/>
  <c r="H194" i="16"/>
  <c r="D51" i="12"/>
  <c r="E50" i="9"/>
  <c r="E285" i="9"/>
  <c r="E285" i="6"/>
  <c r="E50" i="6"/>
  <c r="J52" i="2"/>
  <c r="J51" i="2" s="1"/>
  <c r="H53" i="2"/>
  <c r="K52" i="9"/>
  <c r="K51" i="9" s="1"/>
  <c r="I51" i="9"/>
  <c r="J285" i="8"/>
  <c r="J50" i="8"/>
  <c r="E285" i="15"/>
  <c r="E50" i="15"/>
  <c r="K50" i="4"/>
  <c r="K285" i="4"/>
  <c r="J285" i="13"/>
  <c r="J50" i="13"/>
  <c r="C283" i="7"/>
  <c r="H194" i="17"/>
  <c r="H195" i="17"/>
  <c r="D51" i="18"/>
  <c r="C52" i="18"/>
  <c r="C194" i="15"/>
  <c r="C53" i="2"/>
  <c r="C283" i="2" s="1"/>
  <c r="D51" i="17"/>
  <c r="C52" i="17"/>
  <c r="H53" i="11"/>
  <c r="J52" i="11"/>
  <c r="J51" i="11" s="1"/>
  <c r="D51" i="3"/>
  <c r="C52" i="3"/>
  <c r="F50" i="11"/>
  <c r="F285" i="11"/>
  <c r="I51" i="11"/>
  <c r="I285" i="12"/>
  <c r="I50" i="12"/>
  <c r="L50" i="17"/>
  <c r="L285" i="17"/>
  <c r="C52" i="13"/>
  <c r="D51" i="13"/>
  <c r="K50" i="5"/>
  <c r="K285" i="5"/>
  <c r="C52" i="11"/>
  <c r="D51" i="11"/>
  <c r="C283" i="16"/>
  <c r="K50" i="8"/>
  <c r="K285" i="8"/>
  <c r="D51" i="9"/>
  <c r="C52" i="9"/>
  <c r="J52" i="10"/>
  <c r="H53" i="10"/>
  <c r="C52" i="2"/>
  <c r="D51" i="2"/>
  <c r="C52" i="10"/>
  <c r="D51" i="10"/>
  <c r="I285" i="15" l="1"/>
  <c r="H285" i="15" s="1"/>
  <c r="I50" i="23"/>
  <c r="H50" i="23" s="1"/>
  <c r="E285" i="4"/>
  <c r="E285" i="2"/>
  <c r="H50" i="15"/>
  <c r="H285" i="24"/>
  <c r="H50" i="6"/>
  <c r="H25" i="26"/>
  <c r="H285" i="6"/>
  <c r="I21" i="22"/>
  <c r="H21" i="22" s="1"/>
  <c r="I285" i="22"/>
  <c r="H285" i="22" s="1"/>
  <c r="H51" i="23"/>
  <c r="C25" i="21"/>
  <c r="D21" i="21"/>
  <c r="C21" i="21" s="1"/>
  <c r="C51" i="26"/>
  <c r="D50" i="26"/>
  <c r="C50" i="26" s="1"/>
  <c r="D25" i="26"/>
  <c r="D285" i="21"/>
  <c r="C285" i="21" s="1"/>
  <c r="H25" i="20"/>
  <c r="I21" i="20"/>
  <c r="H21" i="20" s="1"/>
  <c r="C25" i="23"/>
  <c r="D21" i="23"/>
  <c r="C21" i="23" s="1"/>
  <c r="H51" i="25"/>
  <c r="I50" i="25"/>
  <c r="H50" i="25" s="1"/>
  <c r="I25" i="25"/>
  <c r="I285" i="25" s="1"/>
  <c r="H285" i="25" s="1"/>
  <c r="C51" i="19"/>
  <c r="D285" i="19"/>
  <c r="C285" i="19" s="1"/>
  <c r="D50" i="19"/>
  <c r="C50" i="19" s="1"/>
  <c r="C51" i="22"/>
  <c r="D50" i="22"/>
  <c r="C50" i="22" s="1"/>
  <c r="D285" i="22"/>
  <c r="C285" i="22" s="1"/>
  <c r="I285" i="20"/>
  <c r="H285" i="20" s="1"/>
  <c r="H25" i="23"/>
  <c r="I21" i="23"/>
  <c r="H21" i="23" s="1"/>
  <c r="D285" i="25"/>
  <c r="C285" i="25" s="1"/>
  <c r="C51" i="25"/>
  <c r="D50" i="25"/>
  <c r="C50" i="25" s="1"/>
  <c r="H51" i="27"/>
  <c r="I50" i="27"/>
  <c r="H50" i="27" s="1"/>
  <c r="I25" i="27"/>
  <c r="I285" i="27" s="1"/>
  <c r="H285" i="27" s="1"/>
  <c r="H25" i="19"/>
  <c r="I21" i="19"/>
  <c r="H21" i="19" s="1"/>
  <c r="H25" i="21"/>
  <c r="I21" i="21"/>
  <c r="H21" i="21" s="1"/>
  <c r="H25" i="28"/>
  <c r="I21" i="28"/>
  <c r="H21" i="28" s="1"/>
  <c r="C51" i="3"/>
  <c r="D50" i="3"/>
  <c r="C50" i="3" s="1"/>
  <c r="D285" i="3"/>
  <c r="C285" i="3" s="1"/>
  <c r="J51" i="10"/>
  <c r="H52" i="10"/>
  <c r="J285" i="11"/>
  <c r="J50" i="11"/>
  <c r="J285" i="2"/>
  <c r="J50" i="2"/>
  <c r="D285" i="4"/>
  <c r="C285" i="4" s="1"/>
  <c r="C51" i="4"/>
  <c r="D50" i="4"/>
  <c r="C50" i="4" s="1"/>
  <c r="D50" i="10"/>
  <c r="C50" i="10" s="1"/>
  <c r="C51" i="10"/>
  <c r="D285" i="10"/>
  <c r="C285" i="10" s="1"/>
  <c r="D285" i="9"/>
  <c r="C285" i="9" s="1"/>
  <c r="C51" i="9"/>
  <c r="D50" i="9"/>
  <c r="C50" i="9" s="1"/>
  <c r="D285" i="11"/>
  <c r="C285" i="11" s="1"/>
  <c r="C51" i="11"/>
  <c r="D50" i="11"/>
  <c r="C50" i="11" s="1"/>
  <c r="C51" i="13"/>
  <c r="D285" i="13"/>
  <c r="C285" i="13" s="1"/>
  <c r="D50" i="13"/>
  <c r="C50" i="13" s="1"/>
  <c r="H52" i="11"/>
  <c r="D285" i="15"/>
  <c r="C285" i="15" s="1"/>
  <c r="D50" i="15"/>
  <c r="C50" i="15" s="1"/>
  <c r="C51" i="15"/>
  <c r="J51" i="12"/>
  <c r="H52" i="12"/>
  <c r="I285" i="8"/>
  <c r="H285" i="8" s="1"/>
  <c r="I50" i="8"/>
  <c r="H50" i="8" s="1"/>
  <c r="H51" i="8"/>
  <c r="H52" i="2"/>
  <c r="I51" i="2"/>
  <c r="I51" i="5"/>
  <c r="H52" i="5"/>
  <c r="D50" i="6"/>
  <c r="C50" i="6" s="1"/>
  <c r="D285" i="6"/>
  <c r="C285" i="6" s="1"/>
  <c r="C51" i="6"/>
  <c r="I51" i="17"/>
  <c r="I285" i="11"/>
  <c r="H51" i="11"/>
  <c r="I50" i="11"/>
  <c r="I50" i="4"/>
  <c r="H50" i="4" s="1"/>
  <c r="I285" i="4"/>
  <c r="H285" i="4" s="1"/>
  <c r="H51" i="4"/>
  <c r="C51" i="7"/>
  <c r="D285" i="7"/>
  <c r="C285" i="7" s="1"/>
  <c r="D50" i="7"/>
  <c r="C50" i="7" s="1"/>
  <c r="H194" i="10"/>
  <c r="I51" i="10"/>
  <c r="D285" i="8"/>
  <c r="C285" i="8" s="1"/>
  <c r="C51" i="8"/>
  <c r="D50" i="8"/>
  <c r="C50" i="8" s="1"/>
  <c r="H51" i="3"/>
  <c r="I50" i="3"/>
  <c r="H50" i="3" s="1"/>
  <c r="I285" i="3"/>
  <c r="H285" i="3" s="1"/>
  <c r="I50" i="14"/>
  <c r="H50" i="14" s="1"/>
  <c r="I285" i="14"/>
  <c r="H285" i="14" s="1"/>
  <c r="H51" i="14"/>
  <c r="I285" i="13"/>
  <c r="H285" i="13" s="1"/>
  <c r="I50" i="13"/>
  <c r="H50" i="13" s="1"/>
  <c r="H51" i="13"/>
  <c r="H52" i="18"/>
  <c r="I51" i="18"/>
  <c r="D285" i="5"/>
  <c r="C285" i="5" s="1"/>
  <c r="C51" i="5"/>
  <c r="D50" i="5"/>
  <c r="C50" i="5" s="1"/>
  <c r="I51" i="16"/>
  <c r="I25" i="16" s="1"/>
  <c r="D285" i="17"/>
  <c r="C285" i="17" s="1"/>
  <c r="D50" i="17"/>
  <c r="C50" i="17" s="1"/>
  <c r="C51" i="17"/>
  <c r="K50" i="9"/>
  <c r="K285" i="9"/>
  <c r="D285" i="14"/>
  <c r="C285" i="14" s="1"/>
  <c r="C51" i="14"/>
  <c r="D50" i="14"/>
  <c r="C50" i="14" s="1"/>
  <c r="D285" i="2"/>
  <c r="C285" i="2" s="1"/>
  <c r="D50" i="2"/>
  <c r="C50" i="2" s="1"/>
  <c r="C51" i="2"/>
  <c r="H51" i="9"/>
  <c r="I50" i="9"/>
  <c r="I285" i="9"/>
  <c r="D285" i="12"/>
  <c r="C285" i="12" s="1"/>
  <c r="D50" i="12"/>
  <c r="C50" i="12" s="1"/>
  <c r="C51" i="12"/>
  <c r="D285" i="18"/>
  <c r="C285" i="18" s="1"/>
  <c r="C51" i="18"/>
  <c r="D50" i="18"/>
  <c r="C50" i="18" s="1"/>
  <c r="H52" i="9"/>
  <c r="H52" i="7"/>
  <c r="I51" i="7"/>
  <c r="D285" i="16"/>
  <c r="C285" i="16" s="1"/>
  <c r="C51" i="16"/>
  <c r="D50" i="16"/>
  <c r="C50" i="16" s="1"/>
  <c r="H285" i="9" l="1"/>
  <c r="H50" i="11"/>
  <c r="H25" i="16"/>
  <c r="I21" i="16"/>
  <c r="H21" i="16" s="1"/>
  <c r="H25" i="27"/>
  <c r="I21" i="27"/>
  <c r="H21" i="27" s="1"/>
  <c r="H25" i="25"/>
  <c r="I21" i="25"/>
  <c r="H21" i="25" s="1"/>
  <c r="C25" i="26"/>
  <c r="D21" i="26"/>
  <c r="C21" i="26" s="1"/>
  <c r="D285" i="26"/>
  <c r="C285" i="26" s="1"/>
  <c r="I285" i="17"/>
  <c r="H285" i="17" s="1"/>
  <c r="H51" i="17"/>
  <c r="I50" i="17"/>
  <c r="H50" i="17" s="1"/>
  <c r="J50" i="12"/>
  <c r="H50" i="12" s="1"/>
  <c r="J285" i="12"/>
  <c r="H285" i="12" s="1"/>
  <c r="H51" i="12"/>
  <c r="H50" i="9"/>
  <c r="I285" i="2"/>
  <c r="H285" i="2" s="1"/>
  <c r="H51" i="2"/>
  <c r="I50" i="2"/>
  <c r="H50" i="2" s="1"/>
  <c r="J285" i="10"/>
  <c r="J50" i="10"/>
  <c r="I285" i="7"/>
  <c r="H285" i="7" s="1"/>
  <c r="I50" i="7"/>
  <c r="H50" i="7" s="1"/>
  <c r="H51" i="7"/>
  <c r="I285" i="16"/>
  <c r="H285" i="16" s="1"/>
  <c r="I50" i="16"/>
  <c r="H50" i="16" s="1"/>
  <c r="H51" i="16"/>
  <c r="H51" i="18"/>
  <c r="I285" i="18"/>
  <c r="H285" i="18" s="1"/>
  <c r="I50" i="18"/>
  <c r="H50" i="18" s="1"/>
  <c r="H285" i="11"/>
  <c r="I285" i="10"/>
  <c r="H285" i="10" s="1"/>
  <c r="H51" i="10"/>
  <c r="I50" i="10"/>
  <c r="I285" i="5"/>
  <c r="H285" i="5" s="1"/>
  <c r="H51" i="5"/>
  <c r="I50" i="5"/>
  <c r="H50" i="5" s="1"/>
  <c r="H50" i="10" l="1"/>
</calcChain>
</file>

<file path=xl/sharedStrings.xml><?xml version="1.0" encoding="utf-8"?>
<sst xmlns="http://schemas.openxmlformats.org/spreadsheetml/2006/main" count="36868" uniqueCount="634">
  <si>
    <t>IEŅĒMUMU UN IZDEVUMU TĀME 2015.GADAM</t>
  </si>
  <si>
    <t>Budžeta finansēta institūcija</t>
  </si>
  <si>
    <t>Sākumskola "Ābelīte"</t>
  </si>
  <si>
    <t>Reģistrācijas Nr.</t>
  </si>
  <si>
    <t>90009251361</t>
  </si>
  <si>
    <t>Adrese</t>
  </si>
  <si>
    <t>Plūdu iela 4a, Jūrmala, LV-2015</t>
  </si>
  <si>
    <t>Funkcionālās klasifikācijas kods</t>
  </si>
  <si>
    <t>09.210</t>
  </si>
  <si>
    <t>Programma</t>
  </si>
  <si>
    <t>Iestādes uzturēšana un vispārējās izglītības nodrošināšana</t>
  </si>
  <si>
    <t>Konta Nr.</t>
  </si>
  <si>
    <t>pamatbudžetam</t>
  </si>
  <si>
    <t>LV69PARX0002484572077</t>
  </si>
  <si>
    <t>Valsts budžeta transfertiem</t>
  </si>
  <si>
    <t>LV69PARX0002484573047</t>
  </si>
  <si>
    <t>projektiem</t>
  </si>
  <si>
    <t>maksas pakalpojumiem</t>
  </si>
  <si>
    <t>LV46PARX0002484577050</t>
  </si>
  <si>
    <t>ziedojumiem, dāvinājumiem</t>
  </si>
  <si>
    <t>Budžeta klasifikācijas                                                         kods</t>
  </si>
  <si>
    <t>Rādītāju nosaukumi</t>
  </si>
  <si>
    <t>Iestādes pieprasījums 2015.gadam</t>
  </si>
  <si>
    <t>Izdevumu tāme 2015.gadam</t>
  </si>
  <si>
    <t>Kopā</t>
  </si>
  <si>
    <t>Pamatbudžets</t>
  </si>
  <si>
    <t>Valsts budžeta transferti (mērķdotācijas)</t>
  </si>
  <si>
    <t>Maksas pakalpojumi</t>
  </si>
  <si>
    <t>Ziedojumi, dāvinājumi</t>
  </si>
  <si>
    <t>1</t>
  </si>
  <si>
    <t xml:space="preserve">  I   IEŅĒMUMI</t>
  </si>
  <si>
    <t>Ieņēmumi pavisam kopā, t.sk.:</t>
  </si>
  <si>
    <t>Atlikums gada sākumā, t.sk:</t>
  </si>
  <si>
    <t>F21010000   kasē</t>
  </si>
  <si>
    <t>F22010000 bankā</t>
  </si>
  <si>
    <t>Pašvaldības iestāžu saņemtie transferti no augstākas iestādes</t>
  </si>
  <si>
    <t>X</t>
  </si>
  <si>
    <t>Ieņēmumi no citiem avotiem saskaņā ar noslēgtajiem līgumiem</t>
  </si>
  <si>
    <t>Ieņēmumi no budžeta iestāžu sniegtajiem maksas pakalpojumiem</t>
  </si>
  <si>
    <t>Maksa par izglītības pakalpojumiem</t>
  </si>
  <si>
    <t>Mācību maksa</t>
  </si>
  <si>
    <t>Ieņēmumi no vecāku maksām</t>
  </si>
  <si>
    <t>Pārējie ieņēmumi par izglītības pakalpojumiem</t>
  </si>
  <si>
    <t>Ieņēmumi par dokumentu izsniegšanu un kancelejas pakalpojumiem</t>
  </si>
  <si>
    <t>Ieņēmumi par pārējo dokumentu izsniegšanu un pārēejiem kancelejas pakalpojumiem</t>
  </si>
  <si>
    <t>Ieņēmumi par nomu un īri</t>
  </si>
  <si>
    <t>Ieņēmumi par nomu</t>
  </si>
  <si>
    <t>Ieņēmumi no kustamā īpašuma iznomāšanas</t>
  </si>
  <si>
    <t>Ieņēmumi par pārējiem budžeta iestāžu maksas pakalpojumiem</t>
  </si>
  <si>
    <t>Maksa par personu uzturēšanos sociālās aprūpes iestādēs</t>
  </si>
  <si>
    <t>Ieņēmumi par biļešu realizāciju</t>
  </si>
  <si>
    <t>Ieņēmumi par projektu realizāciju</t>
  </si>
  <si>
    <t>Citi ieņēmumi par maksas pakalpojumiem</t>
  </si>
  <si>
    <t>Pārējie šajā klasifikācijā iepriekš neklasificētie ieņēmumi</t>
  </si>
  <si>
    <t>Citi iepriekš neklasificētie pašu ieņēmumi</t>
  </si>
  <si>
    <t>Pārējie iepriekš neklasificētie pašu ieņēmumi</t>
  </si>
  <si>
    <t>Saņemtie ziedojumi un dāvinājumi</t>
  </si>
  <si>
    <t>Juridisku personu ziedojumi un dāvinājumi naudā</t>
  </si>
  <si>
    <t>Fizisko personu ziedojumi un dāvinājumi naudā</t>
  </si>
  <si>
    <t xml:space="preserve">  I I     IZDEVUMI</t>
  </si>
  <si>
    <t>Izdevumi pavisam kopā, t.sk.</t>
  </si>
  <si>
    <t>Izdevumi (uzturēšanas izdevumi+izdevumi kapitālieguldījumiem)</t>
  </si>
  <si>
    <t>Uzturēšanas izdevumi kopā (1000; 2000; 3000; 4000)</t>
  </si>
  <si>
    <t>Atlīdzība</t>
  </si>
  <si>
    <t xml:space="preserve">Atalgojums  </t>
  </si>
  <si>
    <t>Mēnešalga</t>
  </si>
  <si>
    <t>Deputātu mēnešalga</t>
  </si>
  <si>
    <t>Pārējo darbinieku mēnešalga (darba alga)</t>
  </si>
  <si>
    <t>Piemaksas un prēmijas un naudas balvas</t>
  </si>
  <si>
    <t>Piemaksa par nakts darbu</t>
  </si>
  <si>
    <t>Samaksa par virsstundu darbu un darbu svētku dienās</t>
  </si>
  <si>
    <t>Piemaksa par darbu īpašos apstākļos, speciālās piemaksas</t>
  </si>
  <si>
    <t>Piemaksa par personisko darba ieguldījumu un darba kvalitāti</t>
  </si>
  <si>
    <t>Piemaksa par papildu darbu</t>
  </si>
  <si>
    <t>Citas normatīvajos aktos noteiktās piemaksas, kas nav iepriekš klasificētas</t>
  </si>
  <si>
    <t>Atalgojums fiziskajām personām uz tiesiskās attiecības regulējošu dokumentu pamata</t>
  </si>
  <si>
    <t>Darba devēja valsts soc. apdroš. obl. iemaksas, sociāla rakstura pabalsti un kompensācijas</t>
  </si>
  <si>
    <t>Darba devēja valsts sociālās apdrošin. obligātās iemaksas</t>
  </si>
  <si>
    <t>Darba devēja pabalsti, kompensācijas un citi maksājumi</t>
  </si>
  <si>
    <t>Mācību maksas kompensācija</t>
  </si>
  <si>
    <t>Darba devēja izdevumi veselības, dzīvības un nelaimes gadījumu apdrošināšanai</t>
  </si>
  <si>
    <t>Preces un pakalpojumi</t>
  </si>
  <si>
    <t>Dienas nauda</t>
  </si>
  <si>
    <t>Pakalpojumi</t>
  </si>
  <si>
    <t>Pasta, telefona un citi sakaru pakalpojumi</t>
  </si>
  <si>
    <t>Valsts nozīmes datu pārraides tīkla pakalpojumi</t>
  </si>
  <si>
    <t>Telefona abonēšanas maksa, vietējo un tālsarunu apmaksa, interneta pakalpojumu sniedzēju apmaksa</t>
  </si>
  <si>
    <t>Mobilā telefona abonēšanas maksas un sarunu apmaksa</t>
  </si>
  <si>
    <t>Pārējie sakaru pakalpojumi</t>
  </si>
  <si>
    <t>Izdevumi par komunālajiem pakalpojumiem</t>
  </si>
  <si>
    <t>Izdevumi par apkuri</t>
  </si>
  <si>
    <t>Izdevumi par ūdeni un kanalizāciju</t>
  </si>
  <si>
    <t>Izdevumi par elektroenerģiju</t>
  </si>
  <si>
    <t>Izdevumi par pārējiem komunālajiem pakalpojumiem</t>
  </si>
  <si>
    <t>Iestādes administratīvie izdevumi un ar iestādes darbības nodrošināšanu saistītie izdevumi</t>
  </si>
  <si>
    <t>Auditoru, tulku pakalpojumi, izdevumi par iestāžu pasūtītajiem pētījumiem</t>
  </si>
  <si>
    <t>Izdevumi par transporta pakalpojumiem</t>
  </si>
  <si>
    <t>Normatīvajos aktos noteiktie darba devēja veselības izdevumi darba ņēmējiem</t>
  </si>
  <si>
    <t>Bankas komisija, pakalpojumi</t>
  </si>
  <si>
    <t xml:space="preserve">Pārējie iestādes administratīvie izdevumi </t>
  </si>
  <si>
    <t>Ēku, būvju un telpu kārtējais remonts</t>
  </si>
  <si>
    <t>Transportlīdzekļu uzturēšana un remonts</t>
  </si>
  <si>
    <t>Iekārtas, inventāra un aparatūras remonts, tehniskā apkalpošana</t>
  </si>
  <si>
    <t>Autoceļu un ielu pārvaldīšana un uzturēšana</t>
  </si>
  <si>
    <t>Apdrošināšanas izdevumi</t>
  </si>
  <si>
    <t>Profesionālās darbības civiltiesiskās apdrošināšanas izdevumi</t>
  </si>
  <si>
    <t>Pārējie remontdarbu un iestāžu uzturēšanas pakalpojumi</t>
  </si>
  <si>
    <t>Informācijas tehnoloģijas pakalpojumi</t>
  </si>
  <si>
    <t>Informācijas sistēmas uzturēšana</t>
  </si>
  <si>
    <t>Informācijas sistēmas licenču nomas izdevumi</t>
  </si>
  <si>
    <t>Pārējie informācijas tehnoloģiju pakalpojumi</t>
  </si>
  <si>
    <t>Īre un noma</t>
  </si>
  <si>
    <t>Ēku, telpu īre un noma</t>
  </si>
  <si>
    <t>Transportlīdzekļu noma</t>
  </si>
  <si>
    <t>Zemes noma</t>
  </si>
  <si>
    <t>Pārējā noma</t>
  </si>
  <si>
    <t>Citi pakalpojumi</t>
  </si>
  <si>
    <t>Izdevumi par tiesvedības darbiem</t>
  </si>
  <si>
    <t>Pašvaldību līdzekļi neparedzētiem gadījumiem</t>
  </si>
  <si>
    <t>Izdevumi juridiskās palīdzības sniedzējiem un zvērinātiem tiesu izpildītājiem</t>
  </si>
  <si>
    <t>Iestādes iekšējo kolektīvo pasākumu organizēšanas izdevumi</t>
  </si>
  <si>
    <t>Pārējie iepriekš neklasificētie pakalpojumu veidi</t>
  </si>
  <si>
    <t>Maksājumi par sniegtajiem finanšu pakalpojumiem</t>
  </si>
  <si>
    <t>Maksājumi par pašvaldību parāda apkalpošanu</t>
  </si>
  <si>
    <t>Krājumi, materiāli, energoresursi, preces, biroja preces un inventārs, kurus neuzskaita kodā 5000</t>
  </si>
  <si>
    <t xml:space="preserve">Biroja preces </t>
  </si>
  <si>
    <t>Inventārs</t>
  </si>
  <si>
    <t>Spectērpi</t>
  </si>
  <si>
    <t>Kurināmais un enerģētiskie  materiāli</t>
  </si>
  <si>
    <t>Kurināmais</t>
  </si>
  <si>
    <t>Degviela</t>
  </si>
  <si>
    <t>Pārējie enerģētiskie materiāli</t>
  </si>
  <si>
    <t>Materiāli un izejvielas palīgražošanai</t>
  </si>
  <si>
    <t>Zāles, ķimikālijas, laboratorijas preces, medicīniskās ierīces, med.instrumenti, laboratorijas dzīvnieki un to uzturēšana</t>
  </si>
  <si>
    <t>Zāles, ķimikālijas, laboratorijas preces</t>
  </si>
  <si>
    <t>Medicīnas instrumenti, laboratorijas dzīvnieki un to uzturēšana</t>
  </si>
  <si>
    <t>Kārtējā remonta un iestāžu uzturēšanas materiāli</t>
  </si>
  <si>
    <t>Remontmateriāli</t>
  </si>
  <si>
    <t>Saimniecības materiāli</t>
  </si>
  <si>
    <t>Elektroiekārtu remonta un uzturēšanas materiāli</t>
  </si>
  <si>
    <t>Transportlīdzekļu uzturēšana un remontmateriāli</t>
  </si>
  <si>
    <t>Datortehnikas remonta un uzturēšanas materiāli</t>
  </si>
  <si>
    <t>Pārējās kārtējo remontu materiālu izmaksas</t>
  </si>
  <si>
    <t>Valsts un pašvaldību aprūpē un apgādē esošo personu uzturēšana</t>
  </si>
  <si>
    <t>Mīkstais inventārs</t>
  </si>
  <si>
    <t>Virtuves inventārs, trauki un galda piederumi</t>
  </si>
  <si>
    <t>Ēdināšanas izdevumi</t>
  </si>
  <si>
    <t>Formas tērpi un speciālais apģērbs</t>
  </si>
  <si>
    <t>Uzturdevas kompensācija naudā</t>
  </si>
  <si>
    <t>Apdrošināšanas izdevumi veselības, dzīvības un nelaimes gadījumu apdrošināšanai</t>
  </si>
  <si>
    <t>Pārējie valsts un pašvaldību aprūpē un apgādē esošo personu uzturēšanas izdevumi, kuri nav minēti citos koda 2360 apakškodos</t>
  </si>
  <si>
    <t>Mācību līdzekļi un materiāli</t>
  </si>
  <si>
    <t>Specifiskie materiāli un inventārs</t>
  </si>
  <si>
    <t>Munīcija</t>
  </si>
  <si>
    <t>Pārējie specifiskas lietošanas materiāli un inventārs</t>
  </si>
  <si>
    <t>Pārējās preces</t>
  </si>
  <si>
    <t>Izdevumi periodikas iegādei</t>
  </si>
  <si>
    <t>Budžeta iestāžu nodokļu, nodevu un naudas sodu maksājumi</t>
  </si>
  <si>
    <t>Budžeta iestāžu nodokļu maksājumi</t>
  </si>
  <si>
    <t>Budžeta iestāžu pievienotās vērtības nodokļa maksājumi</t>
  </si>
  <si>
    <t>Budžeta iestāžu nekustamā īpašuma nodokļa (t.sk. zemes nodokļa parāda) maksājumi budžetā</t>
  </si>
  <si>
    <t>Budžeta iestāžu dabas resursu nodokļa maksājumi</t>
  </si>
  <si>
    <t>Pārējie budžeta iestāžu pārskaitītie nodokļi un nodevas</t>
  </si>
  <si>
    <t>Budžeta iestāžu naudas sodu maksājumi</t>
  </si>
  <si>
    <t>Pakalpojumi, kurus budžeta iestādes apmaksā noteikto funkciju ietvaros, kas nav iestādes administratīvie izdevumi</t>
  </si>
  <si>
    <t>Subsīdijas un dotācijas</t>
  </si>
  <si>
    <t>Valsts un pašvaldību budžeta dotācija komersantiem, biedrībām un nodibinājumiem un fiziskām personām</t>
  </si>
  <si>
    <t>Valsts un pašvaldību budžeta dotācija valsts un pašvaldību komersantiem</t>
  </si>
  <si>
    <t>Valsts un pašvaldību budžeta dotācija biedrībām un nodibinājumiem</t>
  </si>
  <si>
    <t>Subsīdijas un dotācijas biedrībām un nodibinājumiem Eiropas Savienības politiku instrumentu un pārējās ārvalstu finanšu palīdzības līdzfinansētajiem projektiem (pasākumiem)</t>
  </si>
  <si>
    <t>Atmaksa biedrībām un nodibinājumiem par Eiropas Savienības politiku instrumentu un pārējās ārvalstu finanšu palīdzības projektu (pasākumu) īstenošanu</t>
  </si>
  <si>
    <t>Subsīdijas komersantiem sabiedriskā transporta pakalpojumu nodrošināšanai (par pasažieru regulārajiem pārvadājumiem)</t>
  </si>
  <si>
    <t>Produktu supsīdijas komersantiem sabiedriskā transporta pakalpojumu nodrošināšanai (par pasažieru regulārajiem pārvadājumiem)</t>
  </si>
  <si>
    <t>Citas ražošanas subsīdijas komersantiem sabiedriskā transporta pakalpojumu nodrošināšanai (par pasažieru regulārajiem pārvadājumiem)</t>
  </si>
  <si>
    <t>Procentu izdevumi</t>
  </si>
  <si>
    <t>Procentu maksājumi iekšzemes kredītiestādēm</t>
  </si>
  <si>
    <t>Budžeta iestāžu līzinga procentu maksājumi</t>
  </si>
  <si>
    <t>Pārējie procentu maksājumi</t>
  </si>
  <si>
    <t>Budžeta iestāžu procentu maksājumi Valsts kasei</t>
  </si>
  <si>
    <t>Izdevumi kapitālieguldījumiem - kopā</t>
  </si>
  <si>
    <t>Pamatkapitāla veidošana</t>
  </si>
  <si>
    <t>Nemateriālie ieguldījumi</t>
  </si>
  <si>
    <t>Attīstības pasākumi un programmas</t>
  </si>
  <si>
    <t>Licences, koncesijas un patenti, preču zīmes un līdzīgas tiesības</t>
  </si>
  <si>
    <t>Datorprogrammas</t>
  </si>
  <si>
    <t>Pārējās licences, koncesijas un patenti, preču zīmes un tamlīdzīgas tiesības</t>
  </si>
  <si>
    <t>Pārējie nemateriālie ieguldījumi</t>
  </si>
  <si>
    <t>Nemateriālo ieguldījumu izveidošana</t>
  </si>
  <si>
    <t>Kapitālsabiedrību iegādes rezultātā iegūtā nemateriālā vērtība</t>
  </si>
  <si>
    <t>Pamatlīdzekļi</t>
  </si>
  <si>
    <t>Zeme, ēkas un būves</t>
  </si>
  <si>
    <t>Dzīvojamās ēkas</t>
  </si>
  <si>
    <t>Nedzīvojamās ēkas</t>
  </si>
  <si>
    <t>Transporta būves</t>
  </si>
  <si>
    <t>Zeme zem ēkām un būvēm</t>
  </si>
  <si>
    <t>Kultivētā zeme</t>
  </si>
  <si>
    <t>Atpūtai un izklaidei izmantojamā zeme</t>
  </si>
  <si>
    <t>Pārējā zeme</t>
  </si>
  <si>
    <t>Celtnes un būves</t>
  </si>
  <si>
    <t>Pārējais nekustamais īpašums</t>
  </si>
  <si>
    <t>Tehnoloģiskās iekārtas un mašīnas</t>
  </si>
  <si>
    <t>Pārējie pamatlīdzekļi</t>
  </si>
  <si>
    <t>Transportlīdzekļi</t>
  </si>
  <si>
    <t>Saimniecības pamatlīdzekļi</t>
  </si>
  <si>
    <t>Bibliotēku krājumi</t>
  </si>
  <si>
    <t>Izklaides, literārie un mākslas oriģināldarbi</t>
  </si>
  <si>
    <t>Antīkie un citi mākslas priekšmeti</t>
  </si>
  <si>
    <t>Citas vērtslietas</t>
  </si>
  <si>
    <t>Datortehnika, sakaru un cita biroja tehnika</t>
  </si>
  <si>
    <t>Pārējie iepriekš neklasificētie pamatlīdzekļi</t>
  </si>
  <si>
    <t>Pamatlīdzekļu izveidošana un nepabeigtā būvniecība</t>
  </si>
  <si>
    <t>Kapitālais remonts un rekonstrukcija</t>
  </si>
  <si>
    <t>Bioloģiskie un pazemes aktīvi</t>
  </si>
  <si>
    <t>Pārējie bioloģiskie un lauksaimniecības aktīvi</t>
  </si>
  <si>
    <t>Ilgtermiņa ieguldījumi nomātajos pamatlīdzekļos</t>
  </si>
  <si>
    <t>Sociālie pabalsti</t>
  </si>
  <si>
    <t>Pensijas un sociālie pabalsti naudā</t>
  </si>
  <si>
    <t>Valsts sociālās apdrošināšanas pabalsti naudā</t>
  </si>
  <si>
    <t>Valsts un pašvaldību nodarbinātības pabalsti naudā</t>
  </si>
  <si>
    <t>Bezdarbnieku pabalsts</t>
  </si>
  <si>
    <t>Bezdarbnieku stipendija</t>
  </si>
  <si>
    <t>Pašvaldību sociālā palīdzība iedzīvotājiem naudā</t>
  </si>
  <si>
    <t>Pabalsti veselības aprūpei naudā</t>
  </si>
  <si>
    <t>Pabalsti ēdināšanai naudā</t>
  </si>
  <si>
    <t>Pašvaldību vienreizējie pabalsti naudā ārkārtas situācijā</t>
  </si>
  <si>
    <t>Sociālās garantijas bāreņiem un audžuģimenēm naudā</t>
  </si>
  <si>
    <t>Pārējā sociālā palīdzība  naudā</t>
  </si>
  <si>
    <t>Pabalsts garantētā minimālā ienākumu līmeņa nodrošināšanai naudā</t>
  </si>
  <si>
    <t>Dzīvokļa pabalsti naudā</t>
  </si>
  <si>
    <t>Valsts un pašvaldību budžeta maksājumi</t>
  </si>
  <si>
    <t>Stipendijas</t>
  </si>
  <si>
    <t>Transporta izdevumu kompensācijas</t>
  </si>
  <si>
    <t>Ilgstošas sociālās aprūpes un sociālās rehabilitācijas institūciju veiktie maksājumi klientiem personiskiem izdevumiem no normatīvajos aktos noteiktajiem klientu ienākumiem, kas izmaksāti no valsts budžeta līdzekļiem</t>
  </si>
  <si>
    <t>Pārējie klasifikācijā neminētie no valsts un pašvaldību budžeta veiktie maksājumi iedzīvotājiem naudā</t>
  </si>
  <si>
    <t>Sociālie pabalsti natūrā</t>
  </si>
  <si>
    <t>Pašvaldību sociālāpalīdzība iedzīvotājiem natūrā</t>
  </si>
  <si>
    <t>Pabalsti ēdināšanai natūrā</t>
  </si>
  <si>
    <t>Pašvaldības vienreizējie pabalsti natūrā ārkārtas situācijā</t>
  </si>
  <si>
    <t>Pārējā sociālāpalīdzība natūrā</t>
  </si>
  <si>
    <t>Atbalsta pasākumi un kompensācijas natūrā</t>
  </si>
  <si>
    <t>Dzīvokļa pabalsti natūrā</t>
  </si>
  <si>
    <t>Pārējie klasifikācijā neminētie maksājumi iedzīvotājiem natūrā un kompensācijas</t>
  </si>
  <si>
    <t>Pašvaldības pirktie sociālie pakalpojumi  iedzīvotājiem</t>
  </si>
  <si>
    <t>Samaksa par aprūpi mājās</t>
  </si>
  <si>
    <t>Samaksa par ilgstošas sociālās aprūpes un sociālās rehabilitācijas institūciju sniegtajiem pakalpojumiem</t>
  </si>
  <si>
    <t>Samaksa par pārējiem sociālajiem pakalpojumiem saskaņā ar pašvaldību saistošajiem noteikumiem</t>
  </si>
  <si>
    <t>Maksājumi iedzīvotājiem natūrā, naudas balvas, izdevumi pašvaldību brīvprātīgo iniciatīvu izpildei</t>
  </si>
  <si>
    <t>Maksājumi iedzīvotājiem natūrā</t>
  </si>
  <si>
    <t>Naudas balvas</t>
  </si>
  <si>
    <t>Izdevumi brīvprātīgo iniciatīvu izpildei</t>
  </si>
  <si>
    <t>Izsoles nodrošinājuma un citu maksājumu, kas saistīti ar dalību izsolēs, atmaksa</t>
  </si>
  <si>
    <t>Uzturēšanas izdevumu transferti, pašu resursu maksājumi, starptautiskā sadarbība</t>
  </si>
  <si>
    <t>Pašvaldību  uzturēšanas izdevumu transferti</t>
  </si>
  <si>
    <t>Pašvaldību  uzturēšanas izdevumu transferti citām pašvaldībām</t>
  </si>
  <si>
    <t>Pašvaldību uzturēšanas izdevumu iekšējie tranferti starp pašvaldības budžeta veidiem</t>
  </si>
  <si>
    <t>Pašvaldības pamatbudžeta uzturēšanas izdevumu transferts uz pašvaldības speciālo budžetu</t>
  </si>
  <si>
    <t>Pašvaldības speciālā budžeta uzturēšanas izdevumu transferts uz pašvaldības pamatbudžetu</t>
  </si>
  <si>
    <t>Pašvaldības iestādes uzturēšanas izdevumu transferts uz pašvaldības pamatbudžetu</t>
  </si>
  <si>
    <t>Pašvaldību uzturēšanas izdevumu transferti padotības iestādēm</t>
  </si>
  <si>
    <t>Pašvaldības  uzturēšanas izdevumu transferti uz valsts budžetu</t>
  </si>
  <si>
    <t>Pašvaldību atmaksa valsts budžetam par iepriekšējos gados saņemto, bet neizlietoto valsts budžeta transfertu uzturēšanas izdevumiem</t>
  </si>
  <si>
    <t>Pašvaldību atmaksa valsts budžetam par iepriekšējos gados saņemtajiem valsts budžeta transfertiem uzturēšanas izdevumiem Eiropas Savienības politiku instrumentu un pārējās ārvalstu finanšu palīdzības līdzfinansētajos projektos (pasākumos)</t>
  </si>
  <si>
    <t>Pašvaldības iemaksa pašvaldību finanšu izlīdzināšanas fondā</t>
  </si>
  <si>
    <t>Atlikums perioda beigās bankā, t.sk</t>
  </si>
  <si>
    <t>F22 01 00 00</t>
  </si>
  <si>
    <t>kases apgrozības līdzekļi</t>
  </si>
  <si>
    <t>F22 01 00 20</t>
  </si>
  <si>
    <t>atgriežamie līdzekļi pašvaldības budžetam</t>
  </si>
  <si>
    <t>Kontrolsumma</t>
  </si>
  <si>
    <t>Ieņēmumu pārsniegums (+) vai deficīts (-)</t>
  </si>
  <si>
    <t>Finansēšana</t>
  </si>
  <si>
    <t>F21 01 00 00</t>
  </si>
  <si>
    <t>Naudas līdzekļi</t>
  </si>
  <si>
    <t>F40 02 00 00</t>
  </si>
  <si>
    <t>Aizņēmumi</t>
  </si>
  <si>
    <t>F40 12 00 10</t>
  </si>
  <si>
    <t>Saņemtie īstermiņa aizņēmumi</t>
  </si>
  <si>
    <t>F40 12 00 20</t>
  </si>
  <si>
    <t>Saņemto īstermiņu aizņēmumu atmaksa</t>
  </si>
  <si>
    <t>F40 22 00 10</t>
  </si>
  <si>
    <t>Saņemtie vidēja termiņa aizņēmumi</t>
  </si>
  <si>
    <t>F40 22 00 20</t>
  </si>
  <si>
    <t>Saņemto vidēja termiņa aizņēmumu atmaksa</t>
  </si>
  <si>
    <t>F40 32 00 10</t>
  </si>
  <si>
    <t>Saņemtie ilgtermiņa aizņēmumi</t>
  </si>
  <si>
    <t>F40 32 00 20</t>
  </si>
  <si>
    <t>Saņemto ilgtermiņa aizņēmumu atmaksa</t>
  </si>
  <si>
    <t>F40 01 00 00</t>
  </si>
  <si>
    <t>Aizdevumi</t>
  </si>
  <si>
    <t>F55 01 00 00</t>
  </si>
  <si>
    <t>Akcijas un cita līdzdalība komersantu pašu kapitālā neskaitot kopieguldījuma fonda akcijas</t>
  </si>
  <si>
    <t>Iestādes vadītājs</t>
  </si>
  <si>
    <t>paraksts, datums</t>
  </si>
  <si>
    <t>atšifrējums</t>
  </si>
  <si>
    <t>Galvenais grāmatvedis</t>
  </si>
  <si>
    <t>Jūrmalas Alternatīvā skola</t>
  </si>
  <si>
    <t>90000051665</t>
  </si>
  <si>
    <t>Viestura iela 6, Jūrmala</t>
  </si>
  <si>
    <t>LV94PARX0002484572015</t>
  </si>
  <si>
    <t>LV60PARX0002484573015</t>
  </si>
  <si>
    <t>LV21PARX0002484577015</t>
  </si>
  <si>
    <t>24.10.2014.</t>
  </si>
  <si>
    <t>Egils Blūms</t>
  </si>
  <si>
    <t>Inese Šmithena</t>
  </si>
  <si>
    <t>JŪRMALAS SĀKUMSKOLA "ATVASE"</t>
  </si>
  <si>
    <t>90001175873</t>
  </si>
  <si>
    <t>RAIŅA 53,JŪRMALA, LV-2011</t>
  </si>
  <si>
    <t xml:space="preserve">                                                                                                                                                                              LV02PARX0002484572022</t>
  </si>
  <si>
    <t xml:space="preserve">                                                                                                                                                                               LV65PARX0002484573022</t>
  </si>
  <si>
    <t xml:space="preserve">                                                                                                                                                                              LV26PARX0002484577022</t>
  </si>
  <si>
    <t xml:space="preserve">                                                                                                                                                                               LV60PARX0002484576022</t>
  </si>
  <si>
    <t>24.10.2014.g.</t>
  </si>
  <si>
    <t>M.Vīnberga</t>
  </si>
  <si>
    <t>V.Straģe</t>
  </si>
  <si>
    <t>Jūrmalas Valsts ģimnāzija</t>
  </si>
  <si>
    <t>90000051487</t>
  </si>
  <si>
    <t>Raiņa iela 55, Jūrmala, LV-2011</t>
  </si>
  <si>
    <t>LV73PARX0002484572005</t>
  </si>
  <si>
    <t>LV39PARX0002484573005 / LV63TREL9813493003000</t>
  </si>
  <si>
    <t>LV97TREL981349300400B</t>
  </si>
  <si>
    <t>LV97PARX0002484577005</t>
  </si>
  <si>
    <t>S. Rone</t>
  </si>
  <si>
    <t>A. Krīgere</t>
  </si>
  <si>
    <t>2014.gada 24. oktobris</t>
  </si>
  <si>
    <t>Reģionālā metodiskā centra un pedagogu tālākizglītības centra darbības nodrošināšana</t>
  </si>
  <si>
    <t>LV63TREL9813493003000</t>
  </si>
  <si>
    <t>Jūrmalas pilsētas Jaundubultu vidusskola</t>
  </si>
  <si>
    <t>90000051561</t>
  </si>
  <si>
    <t>Lielupes-21</t>
  </si>
  <si>
    <t>Iestādes uzturēšana un vispārējās  izglītības nodrošināšana.</t>
  </si>
  <si>
    <t>LV19PARX0002484572007</t>
  </si>
  <si>
    <t>LV82PARX0002484573007</t>
  </si>
  <si>
    <t>LV43PARX0002484577007</t>
  </si>
  <si>
    <t>LV77PARX0002484576007</t>
  </si>
  <si>
    <t>paraksts, 27.10.2014.g.</t>
  </si>
  <si>
    <t>Ē.Annuškāns</t>
  </si>
  <si>
    <t>T.Kļimoviča</t>
  </si>
  <si>
    <t>Jūrmalas pilsētas internātpamatskola</t>
  </si>
  <si>
    <t>90009251342</t>
  </si>
  <si>
    <t>Dzirnavu iela 50, Jūrmala, LV 2011</t>
  </si>
  <si>
    <t>LV42PARX0002484572078</t>
  </si>
  <si>
    <t>LV42PARX0002484573048</t>
  </si>
  <si>
    <t>LV19PARX0002484577051</t>
  </si>
  <si>
    <t xml:space="preserve"> </t>
  </si>
  <si>
    <t>Indulis Skudra</t>
  </si>
  <si>
    <t>Inga Janukoviča</t>
  </si>
  <si>
    <t>Jūrmalas pilsētas Kauguru vidusskola</t>
  </si>
  <si>
    <t>90000051519</t>
  </si>
  <si>
    <t>Raiņa 118</t>
  </si>
  <si>
    <t>LV46PARX0002484572006</t>
  </si>
  <si>
    <t>LV12PARX0002484573006</t>
  </si>
  <si>
    <t>LV70PARX0002484577006</t>
  </si>
  <si>
    <t>LV07PARX0002484576006</t>
  </si>
  <si>
    <t>______________________________________________</t>
  </si>
  <si>
    <t>Z.Tarasenko</t>
  </si>
  <si>
    <t>A.Bukauskiene</t>
  </si>
  <si>
    <t>Ķemeru vidusskola 90009251338</t>
  </si>
  <si>
    <t>Tukuma iela 10, Jūrmala, LV-2012</t>
  </si>
  <si>
    <t>LV26PARX0002484572075</t>
  </si>
  <si>
    <t>LV26PARX0002484573045</t>
  </si>
  <si>
    <t>LV03PARX0002484577048</t>
  </si>
  <si>
    <t>LV37PARX0002484576048</t>
  </si>
  <si>
    <t>S.Seņkina</t>
  </si>
  <si>
    <t>K.Bukarte</t>
  </si>
  <si>
    <t>JŪRMALAS PILSĒTAS LIELUPES VIDUSSKOLA</t>
  </si>
  <si>
    <t>90000051576</t>
  </si>
  <si>
    <t>Aizputes iela 1A, Jūrmala, LV-2010</t>
  </si>
  <si>
    <t>LV51PARX0002484572013</t>
  </si>
  <si>
    <t>LV51PARX0002484577013</t>
  </si>
  <si>
    <t>Majoru vidusskola</t>
  </si>
  <si>
    <t>90000051627</t>
  </si>
  <si>
    <t>Rīgas iela3,Jūrmala</t>
  </si>
  <si>
    <t>Iestādes uzturēšanas  un vispārējās izglītības nodrošināšana</t>
  </si>
  <si>
    <t>LV78PARX0002484572012</t>
  </si>
  <si>
    <t>LV44PARX0002484573012</t>
  </si>
  <si>
    <t>LV51TREL981377100100B</t>
  </si>
  <si>
    <t>LV05PARX0002484577012</t>
  </si>
  <si>
    <t>LV39PARX0002484576012</t>
  </si>
  <si>
    <t>I.Bērziņa</t>
  </si>
  <si>
    <t>V.Glaskova</t>
  </si>
  <si>
    <t>Jūrmalas pilsētas Mežmalas vidusskola</t>
  </si>
  <si>
    <t>90000051595</t>
  </si>
  <si>
    <t>Rūpniecības iela 13, Jūrmala</t>
  </si>
  <si>
    <t>LV89PARX002484572008</t>
  </si>
  <si>
    <t>LV55PARX0002484573008</t>
  </si>
  <si>
    <t>LV16PARX0002484577008</t>
  </si>
  <si>
    <t>0.00</t>
  </si>
  <si>
    <t>PUMPURU VIDUSSKOLA</t>
  </si>
  <si>
    <t>90000051542</t>
  </si>
  <si>
    <t>Kronvalda iela 8, Jūrmala</t>
  </si>
  <si>
    <t>LV35PARX0002484572010</t>
  </si>
  <si>
    <t>LV98PARX0002484573010</t>
  </si>
  <si>
    <t>LV59PARX0002484577010</t>
  </si>
  <si>
    <t>I.Kausiniece</t>
  </si>
  <si>
    <t>J.Jakimova</t>
  </si>
  <si>
    <t>SLOKAS PAMATSKOLA</t>
  </si>
  <si>
    <t>90000051612</t>
  </si>
  <si>
    <t>Skolas ielā 3, Jūrmalā</t>
  </si>
  <si>
    <t>LV24PARX0002484572014</t>
  </si>
  <si>
    <t>LV87RARX0002484573014</t>
  </si>
  <si>
    <t>LV48PARX0002484577014</t>
  </si>
  <si>
    <t>G.Miķelsons</t>
  </si>
  <si>
    <t>G.Liepkalne</t>
  </si>
  <si>
    <t>Sākumskola "Taurenītis"</t>
  </si>
  <si>
    <t>90000051699</t>
  </si>
  <si>
    <t>Kļavu iela 29/31, Jūrmala, LV-2015</t>
  </si>
  <si>
    <t>LV67PARX0002484572016</t>
  </si>
  <si>
    <t>LV33PARX0002484573016</t>
  </si>
  <si>
    <t>LV91PARX0002484577016</t>
  </si>
  <si>
    <t>Vaivaru pamatskola</t>
  </si>
  <si>
    <t>90000783949</t>
  </si>
  <si>
    <t>Skautu iela 2, Jūrmala</t>
  </si>
  <si>
    <t>LV29PARX0002484572021</t>
  </si>
  <si>
    <t>LV92PARX0002484573021</t>
  </si>
  <si>
    <t>LV53PARX0002484577021</t>
  </si>
  <si>
    <t>LV87PARX0002484576021</t>
  </si>
  <si>
    <t>paraksts</t>
  </si>
  <si>
    <t>24.10.2014</t>
  </si>
  <si>
    <t>I. Kārkliņa</t>
  </si>
  <si>
    <t>L. Picalcelma</t>
  </si>
  <si>
    <t>Jūrmalas vakara vidusskola</t>
  </si>
  <si>
    <t>90000051646</t>
  </si>
  <si>
    <t>Iestādes uzturēšana un vispārējās izglītības nodrošināšana.</t>
  </si>
  <si>
    <t>LV08PARX0002484572011</t>
  </si>
  <si>
    <t>LV71PARX0002484573011</t>
  </si>
  <si>
    <t>paraksts, 24.10.2014.g.</t>
  </si>
  <si>
    <t>V.Reisa</t>
  </si>
  <si>
    <t>Jūrmalas pilsētas dome</t>
  </si>
  <si>
    <t>90000056357</t>
  </si>
  <si>
    <t>Jūrmala, Jomas iela 1/5</t>
  </si>
  <si>
    <t>09.100.</t>
  </si>
  <si>
    <t>Pirmsskolas  izglītības iestāžu būvniecība, atjaunošana un uzlabošana</t>
  </si>
  <si>
    <t>LV84PARX0002484572001</t>
  </si>
  <si>
    <t>Izpilddirektora p.i.</t>
  </si>
  <si>
    <t>A.Grants</t>
  </si>
  <si>
    <t>Centralizētās grāmatvedības vadītāja</t>
  </si>
  <si>
    <t>I.Kundziņa</t>
  </si>
  <si>
    <t>Pirmsskolas izglītības nodrošināšana</t>
  </si>
  <si>
    <t>Pirmskolas izglītības iestāžu labiekārtošanas pasākumi</t>
  </si>
  <si>
    <t>09.210.</t>
  </si>
  <si>
    <t>Sākumskolu, pamatskolu un vidusskolu būvniecība, atjaunošana un uzlabošana</t>
  </si>
  <si>
    <t>Centralizētie pasākumi vispārējās izglītības jomā</t>
  </si>
  <si>
    <t>LV79TREL980200804600B</t>
  </si>
  <si>
    <t>09.510.</t>
  </si>
  <si>
    <t>Starpskolu pasākumi, konkursi, sacensības interešu un profesionālās ievirzes izglītības jomā</t>
  </si>
  <si>
    <t>Interešu profesionālās ievirzes izglītības iestāžu būvniecība, atjaunošana un uzlabošana</t>
  </si>
  <si>
    <t>09.810.</t>
  </si>
  <si>
    <t>Iestādes uzturēšana</t>
  </si>
  <si>
    <t>LV57PARX0002484572002</t>
  </si>
  <si>
    <t>Konts tiks atvērts</t>
  </si>
  <si>
    <t>09.600</t>
  </si>
  <si>
    <t>Brīvpusdienu nodrošināšana</t>
  </si>
  <si>
    <t>09.6</t>
  </si>
  <si>
    <t>Vispārējās izglītības nodrošināšana</t>
  </si>
  <si>
    <t xml:space="preserve">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</si>
  <si>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</t>
  </si>
  <si>
    <t>Pirmsskolas izglītības iestāde "Austras koks"</t>
  </si>
  <si>
    <t>90009249140</t>
  </si>
  <si>
    <t>Tukuma iela  9, Jūrmala, LV-2012</t>
  </si>
  <si>
    <t>LV91PARX0002484572069</t>
  </si>
  <si>
    <t>LV91PARX0002484573039</t>
  </si>
  <si>
    <t>LV68PARX0002484577042</t>
  </si>
  <si>
    <t>Pirmsskolas izglītības iestāde "Bitīte"</t>
  </si>
  <si>
    <t>90009249210</t>
  </si>
  <si>
    <t>Lēdurgas iela 20a, Jūrmala, LV-2010</t>
  </si>
  <si>
    <t>Brīvpusdienu  nodrošināšana</t>
  </si>
  <si>
    <t>LV48PARX0002484572067</t>
  </si>
  <si>
    <t>LV48PARX0002484573037</t>
  </si>
  <si>
    <t>LV25PARX0002484577040</t>
  </si>
  <si>
    <t>Pirmsskolas izglītības iestāde "Katrīna"</t>
  </si>
  <si>
    <t>90009249155</t>
  </si>
  <si>
    <t>Salaspils iela 4, Jūrmala, LV-2010</t>
  </si>
  <si>
    <t>Brīpusdienu nodrošināšana</t>
  </si>
  <si>
    <t>LV10PARX0002484572072</t>
  </si>
  <si>
    <t>LV10PARX0002484573042</t>
  </si>
  <si>
    <t>LV84PARX0002484577045</t>
  </si>
  <si>
    <t>Pirmsskolas izglītības iestāde "Lācītis"</t>
  </si>
  <si>
    <t>90009249259</t>
  </si>
  <si>
    <t>Tērbatas iela 42, Jūrmala, LV-2016</t>
  </si>
  <si>
    <t>LV37PARX0002484572071</t>
  </si>
  <si>
    <t>LV37PARX0002484573041</t>
  </si>
  <si>
    <t>LV14PARX0002484577044</t>
  </si>
  <si>
    <t>Pirmsskolas izglītības iestāde "Madara"</t>
  </si>
  <si>
    <t>90009249314</t>
  </si>
  <si>
    <t>Tētbatas iela 1, Jūrmala, LV-2016</t>
  </si>
  <si>
    <t>LV05PARX0002484572065</t>
  </si>
  <si>
    <t>LV05PARX0002484573035</t>
  </si>
  <si>
    <t>LV79PARX0002484577038</t>
  </si>
  <si>
    <t>Rīgas ielā 3</t>
  </si>
  <si>
    <t>Pirmsskolas izglītības iestāde "Mārīte"</t>
  </si>
  <si>
    <t>90009249189</t>
  </si>
  <si>
    <t>Engures iela 4, Jūrmala, LV-2016</t>
  </si>
  <si>
    <t>LV64PARX0002484572070</t>
  </si>
  <si>
    <t>LV64PARX0002484573040</t>
  </si>
  <si>
    <t>LV41PARX0002484577043</t>
  </si>
  <si>
    <t>09.600 Izglītības papildu pakalpojumi</t>
  </si>
  <si>
    <t>Pirmsskolas izglītības iestāde "Namiņš"</t>
  </si>
  <si>
    <t>90009249136</t>
  </si>
  <si>
    <t>LV80PARX0002484572073</t>
  </si>
  <si>
    <t>LV80PARX0002484573043</t>
  </si>
  <si>
    <t>LV57PARX0002484577046</t>
  </si>
  <si>
    <t>Pirmsskolas izglītības iestāde "Saulīte"</t>
  </si>
  <si>
    <t>90009249206</t>
  </si>
  <si>
    <t>Rēzeknes pulka iela 28, Jūrmala, LV-2010</t>
  </si>
  <si>
    <t>LV21PARX0002484572068</t>
  </si>
  <si>
    <t>LV21PARX0002484573038</t>
  </si>
  <si>
    <t>LV95PARX0002484577041</t>
  </si>
  <si>
    <t xml:space="preserve">Iestādes vadītājs </t>
  </si>
  <si>
    <t>Brīvpusdienu nodrošināšana.</t>
  </si>
  <si>
    <t>Pirmsskolas izglītības iestāde "Zvaniņš"</t>
  </si>
  <si>
    <t>90009251357</t>
  </si>
  <si>
    <t>Lībiešu iela 19, Jūrmala, LV-2015</t>
  </si>
  <si>
    <t>LV53PARX0002484572074</t>
  </si>
  <si>
    <t>LV53PARX0002484573044</t>
  </si>
  <si>
    <t>LV30PARX0002484577047</t>
  </si>
  <si>
    <t>09.100</t>
  </si>
  <si>
    <t>Iestādes uzturēšana un pirmsskolas izglītības nodrošināšana</t>
  </si>
  <si>
    <t>Pirmsskolas izglītības iestāde "Podziņa"</t>
  </si>
  <si>
    <t>90009563202</t>
  </si>
  <si>
    <t>Lībiešu iela 21, Jūrmala, LV-2016</t>
  </si>
  <si>
    <t>MD</t>
  </si>
  <si>
    <t>atlīdzība</t>
  </si>
  <si>
    <t>LV31PARX0002484572082</t>
  </si>
  <si>
    <t>LV15PARX0002484573049</t>
  </si>
  <si>
    <t>LV89PARX0002484577052</t>
  </si>
  <si>
    <t>LV64PARX0002484576047</t>
  </si>
  <si>
    <t>90009226256</t>
  </si>
  <si>
    <t>Zemgales iela 4, Jūrmala</t>
  </si>
  <si>
    <t>09.510</t>
  </si>
  <si>
    <t>Iestādes uzturēšana, interešu izglītības un jaunatnes darba nodrošinājums</t>
  </si>
  <si>
    <t>LV32PARX0002484572064</t>
  </si>
  <si>
    <t>LV32PARX0002484573034</t>
  </si>
  <si>
    <t>LV04PARX0002484572083</t>
  </si>
  <si>
    <t>LV90PARX0002484577034</t>
  </si>
  <si>
    <t>E.Majore</t>
  </si>
  <si>
    <t>Jūrmalas Mākslas skola</t>
  </si>
  <si>
    <t>90000053670</t>
  </si>
  <si>
    <t>Jūrmala. Muižas 7,  Strēlnieku pr.30</t>
  </si>
  <si>
    <t>Iestādes uzturēšana, interešu un profesionālās ievirzes izglītības nodrošināšana</t>
  </si>
  <si>
    <t>LV62PARX0002484572009</t>
  </si>
  <si>
    <t>LV28PARX0002484573009</t>
  </si>
  <si>
    <t>LV86PARX0002484577009</t>
  </si>
  <si>
    <t>LV23PARX0002484576009</t>
  </si>
  <si>
    <t>Jūrmalas Mūzikas vidusskola</t>
  </si>
  <si>
    <t>90000056465</t>
  </si>
  <si>
    <t>Smilšu iela 7, Jūrmala, LV-2015</t>
  </si>
  <si>
    <t>Iestādes uzturēšana, profesionālās ievirzes izglītības nodrošināšana</t>
  </si>
  <si>
    <t>LV56PARX0002484572020</t>
  </si>
  <si>
    <t>LV22PARX0002484573020</t>
  </si>
  <si>
    <t>LV80PARX0002484577020</t>
  </si>
  <si>
    <t>LV17PARX0002484576020</t>
  </si>
  <si>
    <t>22.10.2014</t>
  </si>
  <si>
    <t>Svens Renemanis</t>
  </si>
  <si>
    <t>Rudīte Eglone</t>
  </si>
  <si>
    <t>Jūrmalas sporta centrs</t>
  </si>
  <si>
    <t>90001067517</t>
  </si>
  <si>
    <t>Rūpniecības 13, Jūrmala</t>
  </si>
  <si>
    <t>LV83PARX0002484572019</t>
  </si>
  <si>
    <t>LV49PARX0002484573019</t>
  </si>
  <si>
    <t>LV10PARX0002484577019</t>
  </si>
  <si>
    <t>LV44PARX0002484576019</t>
  </si>
  <si>
    <t>A,Ļeonovs</t>
  </si>
  <si>
    <t>J,Rode</t>
  </si>
  <si>
    <t>Rīgas iela 1, Jūrmala</t>
  </si>
  <si>
    <t>Majoru vidusskolas sporta laukuma darbības nodrošināšana</t>
  </si>
  <si>
    <t>LV10PARX0002484522019</t>
  </si>
  <si>
    <t>A.Ļeonovs</t>
  </si>
  <si>
    <t>J.Rode</t>
  </si>
  <si>
    <t>Sporta pasākumi, sacensības</t>
  </si>
  <si>
    <t>Jūrmalas Sporta skola</t>
  </si>
  <si>
    <t>90009249367</t>
  </si>
  <si>
    <t>Nometņu iela 2b, Jūrmala</t>
  </si>
  <si>
    <t>Sporta skolas pasākumi</t>
  </si>
  <si>
    <t>LV96PARX0002484572076</t>
  </si>
  <si>
    <t>LV96PARX0002484573046</t>
  </si>
  <si>
    <t>LV73PARX0002484577049</t>
  </si>
  <si>
    <t>LV10PARX0002484576049</t>
  </si>
  <si>
    <t>Raisa Kraukste</t>
  </si>
  <si>
    <t>Jekaterina Seņkina</t>
  </si>
  <si>
    <t>Iestādes uzturēšana un interešu un profesionālās ievirzes izglītības nodrošināšana</t>
  </si>
  <si>
    <t>Projekts "Atcere – totalitārisms Eiropā un vēsturiskā apziņa Eiropas kontekstā"</t>
  </si>
  <si>
    <t>Rīgas iela 3, Jūrmala</t>
  </si>
  <si>
    <t>Projekts "Songs Make Impossible Look Easy"</t>
  </si>
  <si>
    <t xml:space="preserve">Projekts "Skolotāji-mācīšanās līderi" </t>
  </si>
  <si>
    <t>LV27TREL981304500400B</t>
  </si>
  <si>
    <t>Projekts "Eko-mijiedarbība"</t>
  </si>
  <si>
    <t>LV76TREL981304500300B</t>
  </si>
  <si>
    <t xml:space="preserve">Projekts "Kompleksi risinājumi siltumnīcefekta gāzu emisijas samazināšanai Jūrmalas pilsētas Mežmalas vidusskolā" </t>
  </si>
  <si>
    <t>LV38TREL9802008024000</t>
  </si>
  <si>
    <t>Projekts "Eiropas brīvprātīgais Jūrmalas BJIC"</t>
  </si>
  <si>
    <t>LV80TREL981376900300B</t>
  </si>
  <si>
    <t>Projekts "Solis ilgtspējīgā uzņēmējdarbībā"</t>
  </si>
  <si>
    <t>LV32TREL981376900200B</t>
  </si>
  <si>
    <t>Projekts "Jūrmalas jauniešu mēnesis 2014"</t>
  </si>
  <si>
    <t>LV23TREL9802008033000</t>
  </si>
  <si>
    <t>Privatizējamā SIA "Jūrmalas namsaimnieks"</t>
  </si>
  <si>
    <t>40003426429</t>
  </si>
  <si>
    <t>Jomas ielā 17, Majori Jūrmala LV-2015</t>
  </si>
  <si>
    <t>Pirmskolas izglītības iestāžu un teritoriju apsaimniekošana</t>
  </si>
  <si>
    <t>LV49PARX0002484572146</t>
  </si>
  <si>
    <t>Vispārējās izglītības iestāžu un teritorijas apsaimniekošana</t>
  </si>
  <si>
    <t>Interešu un profesionālās izglītības iestāžu ēku teritorijas apsaimniekošana</t>
  </si>
  <si>
    <t>Latvijas Starptautiskā skola</t>
  </si>
  <si>
    <t>40008006745</t>
  </si>
  <si>
    <t>Viestura iela 6-1, Jūrmala LV-2010</t>
  </si>
  <si>
    <t>LV85PARX0002484573050</t>
  </si>
  <si>
    <t>Jūrmalas Bērnu un jauniešu interešu centrs</t>
  </si>
  <si>
    <t>Uzturdevas kompensācija</t>
  </si>
  <si>
    <t>Izdevumi par precēm iestādes administratīvās darbības nodrošināšanai</t>
  </si>
  <si>
    <t>Valsts sociālie pabalsti naudā</t>
  </si>
  <si>
    <t>Pārējie valsts pabalsti un kompensācijas</t>
  </si>
  <si>
    <t>Prēmijas un naudas balvas</t>
  </si>
  <si>
    <t>Mācību, darba un dienesta komandējumi, darba braucieni</t>
  </si>
  <si>
    <t>Iekšzemes mācību, darba un dienesta komandējumi, darba braucieni</t>
  </si>
  <si>
    <t>Pārējie komandējumu un darba braucienu izdevumi</t>
  </si>
  <si>
    <t xml:space="preserve">Ārvalstu mācību, darba un dienesta komandējumi, darba braucieni </t>
  </si>
  <si>
    <t>Izdevumi par atkritumu savākšanu, izvešanu no apdzīvotām vietām un teritorijām ārpus apdzīvotām vietām un utilizāciju</t>
  </si>
  <si>
    <t>Administratīvie izdevumi un sabiedriskās attiecības</t>
  </si>
  <si>
    <t>Izdevumi par saņemtajiem apmācību pakalpojumiem</t>
  </si>
  <si>
    <t>Remontdarbi un iestāžu uzturēšanas pakalpojumi (izņemot kapitālo remontu)</t>
  </si>
  <si>
    <t>Nekustamā īpašuma uzturēšana</t>
  </si>
  <si>
    <t>Iekārtu, aparatūras un inventāra īre un noma</t>
  </si>
  <si>
    <t>Izdevumi par precēm iestādes darbības nodrošināšanai</t>
  </si>
  <si>
    <t>Subsīdijas un dotācijas komersantiem, biedrībām un nodibinājumiem</t>
  </si>
  <si>
    <t>Valsts un pašvaldību budžeta dotācija komersantiem, ostām un speciālajām ekonomiskajām zonām</t>
  </si>
  <si>
    <t>Subsīdijas un dotācijas komersantiem, biedrībām un nodibinājumiem, ostām un speciālajām ekonomiskajām zonām Eiropas Savienības politiku instrumentu un pārējās ārvalstu finanšu palīdzības līdzfinansēto projektu un (vai)pasākumu ietvaros</t>
  </si>
  <si>
    <t>Subsīdijas un dotācijas komersantiem, ostām un speciālajām ekonomiskajām zonām Eiropas Savienības politiku instrumentu un pārējās ārvalstu finanšu palīdzības līdzfinansētajiem projektiem (pasākumiem)</t>
  </si>
  <si>
    <t>Atmaksa komersantiem, ostām un speciālajām ekonomiskajām zonām par Eiropas Savienības politiku instrumentu un pārējās ārvalstu finanšu palīdzības projektu (pasākumu) īstenošanu</t>
  </si>
  <si>
    <t>Procentu maksājumi iekšzemes finanšu institūcijām par aizņēmumiem un vērtspapīriem</t>
  </si>
  <si>
    <t>Budžeta iestāžu procenta maksājumi Valsts kasei, izņemot valsts sociālās apdrošināšanas speciālo budžetu</t>
  </si>
  <si>
    <t>Darba devēja pabalsti un kompensācijas, no kuriem aprēķina iedzīvotāju ienākuma nodokli un valsts sociālās apdrošināšanas obligātās iemaksas</t>
  </si>
  <si>
    <t>Darba devēja pabalsti un kompensācijas, no kā neaprēķina iedzīvotāju ienākuma nodokli un valsts sociālās apdrošināšanas obligātās iemaksas</t>
  </si>
  <si>
    <t>Starptautiskā sadarbība</t>
  </si>
  <si>
    <t>Pārējie pārskaitījumi ārvalstīm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</si>
</sst>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9"/>
      <name val="Times New Roman"/>
      <family val="1"/>
      <charset val="186"/>
    </font>
    <font>
      <b/>
      <u/>
      <sz val="12"/>
      <name val="Times New Roman"/>
      <family val="1"/>
      <charset val="186"/>
    </font>
    <font>
      <sz val="10"/>
      <name val="Times New Roman"/>
      <family val="1"/>
      <charset val="186"/>
    </font>
    <font>
      <b/>
      <sz val="9"/>
      <name val="Times New Roman"/>
      <family val="1"/>
      <charset val="186"/>
    </font>
    <font>
      <i/>
      <sz val="9"/>
      <name val="Times New Roman"/>
      <family val="1"/>
      <charset val="186"/>
    </font>
    <font>
      <sz val="6"/>
      <name val="Times New Roman"/>
      <family val="1"/>
      <charset val="186"/>
    </font>
    <font>
      <sz val="9"/>
      <color rgb="FFFF0000"/>
      <name val="Times New Roman"/>
      <family val="1"/>
      <charset val="186"/>
    </font>
    <font>
      <sz val="9"/>
      <color indexed="10"/>
      <name val="Times New Roman"/>
      <family val="1"/>
      <charset val="186"/>
    </font>
    <font>
      <sz val="9"/>
      <color theme="0"/>
      <name val="Times New Roman"/>
      <family val="1"/>
      <charset val="186"/>
    </font>
    <font>
      <b/>
      <sz val="9"/>
      <color theme="0"/>
      <name val="Times New Roman"/>
      <family val="1"/>
      <charset val="186"/>
    </font>
    <font>
      <b/>
      <sz val="9"/>
      <color rgb="FFFF0000"/>
      <name val="Times New Roman"/>
      <family val="1"/>
      <charset val="186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31">
    <xf numFmtId="0" fontId="0" fillId="0" borderId="0" xfId="0"/>
    <xf numFmtId="0" fontId="2" fillId="0" borderId="0" xfId="1" applyFont="1" applyFill="1" applyBorder="1" applyAlignment="1" applyProtection="1">
      <alignment vertical="center"/>
    </xf>
    <xf numFmtId="49" fontId="2" fillId="2" borderId="1" xfId="1" applyNumberFormat="1" applyFont="1" applyFill="1" applyBorder="1" applyAlignment="1" applyProtection="1">
      <alignment vertical="center"/>
    </xf>
    <xf numFmtId="49" fontId="2" fillId="2" borderId="0" xfId="1" applyNumberFormat="1" applyFont="1" applyFill="1" applyBorder="1" applyAlignment="1" applyProtection="1">
      <alignment vertical="center"/>
    </xf>
    <xf numFmtId="49" fontId="2" fillId="2" borderId="0" xfId="1" applyNumberFormat="1" applyFont="1" applyFill="1" applyBorder="1" applyAlignment="1" applyProtection="1">
      <alignment horizontal="centerContinuous" vertical="center"/>
    </xf>
    <xf numFmtId="49" fontId="2" fillId="2" borderId="5" xfId="1" applyNumberFormat="1" applyFont="1" applyFill="1" applyBorder="1" applyAlignment="1" applyProtection="1">
      <alignment horizontal="center" vertical="center"/>
    </xf>
    <xf numFmtId="49" fontId="4" fillId="2" borderId="1" xfId="1" applyNumberFormat="1" applyFont="1" applyFill="1" applyBorder="1" applyAlignment="1" applyProtection="1">
      <alignment vertical="center"/>
    </xf>
    <xf numFmtId="49" fontId="5" fillId="2" borderId="0" xfId="1" applyNumberFormat="1" applyFont="1" applyFill="1" applyBorder="1" applyAlignment="1" applyProtection="1">
      <alignment vertical="center"/>
    </xf>
    <xf numFmtId="49" fontId="6" fillId="2" borderId="1" xfId="1" applyNumberFormat="1" applyFont="1" applyFill="1" applyBorder="1" applyAlignment="1" applyProtection="1">
      <alignment vertical="center"/>
    </xf>
    <xf numFmtId="49" fontId="2" fillId="2" borderId="9" xfId="1" applyNumberFormat="1" applyFont="1" applyFill="1" applyBorder="1" applyAlignment="1" applyProtection="1">
      <alignment vertical="center"/>
    </xf>
    <xf numFmtId="49" fontId="2" fillId="2" borderId="10" xfId="1" applyNumberFormat="1" applyFont="1" applyFill="1" applyBorder="1" applyAlignment="1" applyProtection="1">
      <alignment vertical="center"/>
    </xf>
    <xf numFmtId="49" fontId="2" fillId="2" borderId="11" xfId="1" applyNumberFormat="1" applyFont="1" applyFill="1" applyBorder="1" applyAlignment="1" applyProtection="1">
      <alignment vertical="center"/>
      <protection locked="0"/>
    </xf>
    <xf numFmtId="49" fontId="2" fillId="2" borderId="12" xfId="1" applyNumberFormat="1" applyFont="1" applyFill="1" applyBorder="1" applyAlignment="1" applyProtection="1">
      <alignment vertical="center"/>
      <protection locked="0"/>
    </xf>
    <xf numFmtId="49" fontId="2" fillId="2" borderId="13" xfId="1" applyNumberFormat="1" applyFont="1" applyFill="1" applyBorder="1" applyAlignment="1" applyProtection="1">
      <alignment vertical="center"/>
      <protection locked="0"/>
    </xf>
    <xf numFmtId="49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0" xfId="1" applyFont="1" applyFill="1" applyBorder="1" applyAlignment="1" applyProtection="1">
      <alignment horizontal="center" vertical="center" textRotation="90"/>
    </xf>
    <xf numFmtId="1" fontId="7" fillId="0" borderId="28" xfId="1" applyNumberFormat="1" applyFont="1" applyFill="1" applyBorder="1" applyAlignment="1" applyProtection="1">
      <alignment horizontal="center" vertical="center"/>
    </xf>
    <xf numFmtId="1" fontId="7" fillId="0" borderId="29" xfId="1" applyNumberFormat="1" applyFont="1" applyFill="1" applyBorder="1" applyAlignment="1" applyProtection="1">
      <alignment horizontal="center" vertical="center"/>
    </xf>
    <xf numFmtId="1" fontId="7" fillId="0" borderId="30" xfId="1" applyNumberFormat="1" applyFont="1" applyFill="1" applyBorder="1" applyAlignment="1" applyProtection="1">
      <alignment horizontal="center" vertical="center"/>
    </xf>
    <xf numFmtId="1" fontId="7" fillId="0" borderId="31" xfId="1" applyNumberFormat="1" applyFont="1" applyFill="1" applyBorder="1" applyAlignment="1" applyProtection="1">
      <alignment horizontal="center" vertical="center"/>
    </xf>
    <xf numFmtId="1" fontId="7" fillId="0" borderId="32" xfId="1" applyNumberFormat="1" applyFont="1" applyFill="1" applyBorder="1" applyAlignment="1" applyProtection="1">
      <alignment horizontal="center" vertical="center"/>
    </xf>
    <xf numFmtId="0" fontId="5" fillId="0" borderId="19" xfId="1" applyFont="1" applyFill="1" applyBorder="1" applyAlignment="1" applyProtection="1">
      <alignment vertical="center" wrapText="1"/>
    </xf>
    <xf numFmtId="0" fontId="5" fillId="0" borderId="19" xfId="1" applyFont="1" applyFill="1" applyBorder="1" applyAlignment="1" applyProtection="1">
      <alignment horizontal="left" vertical="center" wrapText="1"/>
    </xf>
    <xf numFmtId="0" fontId="5" fillId="0" borderId="1" xfId="1" applyFont="1" applyFill="1" applyBorder="1" applyAlignment="1" applyProtection="1">
      <alignment vertical="center"/>
    </xf>
    <xf numFmtId="0" fontId="5" fillId="0" borderId="24" xfId="1" applyFont="1" applyFill="1" applyBorder="1" applyAlignment="1" applyProtection="1">
      <alignment vertical="center"/>
      <protection locked="0"/>
    </xf>
    <xf numFmtId="0" fontId="5" fillId="0" borderId="21" xfId="1" applyFont="1" applyFill="1" applyBorder="1" applyAlignment="1" applyProtection="1">
      <alignment vertical="center"/>
      <protection locked="0"/>
    </xf>
    <xf numFmtId="0" fontId="5" fillId="0" borderId="22" xfId="1" applyFont="1" applyFill="1" applyBorder="1" applyAlignment="1" applyProtection="1">
      <alignment vertical="center"/>
      <protection locked="0"/>
    </xf>
    <xf numFmtId="0" fontId="5" fillId="0" borderId="0" xfId="1" applyFont="1" applyFill="1" applyBorder="1" applyAlignment="1" applyProtection="1">
      <alignment vertical="center"/>
    </xf>
    <xf numFmtId="0" fontId="5" fillId="0" borderId="33" xfId="1" applyFont="1" applyFill="1" applyBorder="1" applyAlignment="1" applyProtection="1">
      <alignment vertical="center" wrapText="1"/>
    </xf>
    <xf numFmtId="0" fontId="5" fillId="0" borderId="33" xfId="1" applyFont="1" applyFill="1" applyBorder="1" applyAlignment="1" applyProtection="1">
      <alignment horizontal="left" vertical="center" wrapText="1"/>
    </xf>
    <xf numFmtId="3" fontId="5" fillId="0" borderId="34" xfId="1" applyNumberFormat="1" applyFont="1" applyFill="1" applyBorder="1" applyAlignment="1" applyProtection="1">
      <alignment horizontal="right" vertical="center"/>
    </xf>
    <xf numFmtId="3" fontId="5" fillId="0" borderId="35" xfId="1" applyNumberFormat="1" applyFont="1" applyFill="1" applyBorder="1" applyAlignment="1" applyProtection="1">
      <alignment horizontal="right" vertical="center"/>
    </xf>
    <xf numFmtId="3" fontId="5" fillId="0" borderId="36" xfId="1" applyNumberFormat="1" applyFont="1" applyFill="1" applyBorder="1" applyAlignment="1" applyProtection="1">
      <alignment horizontal="right" vertical="center"/>
    </xf>
    <xf numFmtId="3" fontId="5" fillId="0" borderId="37" xfId="1" applyNumberFormat="1" applyFont="1" applyFill="1" applyBorder="1" applyAlignment="1" applyProtection="1">
      <alignment horizontal="right" vertical="center"/>
    </xf>
    <xf numFmtId="0" fontId="2" fillId="0" borderId="28" xfId="1" applyFont="1" applyFill="1" applyBorder="1" applyAlignment="1" applyProtection="1">
      <alignment vertical="center" wrapText="1"/>
    </xf>
    <xf numFmtId="0" fontId="2" fillId="0" borderId="28" xfId="1" applyFont="1" applyFill="1" applyBorder="1" applyAlignment="1" applyProtection="1">
      <alignment horizontal="left" vertical="center" wrapText="1"/>
    </xf>
    <xf numFmtId="3" fontId="2" fillId="0" borderId="29" xfId="1" applyNumberFormat="1" applyFont="1" applyFill="1" applyBorder="1" applyAlignment="1" applyProtection="1">
      <alignment horizontal="right" vertical="center"/>
    </xf>
    <xf numFmtId="3" fontId="2" fillId="0" borderId="30" xfId="1" applyNumberFormat="1" applyFont="1" applyFill="1" applyBorder="1" applyAlignment="1" applyProtection="1">
      <alignment horizontal="right" vertical="center"/>
    </xf>
    <xf numFmtId="3" fontId="2" fillId="0" borderId="31" xfId="1" applyNumberFormat="1" applyFont="1" applyFill="1" applyBorder="1" applyAlignment="1" applyProtection="1">
      <alignment horizontal="right" vertical="center"/>
    </xf>
    <xf numFmtId="3" fontId="2" fillId="0" borderId="32" xfId="1" applyNumberFormat="1" applyFont="1" applyFill="1" applyBorder="1" applyAlignment="1" applyProtection="1">
      <alignment horizontal="right" vertical="center"/>
    </xf>
    <xf numFmtId="0" fontId="2" fillId="0" borderId="19" xfId="1" applyFont="1" applyFill="1" applyBorder="1" applyAlignment="1" applyProtection="1">
      <alignment vertical="center" wrapText="1"/>
    </xf>
    <xf numFmtId="0" fontId="2" fillId="0" borderId="19" xfId="1" applyFont="1" applyFill="1" applyBorder="1" applyAlignment="1" applyProtection="1">
      <alignment horizontal="right" vertical="center" wrapText="1"/>
    </xf>
    <xf numFmtId="3" fontId="2" fillId="0" borderId="1" xfId="1" applyNumberFormat="1" applyFont="1" applyFill="1" applyBorder="1" applyAlignment="1" applyProtection="1">
      <alignment horizontal="right" vertical="center"/>
    </xf>
    <xf numFmtId="3" fontId="2" fillId="0" borderId="24" xfId="1" applyNumberFormat="1" applyFont="1" applyFill="1" applyBorder="1" applyAlignment="1" applyProtection="1">
      <alignment horizontal="right" vertical="center"/>
      <protection locked="0"/>
    </xf>
    <xf numFmtId="3" fontId="2" fillId="0" borderId="21" xfId="1" applyNumberFormat="1" applyFont="1" applyFill="1" applyBorder="1" applyAlignment="1" applyProtection="1">
      <alignment horizontal="right" vertical="center"/>
      <protection locked="0"/>
    </xf>
    <xf numFmtId="3" fontId="2" fillId="0" borderId="22" xfId="1" applyNumberFormat="1" applyFont="1" applyFill="1" applyBorder="1" applyAlignment="1" applyProtection="1">
      <alignment horizontal="right" vertical="center"/>
      <protection locked="0"/>
    </xf>
    <xf numFmtId="0" fontId="2" fillId="0" borderId="38" xfId="1" applyFont="1" applyFill="1" applyBorder="1" applyAlignment="1" applyProtection="1">
      <alignment vertical="center" wrapText="1"/>
    </xf>
    <xf numFmtId="0" fontId="2" fillId="0" borderId="38" xfId="1" applyFont="1" applyFill="1" applyBorder="1" applyAlignment="1" applyProtection="1">
      <alignment horizontal="right" vertical="center" wrapText="1"/>
    </xf>
    <xf numFmtId="3" fontId="2" fillId="0" borderId="39" xfId="1" applyNumberFormat="1" applyFont="1" applyFill="1" applyBorder="1" applyAlignment="1" applyProtection="1">
      <alignment horizontal="right" vertical="center"/>
    </xf>
    <xf numFmtId="3" fontId="2" fillId="0" borderId="40" xfId="1" applyNumberFormat="1" applyFont="1" applyFill="1" applyBorder="1" applyAlignment="1" applyProtection="1">
      <alignment horizontal="right" vertical="center"/>
      <protection locked="0"/>
    </xf>
    <xf numFmtId="3" fontId="2" fillId="0" borderId="8" xfId="1" applyNumberFormat="1" applyFont="1" applyFill="1" applyBorder="1" applyAlignment="1" applyProtection="1">
      <alignment horizontal="right" vertical="center"/>
      <protection locked="0"/>
    </xf>
    <xf numFmtId="3" fontId="2" fillId="0" borderId="41" xfId="1" applyNumberFormat="1" applyFont="1" applyFill="1" applyBorder="1" applyAlignment="1" applyProtection="1">
      <alignment horizontal="right" vertical="center"/>
      <protection locked="0"/>
    </xf>
    <xf numFmtId="0" fontId="5" fillId="0" borderId="23" xfId="1" applyFont="1" applyFill="1" applyBorder="1" applyAlignment="1" applyProtection="1">
      <alignment horizontal="left" vertical="center" wrapText="1"/>
    </xf>
    <xf numFmtId="3" fontId="2" fillId="0" borderId="26" xfId="1" applyNumberFormat="1" applyFont="1" applyFill="1" applyBorder="1" applyAlignment="1" applyProtection="1">
      <alignment vertical="center"/>
    </xf>
    <xf numFmtId="3" fontId="2" fillId="0" borderId="25" xfId="1" applyNumberFormat="1" applyFont="1" applyFill="1" applyBorder="1" applyAlignment="1" applyProtection="1">
      <alignment vertical="center"/>
      <protection locked="0"/>
    </xf>
    <xf numFmtId="3" fontId="2" fillId="0" borderId="25" xfId="1" applyNumberFormat="1" applyFont="1" applyFill="1" applyBorder="1" applyAlignment="1" applyProtection="1">
      <alignment horizontal="center" vertical="center"/>
    </xf>
    <xf numFmtId="3" fontId="2" fillId="0" borderId="42" xfId="1" applyNumberFormat="1" applyFont="1" applyFill="1" applyBorder="1" applyAlignment="1" applyProtection="1">
      <alignment horizontal="center" vertical="center"/>
    </xf>
    <xf numFmtId="3" fontId="2" fillId="0" borderId="27" xfId="1" applyNumberFormat="1" applyFont="1" applyFill="1" applyBorder="1" applyAlignment="1" applyProtection="1">
      <alignment horizontal="center" vertical="center"/>
    </xf>
    <xf numFmtId="0" fontId="5" fillId="0" borderId="43" xfId="1" applyFont="1" applyFill="1" applyBorder="1" applyAlignment="1" applyProtection="1">
      <alignment horizontal="left" vertical="center" wrapText="1"/>
    </xf>
    <xf numFmtId="3" fontId="2" fillId="0" borderId="9" xfId="1" applyNumberFormat="1" applyFont="1" applyFill="1" applyBorder="1" applyAlignment="1" applyProtection="1">
      <alignment vertical="center"/>
    </xf>
    <xf numFmtId="3" fontId="2" fillId="0" borderId="44" xfId="1" applyNumberFormat="1" applyFont="1" applyFill="1" applyBorder="1" applyAlignment="1" applyProtection="1">
      <alignment horizontal="right" vertical="center"/>
      <protection locked="0"/>
    </xf>
    <xf numFmtId="3" fontId="2" fillId="0" borderId="44" xfId="1" applyNumberFormat="1" applyFont="1" applyFill="1" applyBorder="1" applyAlignment="1" applyProtection="1">
      <alignment horizontal="center" vertical="center"/>
    </xf>
    <xf numFmtId="3" fontId="2" fillId="0" borderId="45" xfId="1" applyNumberFormat="1" applyFont="1" applyFill="1" applyBorder="1" applyAlignment="1" applyProtection="1">
      <alignment horizontal="center" vertical="center"/>
    </xf>
    <xf numFmtId="3" fontId="2" fillId="0" borderId="44" xfId="1" applyNumberFormat="1" applyFont="1" applyFill="1" applyBorder="1" applyAlignment="1" applyProtection="1">
      <alignment horizontal="center" vertical="center"/>
      <protection locked="0"/>
    </xf>
    <xf numFmtId="3" fontId="2" fillId="0" borderId="46" xfId="1" applyNumberFormat="1" applyFont="1" applyFill="1" applyBorder="1" applyAlignment="1" applyProtection="1">
      <alignment horizontal="center" vertical="center"/>
    </xf>
    <xf numFmtId="3" fontId="2" fillId="0" borderId="44" xfId="1" applyNumberFormat="1" applyFont="1" applyFill="1" applyBorder="1" applyAlignment="1" applyProtection="1">
      <alignment vertical="center"/>
    </xf>
    <xf numFmtId="0" fontId="5" fillId="0" borderId="43" xfId="1" applyFont="1" applyFill="1" applyBorder="1" applyAlignment="1" applyProtection="1">
      <alignment horizontal="center" vertical="center" wrapText="1"/>
    </xf>
    <xf numFmtId="0" fontId="2" fillId="0" borderId="19" xfId="1" applyFont="1" applyFill="1" applyBorder="1" applyAlignment="1" applyProtection="1">
      <alignment horizontal="left" vertical="center" wrapText="1"/>
    </xf>
    <xf numFmtId="3" fontId="2" fillId="0" borderId="1" xfId="1" applyNumberFormat="1" applyFont="1" applyFill="1" applyBorder="1" applyAlignment="1" applyProtection="1">
      <alignment vertical="center"/>
    </xf>
    <xf numFmtId="3" fontId="2" fillId="0" borderId="24" xfId="1" applyNumberFormat="1" applyFont="1" applyFill="1" applyBorder="1" applyAlignment="1" applyProtection="1">
      <alignment horizontal="center" vertical="center"/>
    </xf>
    <xf numFmtId="3" fontId="2" fillId="0" borderId="24" xfId="1" applyNumberFormat="1" applyFont="1" applyFill="1" applyBorder="1" applyAlignment="1" applyProtection="1">
      <alignment vertical="center"/>
      <protection locked="0"/>
    </xf>
    <xf numFmtId="3" fontId="2" fillId="0" borderId="21" xfId="1" applyNumberFormat="1" applyFont="1" applyFill="1" applyBorder="1" applyAlignment="1" applyProtection="1">
      <alignment horizontal="center" vertical="center"/>
    </xf>
    <xf numFmtId="3" fontId="2" fillId="0" borderId="22" xfId="1" applyNumberFormat="1" applyFont="1" applyFill="1" applyBorder="1" applyAlignment="1" applyProtection="1">
      <alignment horizontal="center" vertical="center"/>
    </xf>
    <xf numFmtId="0" fontId="2" fillId="0" borderId="38" xfId="1" applyFont="1" applyFill="1" applyBorder="1" applyAlignment="1" applyProtection="1">
      <alignment horizontal="left" vertical="center" wrapText="1"/>
    </xf>
    <xf numFmtId="3" fontId="2" fillId="0" borderId="39" xfId="1" applyNumberFormat="1" applyFont="1" applyFill="1" applyBorder="1" applyAlignment="1" applyProtection="1">
      <alignment vertical="center"/>
    </xf>
    <xf numFmtId="3" fontId="2" fillId="0" borderId="40" xfId="1" applyNumberFormat="1" applyFont="1" applyFill="1" applyBorder="1" applyAlignment="1" applyProtection="1">
      <alignment horizontal="center" vertical="center"/>
    </xf>
    <xf numFmtId="3" fontId="2" fillId="0" borderId="40" xfId="1" applyNumberFormat="1" applyFont="1" applyFill="1" applyBorder="1" applyAlignment="1" applyProtection="1">
      <alignment vertical="center"/>
      <protection locked="0"/>
    </xf>
    <xf numFmtId="3" fontId="2" fillId="0" borderId="8" xfId="1" applyNumberFormat="1" applyFont="1" applyFill="1" applyBorder="1" applyAlignment="1" applyProtection="1">
      <alignment horizontal="center" vertical="center"/>
    </xf>
    <xf numFmtId="3" fontId="2" fillId="0" borderId="41" xfId="1" applyNumberFormat="1" applyFont="1" applyFill="1" applyBorder="1" applyAlignment="1" applyProtection="1">
      <alignment horizontal="center" vertical="center"/>
    </xf>
    <xf numFmtId="0" fontId="2" fillId="0" borderId="47" xfId="1" applyFont="1" applyFill="1" applyBorder="1" applyAlignment="1" applyProtection="1">
      <alignment horizontal="right" vertical="center" wrapText="1"/>
    </xf>
    <xf numFmtId="0" fontId="2" fillId="0" borderId="47" xfId="1" applyFont="1" applyFill="1" applyBorder="1" applyAlignment="1" applyProtection="1">
      <alignment horizontal="left" vertical="center" wrapText="1"/>
    </xf>
    <xf numFmtId="3" fontId="2" fillId="0" borderId="15" xfId="1" applyNumberFormat="1" applyFont="1" applyFill="1" applyBorder="1" applyAlignment="1" applyProtection="1">
      <alignment vertical="center"/>
    </xf>
    <xf numFmtId="3" fontId="2" fillId="0" borderId="48" xfId="1" applyNumberFormat="1" applyFont="1" applyFill="1" applyBorder="1" applyAlignment="1" applyProtection="1">
      <alignment horizontal="center" vertical="center"/>
    </xf>
    <xf numFmtId="3" fontId="2" fillId="0" borderId="48" xfId="1" applyNumberFormat="1" applyFont="1" applyFill="1" applyBorder="1" applyAlignment="1" applyProtection="1">
      <alignment vertical="center"/>
      <protection locked="0"/>
    </xf>
    <xf numFmtId="3" fontId="2" fillId="0" borderId="17" xfId="1" applyNumberFormat="1" applyFont="1" applyFill="1" applyBorder="1" applyAlignment="1" applyProtection="1">
      <alignment horizontal="center" vertical="center"/>
    </xf>
    <xf numFmtId="3" fontId="2" fillId="0" borderId="18" xfId="1" applyNumberFormat="1" applyFont="1" applyFill="1" applyBorder="1" applyAlignment="1" applyProtection="1">
      <alignment horizontal="center" vertical="center"/>
    </xf>
    <xf numFmtId="3" fontId="2" fillId="0" borderId="9" xfId="1" applyNumberFormat="1" applyFont="1" applyFill="1" applyBorder="1" applyAlignment="1" applyProtection="1">
      <alignment horizontal="right" vertical="center"/>
    </xf>
    <xf numFmtId="0" fontId="5" fillId="0" borderId="49" xfId="1" applyFont="1" applyFill="1" applyBorder="1" applyAlignment="1" applyProtection="1">
      <alignment horizontal="center" vertical="center" wrapText="1"/>
    </xf>
    <xf numFmtId="0" fontId="5" fillId="0" borderId="49" xfId="1" applyFont="1" applyFill="1" applyBorder="1" applyAlignment="1" applyProtection="1">
      <alignment horizontal="left" vertical="center" wrapText="1"/>
    </xf>
    <xf numFmtId="3" fontId="2" fillId="0" borderId="50" xfId="1" applyNumberFormat="1" applyFont="1" applyFill="1" applyBorder="1" applyAlignment="1" applyProtection="1">
      <alignment horizontal="right" vertical="center"/>
    </xf>
    <xf numFmtId="3" fontId="2" fillId="0" borderId="48" xfId="1" applyNumberFormat="1" applyFont="1" applyFill="1" applyBorder="1" applyAlignment="1" applyProtection="1">
      <alignment horizontal="right" vertical="center"/>
      <protection locked="0"/>
    </xf>
    <xf numFmtId="3" fontId="2" fillId="0" borderId="48" xfId="1" applyNumberFormat="1" applyFont="1" applyFill="1" applyBorder="1" applyAlignment="1" applyProtection="1">
      <alignment horizontal="center" vertical="center"/>
      <protection locked="0"/>
    </xf>
    <xf numFmtId="3" fontId="2" fillId="0" borderId="51" xfId="1" applyNumberFormat="1" applyFont="1" applyFill="1" applyBorder="1" applyAlignment="1" applyProtection="1">
      <alignment horizontal="center" vertical="center"/>
    </xf>
    <xf numFmtId="3" fontId="2" fillId="0" borderId="52" xfId="1" applyNumberFormat="1" applyFont="1" applyFill="1" applyBorder="1" applyAlignment="1" applyProtection="1">
      <alignment horizontal="right" vertical="center"/>
    </xf>
    <xf numFmtId="3" fontId="2" fillId="0" borderId="24" xfId="1" applyNumberFormat="1" applyFont="1" applyFill="1" applyBorder="1" applyAlignment="1" applyProtection="1">
      <alignment horizontal="center" vertical="center"/>
      <protection locked="0"/>
    </xf>
    <xf numFmtId="3" fontId="2" fillId="0" borderId="53" xfId="1" applyNumberFormat="1" applyFont="1" applyFill="1" applyBorder="1" applyAlignment="1" applyProtection="1">
      <alignment horizontal="center" vertical="center"/>
    </xf>
    <xf numFmtId="0" fontId="5" fillId="0" borderId="54" xfId="1" applyFont="1" applyFill="1" applyBorder="1" applyAlignment="1" applyProtection="1">
      <alignment horizontal="center" vertical="center" wrapText="1"/>
    </xf>
    <xf numFmtId="0" fontId="5" fillId="0" borderId="54" xfId="1" applyFont="1" applyFill="1" applyBorder="1" applyAlignment="1" applyProtection="1">
      <alignment horizontal="left" vertical="center" wrapText="1"/>
    </xf>
    <xf numFmtId="3" fontId="2" fillId="0" borderId="55" xfId="1" applyNumberFormat="1" applyFont="1" applyFill="1" applyBorder="1" applyAlignment="1" applyProtection="1">
      <alignment horizontal="right" vertical="center"/>
    </xf>
    <xf numFmtId="3" fontId="2" fillId="0" borderId="44" xfId="1" applyNumberFormat="1" applyFont="1" applyFill="1" applyBorder="1" applyAlignment="1" applyProtection="1">
      <alignment horizontal="right" vertical="center"/>
    </xf>
    <xf numFmtId="3" fontId="2" fillId="0" borderId="56" xfId="1" applyNumberFormat="1" applyFont="1" applyFill="1" applyBorder="1" applyAlignment="1" applyProtection="1">
      <alignment horizontal="center" vertical="center"/>
    </xf>
    <xf numFmtId="3" fontId="2" fillId="0" borderId="57" xfId="1" applyNumberFormat="1" applyFont="1" applyFill="1" applyBorder="1" applyAlignment="1" applyProtection="1">
      <alignment horizontal="right" vertical="center"/>
    </xf>
    <xf numFmtId="0" fontId="2" fillId="0" borderId="58" xfId="1" applyFont="1" applyFill="1" applyBorder="1" applyAlignment="1" applyProtection="1">
      <alignment horizontal="right" vertical="center" wrapText="1"/>
    </xf>
    <xf numFmtId="0" fontId="2" fillId="0" borderId="58" xfId="1" applyFont="1" applyFill="1" applyBorder="1" applyAlignment="1" applyProtection="1">
      <alignment horizontal="left" vertical="center" wrapText="1"/>
    </xf>
    <xf numFmtId="3" fontId="2" fillId="0" borderId="59" xfId="1" applyNumberFormat="1" applyFont="1" applyFill="1" applyBorder="1" applyAlignment="1" applyProtection="1">
      <alignment horizontal="right" vertical="center"/>
    </xf>
    <xf numFmtId="3" fontId="2" fillId="0" borderId="60" xfId="1" applyNumberFormat="1" applyFont="1" applyFill="1" applyBorder="1" applyAlignment="1" applyProtection="1">
      <alignment horizontal="center" vertical="center"/>
    </xf>
    <xf numFmtId="3" fontId="2" fillId="0" borderId="5" xfId="1" applyNumberFormat="1" applyFont="1" applyFill="1" applyBorder="1" applyAlignment="1" applyProtection="1">
      <alignment horizontal="right" vertical="center"/>
      <protection locked="0"/>
    </xf>
    <xf numFmtId="3" fontId="2" fillId="0" borderId="61" xfId="1" applyNumberFormat="1" applyFont="1" applyFill="1" applyBorder="1" applyAlignment="1" applyProtection="1">
      <alignment horizontal="right" vertical="center"/>
      <protection locked="0"/>
    </xf>
    <xf numFmtId="3" fontId="2" fillId="0" borderId="62" xfId="1" applyNumberFormat="1" applyFont="1" applyFill="1" applyBorder="1" applyAlignment="1" applyProtection="1">
      <alignment horizontal="right" vertical="center"/>
    </xf>
    <xf numFmtId="0" fontId="2" fillId="0" borderId="58" xfId="1" applyFont="1" applyFill="1" applyBorder="1" applyAlignment="1" applyProtection="1">
      <alignment vertical="center" wrapText="1"/>
    </xf>
    <xf numFmtId="3" fontId="2" fillId="0" borderId="62" xfId="1" applyNumberFormat="1" applyFont="1" applyFill="1" applyBorder="1" applyAlignment="1" applyProtection="1">
      <alignment vertical="center"/>
    </xf>
    <xf numFmtId="3" fontId="2" fillId="0" borderId="60" xfId="1" applyNumberFormat="1" applyFont="1" applyFill="1" applyBorder="1" applyAlignment="1" applyProtection="1">
      <alignment horizontal="center" vertical="center"/>
      <protection locked="0"/>
    </xf>
    <xf numFmtId="3" fontId="2" fillId="0" borderId="60" xfId="1" applyNumberFormat="1" applyFont="1" applyFill="1" applyBorder="1" applyAlignment="1" applyProtection="1">
      <alignment horizontal="right" vertical="center"/>
      <protection locked="0"/>
    </xf>
    <xf numFmtId="3" fontId="2" fillId="0" borderId="62" xfId="1" applyNumberFormat="1" applyFont="1" applyFill="1" applyBorder="1" applyAlignment="1" applyProtection="1">
      <alignment vertical="center"/>
      <protection locked="0"/>
    </xf>
    <xf numFmtId="0" fontId="5" fillId="0" borderId="19" xfId="1" applyFont="1" applyBorder="1" applyAlignment="1" applyProtection="1">
      <alignment vertical="center" wrapText="1"/>
    </xf>
    <xf numFmtId="0" fontId="5" fillId="0" borderId="19" xfId="1" applyFont="1" applyBorder="1" applyAlignment="1" applyProtection="1">
      <alignment horizontal="left" vertical="center" wrapText="1"/>
    </xf>
    <xf numFmtId="3" fontId="5" fillId="0" borderId="1" xfId="1" applyNumberFormat="1" applyFont="1" applyBorder="1" applyAlignment="1" applyProtection="1">
      <alignment vertical="center"/>
    </xf>
    <xf numFmtId="3" fontId="5" fillId="0" borderId="24" xfId="1" applyNumberFormat="1" applyFont="1" applyBorder="1" applyAlignment="1" applyProtection="1">
      <alignment vertical="center"/>
      <protection locked="0"/>
    </xf>
    <xf numFmtId="3" fontId="5" fillId="0" borderId="21" xfId="1" applyNumberFormat="1" applyFont="1" applyBorder="1" applyAlignment="1" applyProtection="1">
      <alignment vertical="center"/>
      <protection locked="0"/>
    </xf>
    <xf numFmtId="3" fontId="5" fillId="0" borderId="22" xfId="1" applyNumberFormat="1" applyFont="1" applyBorder="1" applyAlignment="1" applyProtection="1">
      <alignment vertical="center"/>
      <protection locked="0"/>
    </xf>
    <xf numFmtId="0" fontId="5" fillId="0" borderId="33" xfId="1" applyFont="1" applyFill="1" applyBorder="1" applyAlignment="1" applyProtection="1">
      <alignment vertical="center"/>
    </xf>
    <xf numFmtId="3" fontId="5" fillId="0" borderId="34" xfId="1" applyNumberFormat="1" applyFont="1" applyFill="1" applyBorder="1" applyAlignment="1" applyProtection="1">
      <alignment vertical="center"/>
    </xf>
    <xf numFmtId="3" fontId="5" fillId="0" borderId="35" xfId="1" applyNumberFormat="1" applyFont="1" applyFill="1" applyBorder="1" applyAlignment="1" applyProtection="1">
      <alignment vertical="center"/>
    </xf>
    <xf numFmtId="3" fontId="5" fillId="0" borderId="36" xfId="1" applyNumberFormat="1" applyFont="1" applyFill="1" applyBorder="1" applyAlignment="1" applyProtection="1">
      <alignment vertical="center"/>
    </xf>
    <xf numFmtId="3" fontId="5" fillId="0" borderId="37" xfId="1" applyNumberFormat="1" applyFont="1" applyFill="1" applyBorder="1" applyAlignment="1" applyProtection="1">
      <alignment vertical="center"/>
    </xf>
    <xf numFmtId="0" fontId="5" fillId="0" borderId="63" xfId="1" applyFont="1" applyFill="1" applyBorder="1" applyAlignment="1" applyProtection="1">
      <alignment vertical="center"/>
    </xf>
    <xf numFmtId="0" fontId="5" fillId="0" borderId="63" xfId="1" applyFont="1" applyFill="1" applyBorder="1" applyAlignment="1" applyProtection="1">
      <alignment vertical="center" wrapText="1"/>
    </xf>
    <xf numFmtId="3" fontId="5" fillId="0" borderId="64" xfId="1" applyNumberFormat="1" applyFont="1" applyFill="1" applyBorder="1" applyAlignment="1" applyProtection="1">
      <alignment vertical="center"/>
    </xf>
    <xf numFmtId="3" fontId="5" fillId="0" borderId="65" xfId="1" applyNumberFormat="1" applyFont="1" applyFill="1" applyBorder="1" applyAlignment="1" applyProtection="1">
      <alignment vertical="center"/>
    </xf>
    <xf numFmtId="3" fontId="5" fillId="0" borderId="66" xfId="1" applyNumberFormat="1" applyFont="1" applyFill="1" applyBorder="1" applyAlignment="1" applyProtection="1">
      <alignment vertical="center"/>
    </xf>
    <xf numFmtId="3" fontId="5" fillId="0" borderId="67" xfId="1" applyNumberFormat="1" applyFont="1" applyFill="1" applyBorder="1" applyAlignment="1" applyProtection="1">
      <alignment vertical="center"/>
    </xf>
    <xf numFmtId="0" fontId="5" fillId="0" borderId="19" xfId="1" applyFont="1" applyFill="1" applyBorder="1" applyAlignment="1" applyProtection="1">
      <alignment vertical="center"/>
    </xf>
    <xf numFmtId="3" fontId="5" fillId="0" borderId="1" xfId="1" applyNumberFormat="1" applyFont="1" applyFill="1" applyBorder="1" applyAlignment="1" applyProtection="1">
      <alignment vertical="center"/>
    </xf>
    <xf numFmtId="3" fontId="5" fillId="0" borderId="24" xfId="1" applyNumberFormat="1" applyFont="1" applyFill="1" applyBorder="1" applyAlignment="1" applyProtection="1">
      <alignment vertical="center"/>
    </xf>
    <xf numFmtId="3" fontId="5" fillId="0" borderId="21" xfId="1" applyNumberFormat="1" applyFont="1" applyFill="1" applyBorder="1" applyAlignment="1" applyProtection="1">
      <alignment vertical="center"/>
    </xf>
    <xf numFmtId="3" fontId="5" fillId="0" borderId="22" xfId="1" applyNumberFormat="1" applyFont="1" applyFill="1" applyBorder="1" applyAlignment="1" applyProtection="1">
      <alignment vertical="center"/>
    </xf>
    <xf numFmtId="0" fontId="5" fillId="3" borderId="49" xfId="1" applyFont="1" applyFill="1" applyBorder="1" applyAlignment="1" applyProtection="1">
      <alignment horizontal="left" vertical="center" wrapText="1"/>
    </xf>
    <xf numFmtId="3" fontId="5" fillId="3" borderId="68" xfId="1" applyNumberFormat="1" applyFont="1" applyFill="1" applyBorder="1" applyAlignment="1" applyProtection="1">
      <alignment vertical="center"/>
    </xf>
    <xf numFmtId="3" fontId="5" fillId="3" borderId="50" xfId="1" applyNumberFormat="1" applyFont="1" applyFill="1" applyBorder="1" applyAlignment="1" applyProtection="1">
      <alignment vertical="center"/>
    </xf>
    <xf numFmtId="3" fontId="5" fillId="3" borderId="69" xfId="1" applyNumberFormat="1" applyFont="1" applyFill="1" applyBorder="1" applyAlignment="1" applyProtection="1">
      <alignment vertical="center"/>
    </xf>
    <xf numFmtId="3" fontId="5" fillId="3" borderId="70" xfId="1" applyNumberFormat="1" applyFont="1" applyFill="1" applyBorder="1" applyAlignment="1" applyProtection="1">
      <alignment vertical="center"/>
    </xf>
    <xf numFmtId="0" fontId="2" fillId="0" borderId="43" xfId="1" applyFont="1" applyFill="1" applyBorder="1" applyAlignment="1" applyProtection="1">
      <alignment horizontal="left" vertical="center" wrapText="1"/>
    </xf>
    <xf numFmtId="3" fontId="2" fillId="0" borderId="71" xfId="1" applyNumberFormat="1" applyFont="1" applyFill="1" applyBorder="1" applyAlignment="1" applyProtection="1">
      <alignment vertical="center"/>
    </xf>
    <xf numFmtId="3" fontId="2" fillId="0" borderId="72" xfId="1" applyNumberFormat="1" applyFont="1" applyFill="1" applyBorder="1" applyAlignment="1" applyProtection="1">
      <alignment vertical="center"/>
    </xf>
    <xf numFmtId="0" fontId="2" fillId="0" borderId="58" xfId="1" applyFont="1" applyFill="1" applyBorder="1" applyAlignment="1" applyProtection="1">
      <alignment horizontal="center" vertical="center" wrapText="1"/>
    </xf>
    <xf numFmtId="3" fontId="2" fillId="0" borderId="60" xfId="1" applyNumberFormat="1" applyFont="1" applyFill="1" applyBorder="1" applyAlignment="1" applyProtection="1">
      <alignment vertical="center"/>
    </xf>
    <xf numFmtId="3" fontId="2" fillId="0" borderId="5" xfId="1" applyNumberFormat="1" applyFont="1" applyFill="1" applyBorder="1" applyAlignment="1" applyProtection="1">
      <alignment vertical="center"/>
    </xf>
    <xf numFmtId="3" fontId="2" fillId="0" borderId="61" xfId="1" applyNumberFormat="1" applyFont="1" applyFill="1" applyBorder="1" applyAlignment="1" applyProtection="1">
      <alignment vertical="center"/>
    </xf>
    <xf numFmtId="3" fontId="2" fillId="0" borderId="21" xfId="1" applyNumberFormat="1" applyFont="1" applyFill="1" applyBorder="1" applyAlignment="1" applyProtection="1">
      <alignment vertical="center"/>
      <protection locked="0"/>
    </xf>
    <xf numFmtId="3" fontId="2" fillId="0" borderId="22" xfId="1" applyNumberFormat="1" applyFont="1" applyFill="1" applyBorder="1" applyAlignment="1" applyProtection="1">
      <alignment vertical="center"/>
      <protection locked="0"/>
    </xf>
    <xf numFmtId="3" fontId="2" fillId="0" borderId="8" xfId="1" applyNumberFormat="1" applyFont="1" applyFill="1" applyBorder="1" applyAlignment="1" applyProtection="1">
      <alignment vertical="center"/>
      <protection locked="0"/>
    </xf>
    <xf numFmtId="3" fontId="2" fillId="0" borderId="41" xfId="1" applyNumberFormat="1" applyFont="1" applyFill="1" applyBorder="1" applyAlignment="1" applyProtection="1">
      <alignment vertical="center"/>
      <protection locked="0"/>
    </xf>
    <xf numFmtId="0" fontId="2" fillId="0" borderId="38" xfId="1" applyFont="1" applyFill="1" applyBorder="1" applyAlignment="1" applyProtection="1">
      <alignment horizontal="center" vertical="center" wrapText="1"/>
    </xf>
    <xf numFmtId="3" fontId="2" fillId="0" borderId="40" xfId="1" applyNumberFormat="1" applyFont="1" applyFill="1" applyBorder="1" applyAlignment="1" applyProtection="1">
      <alignment vertical="center"/>
    </xf>
    <xf numFmtId="3" fontId="2" fillId="0" borderId="8" xfId="1" applyNumberFormat="1" applyFont="1" applyFill="1" applyBorder="1" applyAlignment="1" applyProtection="1">
      <alignment vertical="center"/>
    </xf>
    <xf numFmtId="3" fontId="2" fillId="0" borderId="41" xfId="1" applyNumberFormat="1" applyFont="1" applyFill="1" applyBorder="1" applyAlignment="1" applyProtection="1">
      <alignment vertical="center"/>
    </xf>
    <xf numFmtId="3" fontId="2" fillId="0" borderId="60" xfId="1" applyNumberFormat="1" applyFont="1" applyFill="1" applyBorder="1" applyAlignment="1" applyProtection="1">
      <alignment vertical="center"/>
      <protection locked="0"/>
    </xf>
    <xf numFmtId="3" fontId="2" fillId="0" borderId="5" xfId="1" applyNumberFormat="1" applyFont="1" applyFill="1" applyBorder="1" applyAlignment="1" applyProtection="1">
      <alignment vertical="center"/>
      <protection locked="0"/>
    </xf>
    <xf numFmtId="3" fontId="2" fillId="0" borderId="61" xfId="1" applyNumberFormat="1" applyFont="1" applyFill="1" applyBorder="1" applyAlignment="1" applyProtection="1">
      <alignment vertical="center"/>
      <protection locked="0"/>
    </xf>
    <xf numFmtId="3" fontId="2" fillId="0" borderId="45" xfId="1" applyNumberFormat="1" applyFont="1" applyFill="1" applyBorder="1" applyAlignment="1" applyProtection="1">
      <alignment vertical="center"/>
    </xf>
    <xf numFmtId="3" fontId="2" fillId="0" borderId="46" xfId="1" applyNumberFormat="1" applyFont="1" applyFill="1" applyBorder="1" applyAlignment="1" applyProtection="1">
      <alignment vertical="center"/>
    </xf>
    <xf numFmtId="0" fontId="2" fillId="0" borderId="19" xfId="1" applyFont="1" applyFill="1" applyBorder="1" applyAlignment="1" applyProtection="1">
      <alignment horizontal="center" vertical="center" wrapText="1"/>
    </xf>
    <xf numFmtId="3" fontId="2" fillId="0" borderId="24" xfId="1" applyNumberFormat="1" applyFont="1" applyFill="1" applyBorder="1" applyAlignment="1" applyProtection="1">
      <alignment vertical="center"/>
    </xf>
    <xf numFmtId="3" fontId="2" fillId="0" borderId="21" xfId="1" applyNumberFormat="1" applyFont="1" applyFill="1" applyBorder="1" applyAlignment="1" applyProtection="1">
      <alignment vertical="center"/>
    </xf>
    <xf numFmtId="3" fontId="2" fillId="0" borderId="22" xfId="1" applyNumberFormat="1" applyFont="1" applyFill="1" applyBorder="1" applyAlignment="1" applyProtection="1">
      <alignment vertical="center"/>
    </xf>
    <xf numFmtId="3" fontId="2" fillId="0" borderId="73" xfId="1" applyNumberFormat="1" applyFont="1" applyFill="1" applyBorder="1" applyAlignment="1" applyProtection="1">
      <alignment vertical="center"/>
    </xf>
    <xf numFmtId="3" fontId="2" fillId="0" borderId="74" xfId="1" applyNumberFormat="1" applyFont="1" applyFill="1" applyBorder="1" applyAlignment="1" applyProtection="1">
      <alignment vertical="center"/>
    </xf>
    <xf numFmtId="3" fontId="2" fillId="0" borderId="75" xfId="1" applyNumberFormat="1" applyFont="1" applyFill="1" applyBorder="1" applyAlignment="1" applyProtection="1">
      <alignment vertical="center"/>
    </xf>
    <xf numFmtId="3" fontId="2" fillId="0" borderId="44" xfId="1" applyNumberFormat="1" applyFont="1" applyFill="1" applyBorder="1" applyAlignment="1" applyProtection="1">
      <alignment vertical="center"/>
      <protection locked="0"/>
    </xf>
    <xf numFmtId="3" fontId="2" fillId="0" borderId="45" xfId="1" applyNumberFormat="1" applyFont="1" applyFill="1" applyBorder="1" applyAlignment="1" applyProtection="1">
      <alignment vertical="center"/>
      <protection locked="0"/>
    </xf>
    <xf numFmtId="3" fontId="2" fillId="0" borderId="46" xfId="1" applyNumberFormat="1" applyFont="1" applyFill="1" applyBorder="1" applyAlignment="1" applyProtection="1">
      <alignment vertical="center"/>
      <protection locked="0"/>
    </xf>
    <xf numFmtId="3" fontId="2" fillId="0" borderId="53" xfId="1" applyNumberFormat="1" applyFont="1" applyFill="1" applyBorder="1" applyAlignment="1" applyProtection="1">
      <alignment vertical="center"/>
    </xf>
    <xf numFmtId="0" fontId="5" fillId="0" borderId="0" xfId="1" applyFont="1" applyFill="1" applyBorder="1" applyAlignment="1" applyProtection="1">
      <alignment horizontal="left" vertical="center"/>
    </xf>
    <xf numFmtId="0" fontId="2" fillId="0" borderId="49" xfId="1" applyFont="1" applyFill="1" applyBorder="1" applyAlignment="1" applyProtection="1">
      <alignment horizontal="left" vertical="center" wrapText="1"/>
    </xf>
    <xf numFmtId="3" fontId="2" fillId="0" borderId="10" xfId="1" applyNumberFormat="1" applyFont="1" applyFill="1" applyBorder="1" applyAlignment="1" applyProtection="1">
      <alignment vertical="center"/>
    </xf>
    <xf numFmtId="3" fontId="2" fillId="0" borderId="76" xfId="1" applyNumberFormat="1" applyFont="1" applyFill="1" applyBorder="1" applyAlignment="1" applyProtection="1">
      <alignment vertical="center"/>
    </xf>
    <xf numFmtId="3" fontId="2" fillId="0" borderId="77" xfId="1" applyNumberFormat="1" applyFont="1" applyFill="1" applyBorder="1" applyAlignment="1" applyProtection="1">
      <alignment vertical="center"/>
    </xf>
    <xf numFmtId="3" fontId="2" fillId="0" borderId="7" xfId="1" applyNumberFormat="1" applyFont="1" applyFill="1" applyBorder="1" applyAlignment="1" applyProtection="1">
      <alignment vertical="center"/>
      <protection locked="0"/>
    </xf>
    <xf numFmtId="0" fontId="2" fillId="0" borderId="78" xfId="1" applyFont="1" applyFill="1" applyBorder="1" applyAlignment="1" applyProtection="1">
      <alignment horizontal="right" vertical="center" wrapText="1"/>
    </xf>
    <xf numFmtId="3" fontId="2" fillId="0" borderId="20" xfId="1" applyNumberFormat="1" applyFont="1" applyFill="1" applyBorder="1" applyAlignment="1" applyProtection="1">
      <alignment vertical="center"/>
      <protection locked="0"/>
    </xf>
    <xf numFmtId="3" fontId="2" fillId="0" borderId="79" xfId="1" applyNumberFormat="1" applyFont="1" applyFill="1" applyBorder="1" applyAlignment="1" applyProtection="1">
      <alignment vertical="center"/>
      <protection locked="0"/>
    </xf>
    <xf numFmtId="3" fontId="2" fillId="0" borderId="80" xfId="1" applyNumberFormat="1" applyFont="1" applyFill="1" applyBorder="1" applyAlignment="1" applyProtection="1">
      <alignment vertical="center"/>
      <protection locked="0"/>
    </xf>
    <xf numFmtId="3" fontId="2" fillId="0" borderId="68" xfId="1" applyNumberFormat="1" applyFont="1" applyFill="1" applyBorder="1" applyAlignment="1" applyProtection="1">
      <alignment vertical="center"/>
    </xf>
    <xf numFmtId="3" fontId="2" fillId="0" borderId="50" xfId="1" applyNumberFormat="1" applyFont="1" applyFill="1" applyBorder="1" applyAlignment="1" applyProtection="1">
      <alignment vertical="center"/>
    </xf>
    <xf numFmtId="3" fontId="2" fillId="0" borderId="59" xfId="1" applyNumberFormat="1" applyFont="1" applyFill="1" applyBorder="1" applyAlignment="1" applyProtection="1">
      <alignment vertical="center"/>
    </xf>
    <xf numFmtId="1" fontId="5" fillId="3" borderId="49" xfId="1" applyNumberFormat="1" applyFont="1" applyFill="1" applyBorder="1" applyAlignment="1" applyProtection="1">
      <alignment horizontal="left" vertical="center" wrapText="1"/>
    </xf>
    <xf numFmtId="1" fontId="5" fillId="0" borderId="43" xfId="1" applyNumberFormat="1" applyFont="1" applyFill="1" applyBorder="1" applyAlignment="1" applyProtection="1">
      <alignment horizontal="left" vertical="center" wrapText="1"/>
    </xf>
    <xf numFmtId="0" fontId="5" fillId="0" borderId="19" xfId="1" applyFont="1" applyFill="1" applyBorder="1" applyAlignment="1" applyProtection="1">
      <alignment horizontal="center" vertical="center" wrapText="1"/>
    </xf>
    <xf numFmtId="3" fontId="5" fillId="0" borderId="73" xfId="1" applyNumberFormat="1" applyFont="1" applyFill="1" applyBorder="1" applyAlignment="1" applyProtection="1">
      <alignment vertical="center"/>
    </xf>
    <xf numFmtId="3" fontId="5" fillId="3" borderId="72" xfId="1" applyNumberFormat="1" applyFont="1" applyFill="1" applyBorder="1" applyAlignment="1" applyProtection="1">
      <alignment vertical="center"/>
    </xf>
    <xf numFmtId="3" fontId="2" fillId="0" borderId="7" xfId="1" applyNumberFormat="1" applyFont="1" applyFill="1" applyBorder="1" applyAlignment="1" applyProtection="1">
      <alignment vertical="center"/>
    </xf>
    <xf numFmtId="3" fontId="2" fillId="0" borderId="81" xfId="1" applyNumberFormat="1" applyFont="1" applyFill="1" applyBorder="1" applyAlignment="1" applyProtection="1">
      <alignment vertical="center"/>
    </xf>
    <xf numFmtId="3" fontId="5" fillId="3" borderId="82" xfId="1" applyNumberFormat="1" applyFont="1" applyFill="1" applyBorder="1" applyAlignment="1" applyProtection="1">
      <alignment vertical="center"/>
    </xf>
    <xf numFmtId="3" fontId="2" fillId="0" borderId="82" xfId="1" applyNumberFormat="1" applyFont="1" applyFill="1" applyBorder="1" applyAlignment="1" applyProtection="1">
      <alignment vertical="center"/>
    </xf>
    <xf numFmtId="3" fontId="2" fillId="0" borderId="0" xfId="1" applyNumberFormat="1" applyFont="1" applyFill="1" applyBorder="1" applyAlignment="1" applyProtection="1">
      <alignment vertical="center"/>
    </xf>
    <xf numFmtId="3" fontId="2" fillId="0" borderId="4" xfId="1" applyNumberFormat="1" applyFont="1" applyFill="1" applyBorder="1" applyAlignment="1" applyProtection="1">
      <alignment vertical="center"/>
      <protection locked="0"/>
    </xf>
    <xf numFmtId="3" fontId="2" fillId="0" borderId="83" xfId="1" applyNumberFormat="1" applyFont="1" applyFill="1" applyBorder="1" applyAlignment="1" applyProtection="1">
      <alignment vertical="center"/>
    </xf>
    <xf numFmtId="3" fontId="2" fillId="0" borderId="6" xfId="1" applyNumberFormat="1" applyFont="1" applyFill="1" applyBorder="1" applyAlignment="1" applyProtection="1">
      <alignment vertical="center"/>
    </xf>
    <xf numFmtId="3" fontId="2" fillId="0" borderId="79" xfId="1" applyNumberFormat="1" applyFont="1" applyFill="1" applyBorder="1" applyAlignment="1" applyProtection="1">
      <alignment vertical="center"/>
    </xf>
    <xf numFmtId="3" fontId="2" fillId="0" borderId="84" xfId="1" applyNumberFormat="1" applyFont="1" applyFill="1" applyBorder="1" applyAlignment="1" applyProtection="1">
      <alignment vertical="center"/>
    </xf>
    <xf numFmtId="3" fontId="2" fillId="0" borderId="85" xfId="1" applyNumberFormat="1" applyFont="1" applyFill="1" applyBorder="1" applyAlignment="1" applyProtection="1">
      <alignment vertical="center"/>
      <protection locked="0"/>
    </xf>
    <xf numFmtId="3" fontId="2" fillId="0" borderId="86" xfId="1" applyNumberFormat="1" applyFont="1" applyFill="1" applyBorder="1" applyAlignment="1" applyProtection="1">
      <alignment vertical="center"/>
    </xf>
    <xf numFmtId="3" fontId="2" fillId="0" borderId="87" xfId="1" applyNumberFormat="1" applyFont="1" applyFill="1" applyBorder="1" applyAlignment="1" applyProtection="1">
      <alignment vertical="center"/>
    </xf>
    <xf numFmtId="3" fontId="2" fillId="0" borderId="88" xfId="1" applyNumberFormat="1" applyFont="1" applyFill="1" applyBorder="1" applyAlignment="1" applyProtection="1">
      <alignment vertical="center"/>
      <protection locked="0"/>
    </xf>
    <xf numFmtId="0" fontId="2" fillId="0" borderId="78" xfId="1" applyFont="1" applyFill="1" applyBorder="1" applyAlignment="1" applyProtection="1">
      <alignment horizontal="center" vertical="center" wrapText="1"/>
    </xf>
    <xf numFmtId="0" fontId="2" fillId="0" borderId="78" xfId="1" applyFont="1" applyFill="1" applyBorder="1" applyAlignment="1" applyProtection="1">
      <alignment horizontal="left" vertical="center" wrapText="1"/>
    </xf>
    <xf numFmtId="3" fontId="2" fillId="0" borderId="51" xfId="1" applyNumberFormat="1" applyFont="1" applyFill="1" applyBorder="1" applyAlignment="1" applyProtection="1">
      <alignment vertical="center"/>
    </xf>
    <xf numFmtId="0" fontId="2" fillId="0" borderId="38" xfId="1" applyFont="1" applyFill="1" applyBorder="1" applyAlignment="1" applyProtection="1">
      <alignment vertical="center"/>
    </xf>
    <xf numFmtId="3" fontId="2" fillId="0" borderId="85" xfId="1" applyNumberFormat="1" applyFont="1" applyFill="1" applyBorder="1" applyAlignment="1" applyProtection="1">
      <alignment vertical="center"/>
    </xf>
    <xf numFmtId="0" fontId="8" fillId="0" borderId="0" xfId="1" applyFont="1" applyFill="1" applyBorder="1" applyAlignment="1" applyProtection="1">
      <alignment vertical="center"/>
    </xf>
    <xf numFmtId="0" fontId="5" fillId="3" borderId="43" xfId="1" applyFont="1" applyFill="1" applyBorder="1" applyAlignment="1" applyProtection="1">
      <alignment horizontal="left" vertical="center" wrapText="1"/>
    </xf>
    <xf numFmtId="3" fontId="5" fillId="3" borderId="10" xfId="1" applyNumberFormat="1" applyFont="1" applyFill="1" applyBorder="1" applyAlignment="1" applyProtection="1">
      <alignment vertical="center"/>
    </xf>
    <xf numFmtId="3" fontId="5" fillId="3" borderId="44" xfId="1" applyNumberFormat="1" applyFont="1" applyFill="1" applyBorder="1" applyAlignment="1" applyProtection="1">
      <alignment vertical="center"/>
    </xf>
    <xf numFmtId="3" fontId="5" fillId="3" borderId="9" xfId="1" applyNumberFormat="1" applyFont="1" applyFill="1" applyBorder="1" applyAlignment="1" applyProtection="1">
      <alignment vertical="center"/>
    </xf>
    <xf numFmtId="3" fontId="5" fillId="3" borderId="73" xfId="1" applyNumberFormat="1" applyFont="1" applyFill="1" applyBorder="1" applyAlignment="1" applyProtection="1">
      <alignment vertical="center"/>
    </xf>
    <xf numFmtId="3" fontId="2" fillId="0" borderId="89" xfId="1" applyNumberFormat="1" applyFont="1" applyFill="1" applyBorder="1" applyAlignment="1" applyProtection="1">
      <alignment vertical="center"/>
      <protection locked="0"/>
    </xf>
    <xf numFmtId="0" fontId="2" fillId="0" borderId="43" xfId="1" applyFont="1" applyFill="1" applyBorder="1" applyAlignment="1" applyProtection="1">
      <alignment horizontal="right" vertical="center" wrapText="1"/>
    </xf>
    <xf numFmtId="0" fontId="2" fillId="0" borderId="49" xfId="1" applyFont="1" applyFill="1" applyBorder="1" applyAlignment="1" applyProtection="1">
      <alignment vertical="center"/>
    </xf>
    <xf numFmtId="0" fontId="2" fillId="0" borderId="14" xfId="1" applyFont="1" applyFill="1" applyBorder="1" applyAlignment="1" applyProtection="1">
      <alignment vertical="center"/>
    </xf>
    <xf numFmtId="3" fontId="2" fillId="0" borderId="92" xfId="1" applyNumberFormat="1" applyFont="1" applyFill="1" applyBorder="1" applyAlignment="1" applyProtection="1">
      <alignment vertical="center"/>
    </xf>
    <xf numFmtId="3" fontId="2" fillId="0" borderId="93" xfId="1" applyNumberFormat="1" applyFont="1" applyFill="1" applyBorder="1" applyAlignment="1" applyProtection="1">
      <alignment vertical="center"/>
    </xf>
    <xf numFmtId="3" fontId="2" fillId="0" borderId="94" xfId="1" applyNumberFormat="1" applyFont="1" applyFill="1" applyBorder="1" applyAlignment="1" applyProtection="1">
      <alignment vertical="center"/>
    </xf>
    <xf numFmtId="3" fontId="2" fillId="0" borderId="69" xfId="1" applyNumberFormat="1" applyFont="1" applyFill="1" applyBorder="1" applyAlignment="1" applyProtection="1">
      <alignment vertical="center"/>
    </xf>
    <xf numFmtId="3" fontId="2" fillId="0" borderId="70" xfId="1" applyNumberFormat="1" applyFont="1" applyFill="1" applyBorder="1" applyAlignment="1" applyProtection="1">
      <alignment vertical="center"/>
    </xf>
    <xf numFmtId="3" fontId="5" fillId="0" borderId="82" xfId="1" applyNumberFormat="1" applyFont="1" applyFill="1" applyBorder="1" applyAlignment="1" applyProtection="1">
      <alignment vertical="center"/>
    </xf>
    <xf numFmtId="3" fontId="5" fillId="0" borderId="50" xfId="1" applyNumberFormat="1" applyFont="1" applyFill="1" applyBorder="1" applyAlignment="1" applyProtection="1">
      <alignment vertical="center"/>
    </xf>
    <xf numFmtId="3" fontId="5" fillId="0" borderId="93" xfId="1" applyNumberFormat="1" applyFont="1" applyFill="1" applyBorder="1" applyAlignment="1" applyProtection="1">
      <alignment vertical="center"/>
    </xf>
    <xf numFmtId="3" fontId="5" fillId="0" borderId="72" xfId="1" applyNumberFormat="1" applyFont="1" applyFill="1" applyBorder="1" applyAlignment="1" applyProtection="1">
      <alignment vertical="center"/>
    </xf>
    <xf numFmtId="0" fontId="2" fillId="0" borderId="49" xfId="1" applyFont="1" applyFill="1" applyBorder="1" applyAlignment="1" applyProtection="1">
      <alignment horizontal="left" vertical="center"/>
    </xf>
    <xf numFmtId="3" fontId="5" fillId="0" borderId="95" xfId="1" applyNumberFormat="1" applyFont="1" applyFill="1" applyBorder="1" applyAlignment="1" applyProtection="1">
      <alignment vertical="center"/>
    </xf>
    <xf numFmtId="3" fontId="5" fillId="0" borderId="70" xfId="1" applyNumberFormat="1" applyFont="1" applyFill="1" applyBorder="1" applyAlignment="1" applyProtection="1">
      <alignment vertical="center"/>
    </xf>
    <xf numFmtId="0" fontId="5" fillId="0" borderId="14" xfId="1" applyFont="1" applyFill="1" applyBorder="1" applyAlignment="1" applyProtection="1">
      <alignment vertical="center"/>
    </xf>
    <xf numFmtId="3" fontId="5" fillId="0" borderId="69" xfId="1" applyNumberFormat="1" applyFont="1" applyFill="1" applyBorder="1" applyAlignment="1" applyProtection="1">
      <alignment vertical="center"/>
    </xf>
    <xf numFmtId="0" fontId="5" fillId="0" borderId="49" xfId="1" applyFont="1" applyFill="1" applyBorder="1" applyAlignment="1" applyProtection="1">
      <alignment vertical="center"/>
    </xf>
    <xf numFmtId="0" fontId="2" fillId="0" borderId="58" xfId="1" applyFont="1" applyFill="1" applyBorder="1" applyAlignment="1" applyProtection="1">
      <alignment vertical="center"/>
    </xf>
    <xf numFmtId="3" fontId="2" fillId="0" borderId="17" xfId="1" applyNumberFormat="1" applyFont="1" applyFill="1" applyBorder="1" applyAlignment="1" applyProtection="1">
      <alignment vertical="center"/>
      <protection locked="0"/>
    </xf>
    <xf numFmtId="3" fontId="2" fillId="0" borderId="18" xfId="1" applyNumberFormat="1" applyFont="1" applyFill="1" applyBorder="1" applyAlignment="1" applyProtection="1">
      <alignment vertical="center"/>
      <protection locked="0"/>
    </xf>
    <xf numFmtId="0" fontId="2" fillId="0" borderId="78" xfId="1" applyFont="1" applyFill="1" applyBorder="1" applyAlignment="1" applyProtection="1">
      <alignment vertical="center"/>
    </xf>
    <xf numFmtId="0" fontId="2" fillId="0" borderId="78" xfId="1" applyFont="1" applyFill="1" applyBorder="1" applyAlignment="1" applyProtection="1">
      <alignment vertical="center" wrapText="1"/>
    </xf>
    <xf numFmtId="3" fontId="5" fillId="0" borderId="68" xfId="1" applyNumberFormat="1" applyFont="1" applyFill="1" applyBorder="1" applyAlignment="1" applyProtection="1">
      <alignment vertical="center"/>
    </xf>
    <xf numFmtId="3" fontId="5" fillId="0" borderId="50" xfId="1" applyNumberFormat="1" applyFont="1" applyFill="1" applyBorder="1" applyAlignment="1" applyProtection="1">
      <alignment vertical="center"/>
      <protection locked="0"/>
    </xf>
    <xf numFmtId="3" fontId="5" fillId="0" borderId="69" xfId="1" applyNumberFormat="1" applyFont="1" applyFill="1" applyBorder="1" applyAlignment="1" applyProtection="1">
      <alignment vertical="center"/>
      <protection locked="0"/>
    </xf>
    <xf numFmtId="3" fontId="5" fillId="0" borderId="70" xfId="1" applyNumberFormat="1" applyFont="1" applyFill="1" applyBorder="1" applyAlignment="1" applyProtection="1">
      <alignment vertical="center"/>
      <protection locked="0"/>
    </xf>
    <xf numFmtId="0" fontId="5" fillId="0" borderId="10" xfId="1" applyFont="1" applyFill="1" applyBorder="1" applyAlignment="1" applyProtection="1">
      <alignment vertical="center"/>
    </xf>
    <xf numFmtId="3" fontId="5" fillId="0" borderId="10" xfId="1" applyNumberFormat="1" applyFont="1" applyFill="1" applyBorder="1" applyAlignment="1" applyProtection="1">
      <alignment vertical="center"/>
    </xf>
    <xf numFmtId="3" fontId="5" fillId="0" borderId="44" xfId="1" applyNumberFormat="1" applyFont="1" applyFill="1" applyBorder="1" applyAlignment="1" applyProtection="1">
      <alignment vertical="center"/>
    </xf>
    <xf numFmtId="3" fontId="5" fillId="0" borderId="45" xfId="1" applyNumberFormat="1" applyFont="1" applyFill="1" applyBorder="1" applyAlignment="1" applyProtection="1">
      <alignment vertical="center"/>
    </xf>
    <xf numFmtId="0" fontId="5" fillId="0" borderId="10" xfId="1" applyFont="1" applyFill="1" applyBorder="1" applyAlignment="1" applyProtection="1">
      <alignment vertical="center" wrapText="1"/>
    </xf>
    <xf numFmtId="3" fontId="5" fillId="0" borderId="9" xfId="1" applyNumberFormat="1" applyFont="1" applyFill="1" applyBorder="1" applyAlignment="1" applyProtection="1">
      <alignment vertical="center"/>
    </xf>
    <xf numFmtId="3" fontId="2" fillId="0" borderId="50" xfId="1" applyNumberFormat="1" applyFont="1" applyFill="1" applyBorder="1" applyAlignment="1" applyProtection="1">
      <alignment vertical="center"/>
      <protection locked="0"/>
    </xf>
    <xf numFmtId="3" fontId="2" fillId="0" borderId="70" xfId="1" applyNumberFormat="1" applyFont="1" applyFill="1" applyBorder="1" applyAlignment="1" applyProtection="1">
      <alignment vertical="center"/>
      <protection locked="0"/>
    </xf>
    <xf numFmtId="0" fontId="2" fillId="2" borderId="2" xfId="1" applyFont="1" applyFill="1" applyBorder="1" applyAlignment="1" applyProtection="1">
      <alignment vertical="center"/>
    </xf>
    <xf numFmtId="0" fontId="2" fillId="2" borderId="3" xfId="1" applyFont="1" applyFill="1" applyBorder="1" applyAlignment="1" applyProtection="1">
      <alignment vertical="center"/>
    </xf>
    <xf numFmtId="0" fontId="2" fillId="0" borderId="4" xfId="1" applyFont="1" applyBorder="1" applyAlignment="1" applyProtection="1">
      <alignment vertical="center"/>
    </xf>
    <xf numFmtId="0" fontId="2" fillId="2" borderId="1" xfId="1" applyFont="1" applyFill="1" applyBorder="1" applyAlignment="1" applyProtection="1">
      <alignment vertical="center"/>
      <protection locked="0"/>
    </xf>
    <xf numFmtId="0" fontId="2" fillId="2" borderId="0" xfId="1" applyFont="1" applyFill="1" applyBorder="1" applyAlignment="1" applyProtection="1">
      <alignment vertical="center"/>
      <protection locked="0"/>
    </xf>
    <xf numFmtId="0" fontId="2" fillId="2" borderId="21" xfId="1" applyFont="1" applyFill="1" applyBorder="1" applyAlignment="1" applyProtection="1">
      <alignment vertical="center"/>
      <protection locked="0"/>
    </xf>
    <xf numFmtId="0" fontId="2" fillId="0" borderId="0" xfId="1" applyFont="1" applyBorder="1" applyAlignment="1" applyProtection="1">
      <alignment vertical="center"/>
      <protection locked="0"/>
    </xf>
    <xf numFmtId="0" fontId="2" fillId="2" borderId="96" xfId="1" applyFont="1" applyFill="1" applyBorder="1" applyAlignment="1" applyProtection="1">
      <alignment vertical="center"/>
    </xf>
    <xf numFmtId="0" fontId="2" fillId="2" borderId="97" xfId="1" applyFont="1" applyFill="1" applyBorder="1" applyAlignment="1" applyProtection="1">
      <alignment vertical="center"/>
    </xf>
    <xf numFmtId="0" fontId="2" fillId="2" borderId="98" xfId="1" applyFont="1" applyFill="1" applyBorder="1" applyAlignment="1" applyProtection="1">
      <alignment vertical="center"/>
    </xf>
    <xf numFmtId="0" fontId="2" fillId="0" borderId="0" xfId="1" applyFont="1" applyBorder="1" applyAlignment="1" applyProtection="1">
      <alignment vertical="center"/>
    </xf>
    <xf numFmtId="0" fontId="9" fillId="0" borderId="0" xfId="1" applyFont="1" applyFill="1" applyBorder="1" applyAlignment="1" applyProtection="1">
      <alignment vertical="center"/>
    </xf>
    <xf numFmtId="49" fontId="2" fillId="2" borderId="0" xfId="0" applyNumberFormat="1" applyFont="1" applyFill="1" applyBorder="1" applyAlignment="1" applyProtection="1">
      <alignment vertical="center"/>
      <protection locked="0"/>
    </xf>
    <xf numFmtId="0" fontId="2" fillId="0" borderId="19" xfId="1" applyFont="1" applyFill="1" applyBorder="1" applyAlignment="1" applyProtection="1">
      <alignment horizontal="center" vertical="center" wrapText="1"/>
    </xf>
    <xf numFmtId="0" fontId="2" fillId="0" borderId="19" xfId="1" applyFont="1" applyFill="1" applyBorder="1" applyAlignment="1" applyProtection="1">
      <alignment horizontal="center" vertical="center" wrapText="1"/>
    </xf>
    <xf numFmtId="49" fontId="2" fillId="2" borderId="10" xfId="0" applyNumberFormat="1" applyFont="1" applyFill="1" applyBorder="1" applyAlignment="1" applyProtection="1">
      <alignment vertical="center"/>
      <protection locked="0"/>
    </xf>
    <xf numFmtId="14" fontId="2" fillId="2" borderId="0" xfId="1" applyNumberFormat="1" applyFont="1" applyFill="1" applyBorder="1" applyAlignment="1" applyProtection="1">
      <alignment vertical="center"/>
      <protection locked="0"/>
    </xf>
    <xf numFmtId="49" fontId="2" fillId="2" borderId="0" xfId="1" applyNumberFormat="1" applyFont="1" applyFill="1" applyBorder="1" applyAlignment="1" applyProtection="1">
      <alignment vertical="center"/>
      <protection locked="0"/>
    </xf>
    <xf numFmtId="0" fontId="10" fillId="0" borderId="0" xfId="1" applyFont="1" applyFill="1" applyBorder="1" applyAlignment="1" applyProtection="1">
      <alignment vertical="center"/>
    </xf>
    <xf numFmtId="3" fontId="11" fillId="0" borderId="0" xfId="1" applyNumberFormat="1" applyFont="1" applyFill="1" applyBorder="1" applyAlignment="1" applyProtection="1">
      <alignment vertical="center"/>
    </xf>
    <xf numFmtId="3" fontId="10" fillId="0" borderId="0" xfId="1" applyNumberFormat="1" applyFont="1" applyFill="1" applyBorder="1" applyAlignment="1" applyProtection="1">
      <alignment vertical="center"/>
    </xf>
    <xf numFmtId="49" fontId="10" fillId="0" borderId="0" xfId="1" applyNumberFormat="1" applyFont="1" applyFill="1" applyBorder="1" applyAlignment="1" applyProtection="1">
      <alignment horizontal="center" vertical="center" wrapText="1"/>
    </xf>
    <xf numFmtId="49" fontId="8" fillId="0" borderId="0" xfId="1" applyNumberFormat="1" applyFont="1" applyFill="1" applyBorder="1" applyAlignment="1" applyProtection="1">
      <alignment horizontal="center" vertical="center" wrapText="1"/>
    </xf>
    <xf numFmtId="0" fontId="10" fillId="0" borderId="0" xfId="1" applyFont="1" applyFill="1" applyBorder="1" applyAlignment="1" applyProtection="1">
      <alignment horizontal="center" vertical="center" textRotation="90"/>
    </xf>
    <xf numFmtId="0" fontId="8" fillId="0" borderId="0" xfId="1" applyFont="1" applyFill="1" applyBorder="1" applyAlignment="1" applyProtection="1">
      <alignment horizontal="center" vertical="center" textRotation="90"/>
    </xf>
    <xf numFmtId="0" fontId="11" fillId="0" borderId="0" xfId="1" applyFont="1" applyFill="1" applyBorder="1" applyAlignment="1" applyProtection="1">
      <alignment vertical="center"/>
    </xf>
    <xf numFmtId="0" fontId="12" fillId="0" borderId="0" xfId="1" applyFont="1" applyFill="1" applyBorder="1" applyAlignment="1" applyProtection="1">
      <alignment vertical="center"/>
    </xf>
    <xf numFmtId="0" fontId="11" fillId="0" borderId="0" xfId="1" applyFont="1" applyFill="1" applyBorder="1" applyAlignment="1" applyProtection="1">
      <alignment horizontal="left" vertical="center"/>
    </xf>
    <xf numFmtId="0" fontId="12" fillId="0" borderId="0" xfId="1" applyFont="1" applyFill="1" applyBorder="1" applyAlignment="1" applyProtection="1">
      <alignment horizontal="left" vertical="center"/>
    </xf>
    <xf numFmtId="49" fontId="5" fillId="2" borderId="40" xfId="1" applyNumberFormat="1" applyFont="1" applyFill="1" applyBorder="1" applyAlignment="1" applyProtection="1">
      <alignment vertical="center" wrapText="1"/>
      <protection locked="0"/>
    </xf>
    <xf numFmtId="49" fontId="5" fillId="2" borderId="7" xfId="0" applyNumberFormat="1" applyFont="1" applyFill="1" applyBorder="1" applyAlignment="1" applyProtection="1">
      <alignment vertical="center" wrapText="1"/>
      <protection locked="0"/>
    </xf>
    <xf numFmtId="49" fontId="5" fillId="2" borderId="7" xfId="1" applyNumberFormat="1" applyFont="1" applyFill="1" applyBorder="1" applyAlignment="1" applyProtection="1">
      <alignment vertical="center" wrapText="1"/>
      <protection locked="0"/>
    </xf>
    <xf numFmtId="49" fontId="2" fillId="2" borderId="7" xfId="0" applyNumberFormat="1" applyFont="1" applyFill="1" applyBorder="1" applyAlignment="1" applyProtection="1">
      <alignment vertical="center"/>
      <protection locked="0"/>
    </xf>
    <xf numFmtId="49" fontId="2" fillId="2" borderId="7" xfId="1" applyNumberFormat="1" applyFont="1" applyFill="1" applyBorder="1" applyAlignment="1" applyProtection="1">
      <alignment vertical="center"/>
      <protection locked="0"/>
    </xf>
    <xf numFmtId="0" fontId="2" fillId="0" borderId="19" xfId="1" applyFont="1" applyFill="1" applyBorder="1" applyAlignment="1" applyProtection="1">
      <alignment horizontal="center" vertical="center" wrapText="1"/>
    </xf>
    <xf numFmtId="49" fontId="5" fillId="2" borderId="6" xfId="1" applyNumberFormat="1" applyFont="1" applyFill="1" applyBorder="1" applyAlignment="1" applyProtection="1">
      <alignment horizontal="center" vertical="center" wrapText="1"/>
      <protection locked="0"/>
    </xf>
    <xf numFmtId="49" fontId="5" fillId="2" borderId="7" xfId="1" applyNumberFormat="1" applyFont="1" applyFill="1" applyBorder="1" applyAlignment="1" applyProtection="1">
      <alignment horizontal="center" vertical="center" wrapText="1"/>
      <protection locked="0"/>
    </xf>
    <xf numFmtId="49" fontId="5" fillId="2" borderId="8" xfId="1" applyNumberFormat="1" applyFont="1" applyFill="1" applyBorder="1" applyAlignment="1" applyProtection="1">
      <alignment horizontal="center" vertical="center" wrapText="1"/>
      <protection locked="0"/>
    </xf>
    <xf numFmtId="49" fontId="2" fillId="2" borderId="6" xfId="1" applyNumberFormat="1" applyFont="1" applyFill="1" applyBorder="1" applyAlignment="1" applyProtection="1">
      <alignment horizontal="center" vertical="center"/>
      <protection locked="0"/>
    </xf>
    <xf numFmtId="49" fontId="2" fillId="2" borderId="7" xfId="1" applyNumberFormat="1" applyFont="1" applyFill="1" applyBorder="1" applyAlignment="1" applyProtection="1">
      <alignment horizontal="center" vertical="center"/>
      <protection locked="0"/>
    </xf>
    <xf numFmtId="49" fontId="2" fillId="2" borderId="8" xfId="1" applyNumberFormat="1" applyFont="1" applyFill="1" applyBorder="1" applyAlignment="1" applyProtection="1">
      <alignment horizontal="center" vertical="center"/>
      <protection locked="0"/>
    </xf>
    <xf numFmtId="0" fontId="5" fillId="0" borderId="91" xfId="1" applyFont="1" applyFill="1" applyBorder="1" applyAlignment="1" applyProtection="1">
      <alignment horizontal="left" vertical="center"/>
    </xf>
    <xf numFmtId="0" fontId="5" fillId="0" borderId="93" xfId="1" applyFont="1" applyFill="1" applyBorder="1" applyAlignment="1" applyProtection="1">
      <alignment horizontal="left" vertical="center"/>
    </xf>
    <xf numFmtId="0" fontId="2" fillId="0" borderId="1" xfId="1" applyFont="1" applyFill="1" applyBorder="1" applyAlignment="1" applyProtection="1">
      <alignment horizontal="center" vertical="center" textRotation="90"/>
    </xf>
    <xf numFmtId="0" fontId="2" fillId="0" borderId="26" xfId="1" applyFont="1" applyFill="1" applyBorder="1" applyAlignment="1" applyProtection="1">
      <alignment horizontal="center" vertical="center" textRotation="90"/>
    </xf>
    <xf numFmtId="0" fontId="2" fillId="0" borderId="20" xfId="1" applyFont="1" applyFill="1" applyBorder="1" applyAlignment="1" applyProtection="1">
      <alignment horizontal="center" vertical="center" textRotation="90"/>
    </xf>
    <xf numFmtId="0" fontId="2" fillId="0" borderId="25" xfId="1" applyFont="1" applyFill="1" applyBorder="1" applyAlignment="1" applyProtection="1">
      <alignment horizontal="center" vertical="center" textRotation="90"/>
    </xf>
    <xf numFmtId="0" fontId="2" fillId="0" borderId="20" xfId="1" applyNumberFormat="1" applyFont="1" applyFill="1" applyBorder="1" applyAlignment="1" applyProtection="1">
      <alignment horizontal="center" vertical="center" textRotation="90" wrapText="1"/>
    </xf>
    <xf numFmtId="0" fontId="2" fillId="0" borderId="25" xfId="1" applyNumberFormat="1" applyFont="1" applyFill="1" applyBorder="1" applyAlignment="1" applyProtection="1">
      <alignment horizontal="center" vertical="center" textRotation="90" wrapText="1"/>
    </xf>
    <xf numFmtId="0" fontId="2" fillId="0" borderId="20" xfId="1" applyFont="1" applyFill="1" applyBorder="1" applyAlignment="1" applyProtection="1">
      <alignment horizontal="center" vertical="center" textRotation="90" wrapText="1"/>
    </xf>
    <xf numFmtId="0" fontId="2" fillId="0" borderId="25" xfId="1" applyFont="1" applyFill="1" applyBorder="1" applyAlignment="1" applyProtection="1">
      <alignment horizontal="center" vertical="center" textRotation="90" wrapText="1"/>
    </xf>
    <xf numFmtId="0" fontId="2" fillId="0" borderId="22" xfId="1" applyFont="1" applyFill="1" applyBorder="1" applyAlignment="1" applyProtection="1">
      <alignment horizontal="center" vertical="center" textRotation="90" wrapText="1"/>
    </xf>
    <xf numFmtId="0" fontId="2" fillId="0" borderId="27" xfId="1" applyFont="1" applyFill="1" applyBorder="1" applyAlignment="1" applyProtection="1">
      <alignment horizontal="center" vertical="center" textRotation="90" wrapText="1"/>
    </xf>
    <xf numFmtId="49" fontId="2" fillId="0" borderId="14" xfId="1" applyNumberFormat="1" applyFont="1" applyFill="1" applyBorder="1" applyAlignment="1" applyProtection="1">
      <alignment horizontal="center" vertical="center" textRotation="90" wrapText="1"/>
    </xf>
    <xf numFmtId="0" fontId="2" fillId="0" borderId="19" xfId="1" applyFont="1" applyFill="1" applyBorder="1" applyAlignment="1" applyProtection="1">
      <alignment horizontal="center" vertical="center" wrapText="1"/>
    </xf>
    <xf numFmtId="0" fontId="2" fillId="0" borderId="23" xfId="1" applyFont="1" applyFill="1" applyBorder="1" applyAlignment="1" applyProtection="1">
      <alignment horizontal="center" vertical="center" wrapText="1"/>
    </xf>
    <xf numFmtId="49" fontId="2" fillId="0" borderId="14" xfId="1" applyNumberFormat="1" applyFont="1" applyFill="1" applyBorder="1" applyAlignment="1" applyProtection="1">
      <alignment horizontal="center" vertical="center" wrapText="1"/>
    </xf>
    <xf numFmtId="49" fontId="2" fillId="0" borderId="19" xfId="1" applyNumberFormat="1" applyFont="1" applyFill="1" applyBorder="1" applyAlignment="1" applyProtection="1">
      <alignment horizontal="center" vertical="center" wrapText="1"/>
    </xf>
    <xf numFmtId="49" fontId="2" fillId="0" borderId="15" xfId="1" applyNumberFormat="1" applyFont="1" applyFill="1" applyBorder="1" applyAlignment="1" applyProtection="1">
      <alignment horizontal="center" vertical="center"/>
    </xf>
    <xf numFmtId="49" fontId="2" fillId="0" borderId="16" xfId="1" applyNumberFormat="1" applyFont="1" applyFill="1" applyBorder="1" applyAlignment="1" applyProtection="1">
      <alignment horizontal="center" vertical="center"/>
    </xf>
    <xf numFmtId="49" fontId="2" fillId="0" borderId="17" xfId="1" applyNumberFormat="1" applyFont="1" applyFill="1" applyBorder="1" applyAlignment="1" applyProtection="1">
      <alignment horizontal="center" vertical="center"/>
    </xf>
    <xf numFmtId="49" fontId="2" fillId="0" borderId="18" xfId="1" applyNumberFormat="1" applyFont="1" applyFill="1" applyBorder="1" applyAlignment="1" applyProtection="1">
      <alignment horizontal="center" vertical="center"/>
    </xf>
    <xf numFmtId="0" fontId="2" fillId="0" borderId="24" xfId="1" applyFont="1" applyFill="1" applyBorder="1" applyAlignment="1" applyProtection="1">
      <alignment horizontal="center" vertical="center" textRotation="90"/>
    </xf>
    <xf numFmtId="0" fontId="2" fillId="0" borderId="24" xfId="1" applyNumberFormat="1" applyFont="1" applyFill="1" applyBorder="1" applyAlignment="1" applyProtection="1">
      <alignment horizontal="center" vertical="center" textRotation="90" wrapText="1"/>
    </xf>
    <xf numFmtId="0" fontId="2" fillId="0" borderId="21" xfId="1" applyFont="1" applyFill="1" applyBorder="1" applyAlignment="1" applyProtection="1">
      <alignment horizontal="center" vertical="center" textRotation="90" wrapText="1"/>
    </xf>
    <xf numFmtId="0" fontId="2" fillId="2" borderId="1" xfId="1" applyFont="1" applyFill="1" applyBorder="1" applyAlignment="1" applyProtection="1">
      <alignment horizontal="center" vertical="center"/>
    </xf>
    <xf numFmtId="0" fontId="2" fillId="2" borderId="0" xfId="1" applyFont="1" applyFill="1" applyBorder="1" applyAlignment="1" applyProtection="1">
      <alignment horizontal="center" vertical="center"/>
    </xf>
    <xf numFmtId="49" fontId="3" fillId="2" borderId="2" xfId="1" applyNumberFormat="1" applyFont="1" applyFill="1" applyBorder="1" applyAlignment="1" applyProtection="1">
      <alignment horizontal="center" vertical="center"/>
    </xf>
    <xf numFmtId="49" fontId="3" fillId="2" borderId="3" xfId="1" applyNumberFormat="1" applyFont="1" applyFill="1" applyBorder="1" applyAlignment="1" applyProtection="1">
      <alignment horizontal="center" vertical="center"/>
    </xf>
    <xf numFmtId="49" fontId="3" fillId="2" borderId="4" xfId="1" applyNumberFormat="1" applyFont="1" applyFill="1" applyBorder="1" applyAlignment="1" applyProtection="1">
      <alignment horizontal="center" vertical="center"/>
    </xf>
    <xf numFmtId="49" fontId="5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41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6" xfId="0" applyNumberFormat="1" applyFont="1" applyFill="1" applyBorder="1" applyAlignment="1" applyProtection="1">
      <alignment horizontal="center" vertical="center"/>
      <protection locked="0"/>
    </xf>
    <xf numFmtId="49" fontId="2" fillId="2" borderId="7" xfId="0" applyNumberFormat="1" applyFont="1" applyFill="1" applyBorder="1" applyAlignment="1" applyProtection="1">
      <alignment horizontal="center" vertical="center"/>
      <protection locked="0"/>
    </xf>
    <xf numFmtId="49" fontId="2" fillId="2" borderId="41" xfId="0" applyNumberFormat="1" applyFont="1" applyFill="1" applyBorder="1" applyAlignment="1" applyProtection="1">
      <alignment horizontal="center" vertical="center"/>
      <protection locked="0"/>
    </xf>
    <xf numFmtId="49" fontId="2" fillId="2" borderId="12" xfId="0" applyNumberFormat="1" applyFont="1" applyFill="1" applyBorder="1" applyAlignment="1" applyProtection="1">
      <alignment horizontal="center" vertical="center"/>
      <protection locked="0"/>
    </xf>
    <xf numFmtId="49" fontId="2" fillId="2" borderId="90" xfId="0" applyNumberFormat="1" applyFont="1" applyFill="1" applyBorder="1" applyAlignment="1" applyProtection="1">
      <alignment horizontal="center" vertical="center"/>
      <protection locked="0"/>
    </xf>
    <xf numFmtId="49" fontId="2" fillId="2" borderId="81" xfId="1" applyNumberFormat="1" applyFont="1" applyFill="1" applyBorder="1" applyAlignment="1" applyProtection="1">
      <alignment horizontal="center" vertical="center"/>
      <protection locked="0"/>
    </xf>
    <xf numFmtId="49" fontId="2" fillId="2" borderId="5" xfId="1" applyNumberFormat="1" applyFont="1" applyFill="1" applyBorder="1" applyAlignment="1" applyProtection="1">
      <alignment horizontal="center" vertical="center"/>
      <protection locked="0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2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Q/2015/2015_stiprinats/TAMES_15/Atsifrejumi_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Q/2015/2015_stiprinats/TAMES_15/a_informacija_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Q/2015/2015_stiprinats/TAMES_15/Komercsab_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_ACF"/>
      <sheetName val="Mārket_P"/>
      <sheetName val="Protokola.nod_4.piel"/>
      <sheetName val="marketings_5.piel"/>
      <sheetName val="sab.att_6.piel"/>
      <sheetName val="Attīst_P"/>
      <sheetName val="proj.iev.nod_7.piel"/>
      <sheetName val="strat.bizn.plan.nod_8.piel"/>
      <sheetName val="vides.nod_9.piel"/>
      <sheetName val="būvn.proj.vad.nod_10.piel"/>
      <sheetName val="Īp_P"/>
      <sheetName val="dziv_11.piel"/>
      <sheetName val="pip_12.piel"/>
      <sheetName val="PilsētsP"/>
      <sheetName val="būvnieki_13.piel"/>
      <sheetName val="labiekartos_14.piel"/>
      <sheetName val=".."/>
      <sheetName val="jurid-tiesv.nod_15.piel"/>
      <sheetName val="turisms_16.piel"/>
      <sheetName val="sports_17.piel"/>
      <sheetName val="kulturas_nod_18.piel"/>
      <sheetName val="izgl_19.piel"/>
      <sheetName val="geodezija_20.piel"/>
      <sheetName val="pilsetplan.nod_21.piel"/>
      <sheetName val="LP"/>
      <sheetName val="LP_soc_pakalp_nod_22.piel"/>
      <sheetName val="LP_vesel_apr_nod_23.piel"/>
      <sheetName val="LP_integracija_nod_24.piel"/>
      <sheetName val="LP_soc_palidz_nod_25.piel "/>
      <sheetName val="LP_soc_darb_daļa_26.piel"/>
      <sheetName val="..."/>
      <sheetName val="Kulturas c_27.piel"/>
      <sheetName val="Muz_Brivdab_28.piel"/>
      <sheetName val="Mezmala_29.piel"/>
      <sheetName val="P128_30.piel."/>
      <sheetName val="Sporta_centrs_31.piel"/>
      <sheetName val="Sporta sk_32.piel"/>
      <sheetName val="SIA Soka 1d.izm_33.piel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G11">
            <v>458100</v>
          </cell>
        </row>
        <row r="78">
          <cell r="G78">
            <v>0</v>
          </cell>
        </row>
        <row r="79">
          <cell r="G79">
            <v>30000</v>
          </cell>
        </row>
        <row r="86">
          <cell r="K86">
            <v>41000</v>
          </cell>
          <cell r="L86">
            <v>3439446</v>
          </cell>
        </row>
        <row r="87">
          <cell r="K87">
            <v>0</v>
          </cell>
        </row>
        <row r="88">
          <cell r="G88">
            <v>0</v>
          </cell>
          <cell r="K88">
            <v>60000</v>
          </cell>
        </row>
        <row r="89">
          <cell r="K89">
            <v>79400</v>
          </cell>
          <cell r="L89">
            <v>1000000</v>
          </cell>
        </row>
        <row r="99">
          <cell r="G99">
            <v>92000</v>
          </cell>
        </row>
      </sheetData>
      <sheetData sheetId="10"/>
      <sheetData sheetId="11"/>
      <sheetData sheetId="12"/>
      <sheetData sheetId="13"/>
      <sheetData sheetId="14">
        <row r="11">
          <cell r="G11">
            <v>32700</v>
          </cell>
        </row>
        <row r="93">
          <cell r="K93">
            <v>0</v>
          </cell>
        </row>
        <row r="94">
          <cell r="K94">
            <v>0</v>
          </cell>
        </row>
        <row r="95">
          <cell r="K95">
            <v>452620</v>
          </cell>
        </row>
        <row r="116">
          <cell r="K116">
            <v>0</v>
          </cell>
        </row>
        <row r="117">
          <cell r="K117">
            <v>531095</v>
          </cell>
        </row>
        <row r="148">
          <cell r="K148">
            <v>45902</v>
          </cell>
        </row>
        <row r="149">
          <cell r="K149">
            <v>32000</v>
          </cell>
        </row>
      </sheetData>
      <sheetData sheetId="15">
        <row r="118">
          <cell r="G118">
            <v>200000</v>
          </cell>
        </row>
      </sheetData>
      <sheetData sheetId="16"/>
      <sheetData sheetId="17">
        <row r="10">
          <cell r="K10">
            <v>0</v>
          </cell>
        </row>
      </sheetData>
      <sheetData sheetId="18"/>
      <sheetData sheetId="19"/>
      <sheetData sheetId="20"/>
      <sheetData sheetId="21">
        <row r="8">
          <cell r="K8">
            <v>20652</v>
          </cell>
        </row>
        <row r="9">
          <cell r="K9">
            <v>3429</v>
          </cell>
        </row>
        <row r="10">
          <cell r="K10">
            <v>143</v>
          </cell>
        </row>
        <row r="11">
          <cell r="K11">
            <v>6486</v>
          </cell>
        </row>
        <row r="12">
          <cell r="K12">
            <v>4800</v>
          </cell>
        </row>
        <row r="13">
          <cell r="K13">
            <v>500</v>
          </cell>
        </row>
        <row r="14">
          <cell r="K14">
            <v>3000</v>
          </cell>
        </row>
        <row r="15">
          <cell r="K15">
            <v>330</v>
          </cell>
        </row>
        <row r="16">
          <cell r="K16">
            <v>27620</v>
          </cell>
        </row>
        <row r="17">
          <cell r="K17">
            <v>1528</v>
          </cell>
        </row>
        <row r="18">
          <cell r="K18">
            <v>0</v>
          </cell>
        </row>
        <row r="19">
          <cell r="K19">
            <v>19518</v>
          </cell>
        </row>
        <row r="20">
          <cell r="K20">
            <v>393</v>
          </cell>
        </row>
        <row r="21">
          <cell r="K21">
            <v>390</v>
          </cell>
        </row>
        <row r="22">
          <cell r="K22">
            <v>150</v>
          </cell>
        </row>
        <row r="23">
          <cell r="K23">
            <v>200</v>
          </cell>
        </row>
        <row r="24">
          <cell r="K24">
            <v>900</v>
          </cell>
        </row>
        <row r="25">
          <cell r="K25">
            <v>13110</v>
          </cell>
        </row>
        <row r="26">
          <cell r="K26">
            <v>2500</v>
          </cell>
        </row>
        <row r="28">
          <cell r="K28">
            <v>4000</v>
          </cell>
        </row>
        <row r="327">
          <cell r="G327">
            <v>0</v>
          </cell>
        </row>
        <row r="328">
          <cell r="G328">
            <v>500</v>
          </cell>
        </row>
        <row r="336">
          <cell r="G336">
            <v>30000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9">
          <cell r="N9">
            <v>346</v>
          </cell>
        </row>
        <row r="10">
          <cell r="N10">
            <v>2220</v>
          </cell>
        </row>
        <row r="11">
          <cell r="N11">
            <v>20</v>
          </cell>
        </row>
        <row r="12">
          <cell r="N12">
            <v>585</v>
          </cell>
        </row>
        <row r="13">
          <cell r="N13">
            <v>406</v>
          </cell>
        </row>
        <row r="14">
          <cell r="N14">
            <v>10760</v>
          </cell>
          <cell r="O14">
            <v>6564</v>
          </cell>
        </row>
        <row r="15">
          <cell r="N15">
            <v>17780</v>
          </cell>
        </row>
        <row r="16">
          <cell r="N16">
            <v>12405</v>
          </cell>
          <cell r="O16">
            <v>4177</v>
          </cell>
        </row>
        <row r="17">
          <cell r="N17">
            <v>100</v>
          </cell>
        </row>
        <row r="18">
          <cell r="N18">
            <v>11445</v>
          </cell>
          <cell r="O18">
            <v>7423</v>
          </cell>
        </row>
        <row r="19">
          <cell r="N19">
            <v>2356</v>
          </cell>
        </row>
        <row r="20">
          <cell r="N20">
            <v>100</v>
          </cell>
        </row>
      </sheetData>
      <sheetData sheetId="36">
        <row r="13">
          <cell r="O13">
            <v>1560</v>
          </cell>
        </row>
        <row r="14">
          <cell r="O14">
            <v>368</v>
          </cell>
        </row>
        <row r="15">
          <cell r="O15">
            <v>2376</v>
          </cell>
        </row>
        <row r="16">
          <cell r="O16">
            <v>416</v>
          </cell>
        </row>
        <row r="17">
          <cell r="O17">
            <v>168</v>
          </cell>
        </row>
        <row r="18">
          <cell r="O18">
            <v>120</v>
          </cell>
        </row>
        <row r="19">
          <cell r="O19">
            <v>92031</v>
          </cell>
          <cell r="P19">
            <v>10350</v>
          </cell>
        </row>
        <row r="20">
          <cell r="O20">
            <v>21290</v>
          </cell>
          <cell r="P20">
            <v>1000</v>
          </cell>
        </row>
        <row r="21">
          <cell r="O21">
            <v>19832</v>
          </cell>
          <cell r="P21">
            <v>150</v>
          </cell>
        </row>
        <row r="22">
          <cell r="O22">
            <v>272</v>
          </cell>
        </row>
        <row r="23">
          <cell r="O23">
            <v>1680</v>
          </cell>
        </row>
        <row r="24">
          <cell r="O24">
            <v>888</v>
          </cell>
        </row>
        <row r="25">
          <cell r="O25">
            <v>9052</v>
          </cell>
        </row>
        <row r="26">
          <cell r="O26">
            <v>39633</v>
          </cell>
        </row>
        <row r="27">
          <cell r="O27">
            <v>3588</v>
          </cell>
          <cell r="P27">
            <v>500</v>
          </cell>
        </row>
        <row r="29">
          <cell r="O29">
            <v>3130</v>
          </cell>
        </row>
      </sheetData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_nodala"/>
      <sheetName val="kanceleja"/>
      <sheetName val="inform.nodala"/>
      <sheetName val="nod.nod"/>
      <sheetName val="saimn.nod"/>
      <sheetName val="kdp.nod"/>
      <sheetName val="iepirkumu.bir."/>
      <sheetName val="reviz.nod"/>
      <sheetName val="budz.nod"/>
      <sheetName val="centr.gramatved"/>
      <sheetName val="dzimtsaraksti"/>
      <sheetName val="admin.kom."/>
      <sheetName val="pers.nod"/>
      <sheetName val="saimn.nod_pielikums"/>
      <sheetName val="Atalgojuma aprekins_pamatojums"/>
      <sheetName val="Atalgojums"/>
      <sheetName val="Atsavin_ienem"/>
      <sheetName val="Zemes_noma"/>
      <sheetName val="Telpu_noma"/>
      <sheetName val="Pirk_izdev"/>
      <sheetName val="Apdrošināšana"/>
      <sheetName val="Parvaldisana"/>
      <sheetName val="Energosertifikacija"/>
      <sheetName val="Sheet1"/>
    </sheetNames>
    <sheetDataSet>
      <sheetData sheetId="0">
        <row r="12">
          <cell r="J12">
            <v>6577</v>
          </cell>
        </row>
      </sheetData>
      <sheetData sheetId="1">
        <row r="12">
          <cell r="G12">
            <v>21000</v>
          </cell>
        </row>
      </sheetData>
      <sheetData sheetId="2"/>
      <sheetData sheetId="3">
        <row r="12">
          <cell r="G12">
            <v>17644</v>
          </cell>
        </row>
      </sheetData>
      <sheetData sheetId="4"/>
      <sheetData sheetId="5"/>
      <sheetData sheetId="6"/>
      <sheetData sheetId="7">
        <row r="13">
          <cell r="G13">
            <v>4000</v>
          </cell>
        </row>
      </sheetData>
      <sheetData sheetId="8">
        <row r="10">
          <cell r="G10">
            <v>71731</v>
          </cell>
        </row>
      </sheetData>
      <sheetData sheetId="9">
        <row r="11">
          <cell r="G11">
            <v>35000</v>
          </cell>
        </row>
      </sheetData>
      <sheetData sheetId="10">
        <row r="14">
          <cell r="I14">
            <v>3886</v>
          </cell>
        </row>
      </sheetData>
      <sheetData sheetId="11"/>
      <sheetData sheetId="12">
        <row r="12">
          <cell r="G12">
            <v>12060</v>
          </cell>
        </row>
      </sheetData>
      <sheetData sheetId="13"/>
      <sheetData sheetId="14"/>
      <sheetData sheetId="15">
        <row r="6">
          <cell r="E6">
            <v>42962</v>
          </cell>
        </row>
        <row r="139">
          <cell r="E139">
            <v>300735</v>
          </cell>
        </row>
        <row r="141">
          <cell r="E141">
            <v>285</v>
          </cell>
        </row>
        <row r="144">
          <cell r="E144">
            <v>2642</v>
          </cell>
        </row>
        <row r="145">
          <cell r="E145">
            <v>8711</v>
          </cell>
        </row>
        <row r="148">
          <cell r="E148">
            <v>77134</v>
          </cell>
        </row>
        <row r="149">
          <cell r="E149">
            <v>14604</v>
          </cell>
        </row>
        <row r="151">
          <cell r="E151">
            <v>1650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"/>
      <sheetName val="04.520_Lielupes.osta"/>
      <sheetName val="05"/>
      <sheetName val="05.200_JU.kanaliz."/>
      <sheetName val="05.200_JU.liet."/>
      <sheetName val="05.200_JU.mel."/>
      <sheetName val="05.200_1.p_JU2.kārta"/>
      <sheetName val="05.200_1.p_JU3.kārta"/>
      <sheetName val="06"/>
      <sheetName val="06.400_Gaisma "/>
      <sheetName val="06.600_JN"/>
      <sheetName val="06.600_Kapi"/>
      <sheetName val="06.600_Kapi _kaplič_remont"/>
      <sheetName val="07"/>
      <sheetName val="07.310_Jurmalas slimn"/>
      <sheetName val="08"/>
      <sheetName val="08.620_Dz.koncertz_konc"/>
      <sheetName val="08.620_Dz.koncertz_pamatkap"/>
      <sheetName val="08.620_Dz.koncertz_pamatkap (2"/>
      <sheetName val="08.620_Dz.koncertz_pasak"/>
      <sheetName val="09"/>
      <sheetName val="09.100_JN"/>
      <sheetName val="09.210_JN"/>
      <sheetName val="09.510_JN"/>
      <sheetName val="09.600_Starpt.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7">
          <cell r="D47">
            <v>100690</v>
          </cell>
          <cell r="I47">
            <v>34410</v>
          </cell>
        </row>
      </sheetData>
      <sheetData sheetId="22">
        <row r="47">
          <cell r="D47">
            <v>181040</v>
          </cell>
          <cell r="I47">
            <v>63030</v>
          </cell>
        </row>
      </sheetData>
      <sheetData sheetId="23">
        <row r="47">
          <cell r="D47">
            <v>25537</v>
          </cell>
          <cell r="I47">
            <v>6744</v>
          </cell>
        </row>
      </sheetData>
      <sheetData sheetId="24">
        <row r="47">
          <cell r="D47">
            <v>0</v>
          </cell>
          <cell r="E47">
            <v>17262</v>
          </cell>
          <cell r="I47">
            <v>0</v>
          </cell>
          <cell r="J47">
            <v>17262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tabSelected="1" zoomScale="90" zoomScaleNormal="90" workbookViewId="0">
      <selection activeCell="H14" sqref="H14:L14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427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428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429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430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431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432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3001380</v>
      </c>
      <c r="D21" s="31">
        <f>SUM(D22,D25,D26,D42,D43)</f>
        <v>3001380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482620</v>
      </c>
      <c r="I21" s="31">
        <f>SUM(I22,I25,I26,I42,I43)</f>
        <v>482620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3001380</v>
      </c>
      <c r="D25" s="54">
        <f>1645750+871455+384175+100000</f>
        <v>3001380</v>
      </c>
      <c r="E25" s="54"/>
      <c r="F25" s="55" t="s">
        <v>36</v>
      </c>
      <c r="G25" s="56" t="s">
        <v>36</v>
      </c>
      <c r="H25" s="53">
        <f t="shared" si="1"/>
        <v>482620</v>
      </c>
      <c r="I25" s="54">
        <f>I51</f>
        <v>482620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482620</v>
      </c>
      <c r="I50" s="122">
        <f>SUM(I51,I280)</f>
        <v>482620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482620</v>
      </c>
      <c r="I51" s="128">
        <f>SUM(I52,I194)</f>
        <v>482620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171905</v>
      </c>
      <c r="D52" s="133">
        <f>SUM(D53,D75,D173,D187)</f>
        <v>171905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0</v>
      </c>
      <c r="I52" s="133">
        <f>SUM(I53,I75,I173,I187)</f>
        <v>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71905</v>
      </c>
      <c r="D75" s="138">
        <f>SUM(D76,D83,D130,D164,D165,D172)</f>
        <v>71905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71905</v>
      </c>
      <c r="D83" s="65">
        <f>SUM(D84,D89,D95,D103,D112,D116,D122,D128)</f>
        <v>71905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71905</v>
      </c>
      <c r="D103" s="153">
        <f>SUM(D104:D111)</f>
        <v>71905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71905</v>
      </c>
      <c r="D104" s="76">
        <f>44160+4945+10000+12800</f>
        <v>71905</v>
      </c>
      <c r="E104" s="76"/>
      <c r="F104" s="76"/>
      <c r="G104" s="150"/>
      <c r="H104" s="74">
        <f t="shared" si="6"/>
        <v>0</v>
      </c>
      <c r="I104" s="76">
        <f>[1]būvnieki_13.piel!$K$93</f>
        <v>0</v>
      </c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>SUM(I132:I135)</f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100000</v>
      </c>
      <c r="D173" s="138">
        <f>SUM(D174,D184)</f>
        <v>100000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100000</v>
      </c>
      <c r="D174" s="65">
        <f>SUM(D175,D179)</f>
        <v>100000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100000</v>
      </c>
      <c r="D175" s="162">
        <f>SUM(D176:D178)</f>
        <v>100000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100000</v>
      </c>
      <c r="D177" s="76">
        <v>100000</v>
      </c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482620</v>
      </c>
      <c r="I194" s="133">
        <f>SUM(I195,I230,I268)</f>
        <v>482620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482620</v>
      </c>
      <c r="I195" s="138">
        <f>I196+I204</f>
        <v>482620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2829475</v>
      </c>
      <c r="D204" s="65">
        <f>D205+D215+D216+D225+D226+D227+D229</f>
        <v>2829475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482620</v>
      </c>
      <c r="I204" s="65">
        <f>I205+I215+I216+I225+I226+I227+I229</f>
        <v>482620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384175</v>
      </c>
      <c r="D225" s="76">
        <f>384175</f>
        <v>384175</v>
      </c>
      <c r="E225" s="76"/>
      <c r="F225" s="76"/>
      <c r="G225" s="150"/>
      <c r="H225" s="74">
        <f t="shared" si="24"/>
        <v>0</v>
      </c>
      <c r="I225" s="76">
        <f>[1]būvnieki_13.piel!$K$94</f>
        <v>0</v>
      </c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2445300</v>
      </c>
      <c r="D226" s="76">
        <f>1645750+82500+181000+166330+14720+15000+132300+169700+30000+5000+3000</f>
        <v>2445300</v>
      </c>
      <c r="E226" s="76"/>
      <c r="F226" s="76"/>
      <c r="G226" s="150"/>
      <c r="H226" s="74">
        <f t="shared" si="24"/>
        <v>482620</v>
      </c>
      <c r="I226" s="76">
        <f>[1]būvn.proj.vad.nod_10.piel!$G$78+[1]būvn.proj.vad.nod_10.piel!$G$79+[1]būvnieki_13.piel!$K$95</f>
        <v>482620</v>
      </c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482620</v>
      </c>
      <c r="I283" s="219">
        <f>SUM(I280,I268,I230,I195,I187,I173,I75,I53)</f>
        <v>482620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433</v>
      </c>
      <c r="B303" s="257"/>
      <c r="C303" s="257"/>
      <c r="D303" s="255"/>
      <c r="E303" s="255"/>
      <c r="F303" s="255" t="s">
        <v>434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435</v>
      </c>
      <c r="B305" s="257"/>
      <c r="C305" s="255"/>
      <c r="D305" s="255"/>
      <c r="E305" s="255"/>
      <c r="F305" s="255" t="s">
        <v>436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gtYj/sUkjxQ9IepNcCr8fO3bCXJJ1sHo5FsvRXntmWRKB9+q7z3vg2qleaM/YlwbmGuD/lSSsWrqyeQ3mFeisQ==" saltValue="fQ51OIV2lL+v3yygvmlyOw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Nr.09.1.1.&amp;"Arial,Regular"          </oddHeader>
    <oddFooter>&amp;L&amp;"Times New Roman,Regular"&amp;10&amp;D&amp;T&amp;R&amp;"Times New Roman,Regular"&amp;10&amp;P (&amp;N)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427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428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429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439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587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/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 t="s">
        <v>588</v>
      </c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560798</v>
      </c>
      <c r="D21" s="31">
        <f>SUM(D22,D25,D26,D42,D43)</f>
        <v>560798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 t="shared" ref="H21:H47" si="1">SUM(I21:L21)</f>
        <v>560798</v>
      </c>
      <c r="I21" s="31">
        <f>SUM(I22,I25,I26,I42,I43)</f>
        <v>560798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37500</v>
      </c>
      <c r="D22" s="37">
        <f>SUM(D23:D24)</f>
        <v>37500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si="1"/>
        <v>37500</v>
      </c>
      <c r="I22" s="37">
        <f>SUM(I23:I24)</f>
        <v>37500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37500</v>
      </c>
      <c r="D24" s="49">
        <v>37500</v>
      </c>
      <c r="E24" s="49"/>
      <c r="F24" s="49"/>
      <c r="G24" s="50"/>
      <c r="H24" s="48">
        <f t="shared" si="1"/>
        <v>37500</v>
      </c>
      <c r="I24" s="49">
        <v>37500</v>
      </c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315037</v>
      </c>
      <c r="D25" s="54">
        <v>315037</v>
      </c>
      <c r="E25" s="54"/>
      <c r="F25" s="55" t="s">
        <v>36</v>
      </c>
      <c r="G25" s="56" t="s">
        <v>36</v>
      </c>
      <c r="H25" s="53">
        <f t="shared" si="1"/>
        <v>315037</v>
      </c>
      <c r="I25" s="54">
        <v>315037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208261</v>
      </c>
      <c r="D26" s="60">
        <v>208261</v>
      </c>
      <c r="E26" s="61" t="s">
        <v>36</v>
      </c>
      <c r="F26" s="61" t="s">
        <v>36</v>
      </c>
      <c r="G26" s="62" t="s">
        <v>36</v>
      </c>
      <c r="H26" s="59">
        <f t="shared" si="1"/>
        <v>208261</v>
      </c>
      <c r="I26" s="63">
        <v>208261</v>
      </c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 t="shared" si="1"/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>E44</f>
        <v>0</v>
      </c>
      <c r="F43" s="89">
        <f>F44</f>
        <v>0</v>
      </c>
      <c r="G43" s="62" t="s">
        <v>36</v>
      </c>
      <c r="H43" s="86">
        <f t="shared" si="1"/>
        <v>0</v>
      </c>
      <c r="I43" s="89">
        <f>I44</f>
        <v>0</v>
      </c>
      <c r="J43" s="89">
        <f>J44</f>
        <v>0</v>
      </c>
      <c r="K43" s="89">
        <f>K44</f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1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4" si="2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82" si="3">SUM(I50:L50)</f>
        <v>560798</v>
      </c>
      <c r="I50" s="122">
        <f>SUM(I51,I280)</f>
        <v>560798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2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3"/>
        <v>352537</v>
      </c>
      <c r="I51" s="128">
        <f>SUM(I52,I194)</f>
        <v>352537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2"/>
        <v>43041</v>
      </c>
      <c r="D52" s="133">
        <f>SUM(D53,D75,D173,D187)</f>
        <v>43041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3"/>
        <v>43041</v>
      </c>
      <c r="I52" s="133">
        <f>SUM(I53,I75,I173,I187)</f>
        <v>43041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2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3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2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3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2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3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2"/>
        <v>0</v>
      </c>
      <c r="D56" s="70"/>
      <c r="E56" s="70"/>
      <c r="F56" s="70"/>
      <c r="G56" s="148"/>
      <c r="H56" s="68">
        <f t="shared" si="3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2"/>
        <v>0</v>
      </c>
      <c r="D57" s="76"/>
      <c r="E57" s="76"/>
      <c r="F57" s="76"/>
      <c r="G57" s="150"/>
      <c r="H57" s="74">
        <f t="shared" si="3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2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3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2"/>
        <v>0</v>
      </c>
      <c r="D59" s="76"/>
      <c r="E59" s="76"/>
      <c r="F59" s="76"/>
      <c r="G59" s="150"/>
      <c r="H59" s="74">
        <f t="shared" si="3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2"/>
        <v>0</v>
      </c>
      <c r="D60" s="76"/>
      <c r="E60" s="76"/>
      <c r="F60" s="76"/>
      <c r="G60" s="150"/>
      <c r="H60" s="74">
        <f t="shared" si="3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2"/>
        <v>0</v>
      </c>
      <c r="D61" s="76"/>
      <c r="E61" s="76"/>
      <c r="F61" s="76"/>
      <c r="G61" s="150"/>
      <c r="H61" s="74">
        <f t="shared" si="3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2"/>
        <v>0</v>
      </c>
      <c r="D62" s="76"/>
      <c r="E62" s="76"/>
      <c r="F62" s="76"/>
      <c r="G62" s="150"/>
      <c r="H62" s="74">
        <f t="shared" si="3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2"/>
        <v>0</v>
      </c>
      <c r="D63" s="76"/>
      <c r="E63" s="76"/>
      <c r="F63" s="76"/>
      <c r="G63" s="150"/>
      <c r="H63" s="74">
        <f t="shared" si="3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2"/>
        <v>0</v>
      </c>
      <c r="D64" s="76"/>
      <c r="E64" s="76"/>
      <c r="F64" s="76"/>
      <c r="G64" s="150"/>
      <c r="H64" s="74">
        <f t="shared" si="3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2"/>
        <v>0</v>
      </c>
      <c r="D65" s="76"/>
      <c r="E65" s="76"/>
      <c r="F65" s="76"/>
      <c r="G65" s="150"/>
      <c r="H65" s="74">
        <f t="shared" si="3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2"/>
        <v>0</v>
      </c>
      <c r="D66" s="156"/>
      <c r="E66" s="156"/>
      <c r="F66" s="156"/>
      <c r="G66" s="157"/>
      <c r="H66" s="110">
        <f t="shared" si="3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2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3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5">
        <v>1210</v>
      </c>
      <c r="B68" s="67" t="s">
        <v>77</v>
      </c>
      <c r="C68" s="68">
        <f t="shared" si="2"/>
        <v>0</v>
      </c>
      <c r="D68" s="70"/>
      <c r="E68" s="70"/>
      <c r="F68" s="70"/>
      <c r="G68" s="148"/>
      <c r="H68" s="68">
        <f t="shared" si="3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2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3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2"/>
        <v>0</v>
      </c>
      <c r="D70" s="76"/>
      <c r="E70" s="76"/>
      <c r="F70" s="76"/>
      <c r="G70" s="150"/>
      <c r="H70" s="74">
        <f t="shared" si="3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2"/>
        <v>0</v>
      </c>
      <c r="D71" s="76"/>
      <c r="E71" s="76"/>
      <c r="F71" s="76"/>
      <c r="G71" s="150"/>
      <c r="H71" s="74">
        <f t="shared" si="3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2"/>
        <v>0</v>
      </c>
      <c r="D72" s="76"/>
      <c r="E72" s="76"/>
      <c r="F72" s="76"/>
      <c r="G72" s="150"/>
      <c r="H72" s="74">
        <f t="shared" si="3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2"/>
        <v>0</v>
      </c>
      <c r="D73" s="76"/>
      <c r="E73" s="76"/>
      <c r="F73" s="76"/>
      <c r="G73" s="150"/>
      <c r="H73" s="74">
        <f t="shared" si="3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2"/>
        <v>0</v>
      </c>
      <c r="D74" s="76"/>
      <c r="E74" s="76"/>
      <c r="F74" s="76"/>
      <c r="G74" s="150"/>
      <c r="H74" s="74">
        <f t="shared" si="3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2"/>
        <v>43041</v>
      </c>
      <c r="D75" s="138">
        <f>SUM(D76,D83,D130,D164,D165,D172)</f>
        <v>43041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3"/>
        <v>43041</v>
      </c>
      <c r="I75" s="138">
        <f>SUM(I76,I83,I130,I164,I165,I172)</f>
        <v>43041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2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3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5">
        <v>2110</v>
      </c>
      <c r="B77" s="67" t="s">
        <v>613</v>
      </c>
      <c r="C77" s="68">
        <f t="shared" si="2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3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2"/>
        <v>0</v>
      </c>
      <c r="D78" s="76"/>
      <c r="E78" s="76"/>
      <c r="F78" s="76"/>
      <c r="G78" s="150"/>
      <c r="H78" s="74">
        <f t="shared" si="3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2"/>
        <v>0</v>
      </c>
      <c r="D79" s="76"/>
      <c r="E79" s="76"/>
      <c r="F79" s="76"/>
      <c r="G79" s="150"/>
      <c r="H79" s="74">
        <f t="shared" si="3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2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3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2"/>
        <v>0</v>
      </c>
      <c r="D81" s="76"/>
      <c r="E81" s="76"/>
      <c r="F81" s="76"/>
      <c r="G81" s="150"/>
      <c r="H81" s="74">
        <f t="shared" si="3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2"/>
        <v>0</v>
      </c>
      <c r="D82" s="76"/>
      <c r="E82" s="76"/>
      <c r="F82" s="76"/>
      <c r="G82" s="150"/>
      <c r="H82" s="74">
        <f t="shared" si="3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2"/>
        <v>43041</v>
      </c>
      <c r="D83" s="65">
        <f>SUM(D84,D89,D95,D103,D112,D116,D122,D128)</f>
        <v>43041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ref="H83:H127" si="4">SUM(I83:L83)</f>
        <v>43041</v>
      </c>
      <c r="I83" s="65">
        <f>SUM(I84,I89,I95,I103,I112,I116,I122,I128)</f>
        <v>43041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2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4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2"/>
        <v>0</v>
      </c>
      <c r="D85" s="70"/>
      <c r="E85" s="70"/>
      <c r="F85" s="70"/>
      <c r="G85" s="148"/>
      <c r="H85" s="68">
        <f t="shared" si="4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2"/>
        <v>0</v>
      </c>
      <c r="D86" s="76"/>
      <c r="E86" s="76"/>
      <c r="F86" s="76"/>
      <c r="G86" s="150"/>
      <c r="H86" s="74">
        <f t="shared" si="4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2"/>
        <v>0</v>
      </c>
      <c r="D87" s="76"/>
      <c r="E87" s="76"/>
      <c r="F87" s="76"/>
      <c r="G87" s="150"/>
      <c r="H87" s="74">
        <f t="shared" si="4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2"/>
        <v>0</v>
      </c>
      <c r="D88" s="76"/>
      <c r="E88" s="76"/>
      <c r="F88" s="76"/>
      <c r="G88" s="150"/>
      <c r="H88" s="74">
        <f t="shared" si="4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2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4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2"/>
        <v>0</v>
      </c>
      <c r="D90" s="76"/>
      <c r="E90" s="76"/>
      <c r="F90" s="76"/>
      <c r="G90" s="150"/>
      <c r="H90" s="74">
        <f t="shared" si="4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2"/>
        <v>0</v>
      </c>
      <c r="D91" s="76"/>
      <c r="E91" s="76"/>
      <c r="F91" s="76"/>
      <c r="G91" s="150"/>
      <c r="H91" s="74">
        <f t="shared" si="4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2"/>
        <v>0</v>
      </c>
      <c r="D92" s="76"/>
      <c r="E92" s="76"/>
      <c r="F92" s="76"/>
      <c r="G92" s="150"/>
      <c r="H92" s="74">
        <f t="shared" si="4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2"/>
        <v>0</v>
      </c>
      <c r="D93" s="76"/>
      <c r="E93" s="76"/>
      <c r="F93" s="76"/>
      <c r="G93" s="150"/>
      <c r="H93" s="74">
        <f t="shared" si="4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2"/>
        <v>0</v>
      </c>
      <c r="D94" s="76"/>
      <c r="E94" s="76"/>
      <c r="F94" s="76"/>
      <c r="G94" s="150"/>
      <c r="H94" s="74">
        <f t="shared" si="4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2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4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2"/>
        <v>0</v>
      </c>
      <c r="D96" s="76"/>
      <c r="E96" s="76"/>
      <c r="F96" s="76"/>
      <c r="G96" s="150"/>
      <c r="H96" s="74">
        <f t="shared" si="4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2"/>
        <v>0</v>
      </c>
      <c r="D97" s="76"/>
      <c r="E97" s="76"/>
      <c r="F97" s="76"/>
      <c r="G97" s="150"/>
      <c r="H97" s="74">
        <f t="shared" si="4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2"/>
        <v>0</v>
      </c>
      <c r="D98" s="70"/>
      <c r="E98" s="70"/>
      <c r="F98" s="70"/>
      <c r="G98" s="148"/>
      <c r="H98" s="68">
        <f t="shared" si="4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2"/>
        <v>0</v>
      </c>
      <c r="D99" s="76"/>
      <c r="E99" s="76"/>
      <c r="F99" s="76"/>
      <c r="G99" s="150"/>
      <c r="H99" s="74">
        <f t="shared" si="4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2"/>
        <v>0</v>
      </c>
      <c r="D100" s="76"/>
      <c r="E100" s="76"/>
      <c r="F100" s="76"/>
      <c r="G100" s="150"/>
      <c r="H100" s="74">
        <f t="shared" si="4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2"/>
        <v>0</v>
      </c>
      <c r="D101" s="76"/>
      <c r="E101" s="76"/>
      <c r="F101" s="76"/>
      <c r="G101" s="150"/>
      <c r="H101" s="74">
        <f t="shared" si="4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2"/>
        <v>0</v>
      </c>
      <c r="D102" s="76"/>
      <c r="E102" s="76"/>
      <c r="F102" s="76"/>
      <c r="G102" s="150"/>
      <c r="H102" s="74">
        <f t="shared" si="4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2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4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2"/>
        <v>0</v>
      </c>
      <c r="D104" s="76"/>
      <c r="E104" s="76"/>
      <c r="F104" s="76"/>
      <c r="G104" s="150"/>
      <c r="H104" s="74">
        <f t="shared" si="4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2"/>
        <v>0</v>
      </c>
      <c r="D105" s="76"/>
      <c r="E105" s="76"/>
      <c r="F105" s="76"/>
      <c r="G105" s="150"/>
      <c r="H105" s="74">
        <f t="shared" si="4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2"/>
        <v>0</v>
      </c>
      <c r="D106" s="76"/>
      <c r="E106" s="76"/>
      <c r="F106" s="76"/>
      <c r="G106" s="150"/>
      <c r="H106" s="74">
        <f t="shared" si="4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2"/>
        <v>0</v>
      </c>
      <c r="D107" s="76"/>
      <c r="E107" s="76"/>
      <c r="F107" s="76"/>
      <c r="G107" s="150"/>
      <c r="H107" s="74">
        <f t="shared" si="4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2"/>
        <v>0</v>
      </c>
      <c r="D108" s="76"/>
      <c r="E108" s="76"/>
      <c r="F108" s="76"/>
      <c r="G108" s="150"/>
      <c r="H108" s="74">
        <f t="shared" si="4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2"/>
        <v>0</v>
      </c>
      <c r="D109" s="76"/>
      <c r="E109" s="76"/>
      <c r="F109" s="76"/>
      <c r="G109" s="150"/>
      <c r="H109" s="74">
        <f t="shared" si="4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2"/>
        <v>0</v>
      </c>
      <c r="D110" s="76"/>
      <c r="E110" s="76"/>
      <c r="F110" s="76"/>
      <c r="G110" s="150"/>
      <c r="H110" s="74">
        <f t="shared" si="4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2"/>
        <v>0</v>
      </c>
      <c r="D111" s="76"/>
      <c r="E111" s="76"/>
      <c r="F111" s="76"/>
      <c r="G111" s="150"/>
      <c r="H111" s="74">
        <f t="shared" si="4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2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4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2"/>
        <v>0</v>
      </c>
      <c r="D113" s="76"/>
      <c r="E113" s="76"/>
      <c r="F113" s="76"/>
      <c r="G113" s="150"/>
      <c r="H113" s="74">
        <f t="shared" si="4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 t="shared" si="2"/>
        <v>0</v>
      </c>
      <c r="D114" s="76"/>
      <c r="E114" s="76"/>
      <c r="F114" s="76"/>
      <c r="G114" s="150"/>
      <c r="H114" s="74">
        <f t="shared" si="4"/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 t="shared" ref="C115:C127" si="5">SUM(D115:G115)</f>
        <v>0</v>
      </c>
      <c r="D115" s="76"/>
      <c r="E115" s="76"/>
      <c r="F115" s="76"/>
      <c r="G115" s="150"/>
      <c r="H115" s="74">
        <f t="shared" si="4"/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si="5"/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si="4"/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5"/>
        <v>0</v>
      </c>
      <c r="D117" s="76"/>
      <c r="E117" s="76"/>
      <c r="F117" s="76"/>
      <c r="G117" s="150"/>
      <c r="H117" s="74">
        <f t="shared" si="4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5"/>
        <v>0</v>
      </c>
      <c r="D118" s="76"/>
      <c r="E118" s="76"/>
      <c r="F118" s="76"/>
      <c r="G118" s="150"/>
      <c r="H118" s="74">
        <f t="shared" si="4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5"/>
        <v>0</v>
      </c>
      <c r="D119" s="76"/>
      <c r="E119" s="76"/>
      <c r="F119" s="76"/>
      <c r="G119" s="150"/>
      <c r="H119" s="74">
        <f t="shared" si="4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5"/>
        <v>0</v>
      </c>
      <c r="D120" s="76"/>
      <c r="E120" s="76"/>
      <c r="F120" s="76"/>
      <c r="G120" s="150"/>
      <c r="H120" s="74">
        <f t="shared" si="4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5"/>
        <v>0</v>
      </c>
      <c r="D121" s="76"/>
      <c r="E121" s="76"/>
      <c r="F121" s="76"/>
      <c r="G121" s="150"/>
      <c r="H121" s="74">
        <f t="shared" si="4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5"/>
        <v>43041</v>
      </c>
      <c r="D122" s="153">
        <f>SUM(D123:D127)</f>
        <v>43041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4"/>
        <v>43041</v>
      </c>
      <c r="I122" s="153">
        <f>SUM(I123:I127)</f>
        <v>43041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5"/>
        <v>0</v>
      </c>
      <c r="D123" s="76"/>
      <c r="E123" s="76"/>
      <c r="F123" s="76"/>
      <c r="G123" s="150"/>
      <c r="H123" s="74">
        <f t="shared" si="4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5"/>
        <v>43041</v>
      </c>
      <c r="D124" s="76">
        <v>43041</v>
      </c>
      <c r="E124" s="76"/>
      <c r="F124" s="76"/>
      <c r="G124" s="150"/>
      <c r="H124" s="74">
        <f t="shared" si="4"/>
        <v>43041</v>
      </c>
      <c r="I124" s="76">
        <v>43041</v>
      </c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5"/>
        <v>0</v>
      </c>
      <c r="D125" s="76"/>
      <c r="E125" s="76"/>
      <c r="F125" s="76"/>
      <c r="G125" s="150"/>
      <c r="H125" s="74">
        <f t="shared" si="4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5"/>
        <v>0</v>
      </c>
      <c r="D126" s="76"/>
      <c r="E126" s="76"/>
      <c r="F126" s="76"/>
      <c r="G126" s="150"/>
      <c r="H126" s="74">
        <f t="shared" si="4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5"/>
        <v>0</v>
      </c>
      <c r="D127" s="76"/>
      <c r="E127" s="76"/>
      <c r="F127" s="76"/>
      <c r="G127" s="150"/>
      <c r="H127" s="74">
        <f t="shared" si="4"/>
        <v>0</v>
      </c>
      <c r="I127" s="76"/>
      <c r="J127" s="76"/>
      <c r="K127" s="76"/>
      <c r="L127" s="151"/>
    </row>
    <row r="128" spans="1:12" ht="24" x14ac:dyDescent="0.25">
      <c r="A128" s="265">
        <v>2280</v>
      </c>
      <c r="B128" s="67" t="s">
        <v>122</v>
      </c>
      <c r="C128" s="68">
        <f t="shared" ref="C128:L128" si="6">SUM(C129)</f>
        <v>0</v>
      </c>
      <c r="D128" s="162">
        <f t="shared" si="6"/>
        <v>0</v>
      </c>
      <c r="E128" s="162">
        <f t="shared" si="6"/>
        <v>0</v>
      </c>
      <c r="F128" s="162">
        <f t="shared" si="6"/>
        <v>0</v>
      </c>
      <c r="G128" s="162">
        <f t="shared" si="6"/>
        <v>0</v>
      </c>
      <c r="H128" s="68">
        <f t="shared" si="6"/>
        <v>0</v>
      </c>
      <c r="I128" s="162">
        <f t="shared" si="6"/>
        <v>0</v>
      </c>
      <c r="J128" s="162">
        <f t="shared" si="6"/>
        <v>0</v>
      </c>
      <c r="K128" s="162">
        <f t="shared" si="6"/>
        <v>0</v>
      </c>
      <c r="L128" s="167">
        <f t="shared" si="6"/>
        <v>0</v>
      </c>
    </row>
    <row r="129" spans="1:12" ht="24" x14ac:dyDescent="0.25">
      <c r="A129" s="47">
        <v>2283</v>
      </c>
      <c r="B129" s="73" t="s">
        <v>123</v>
      </c>
      <c r="C129" s="74">
        <f t="shared" ref="C129:C193" si="7">SUM(D129:G129)</f>
        <v>0</v>
      </c>
      <c r="D129" s="76"/>
      <c r="E129" s="76"/>
      <c r="F129" s="76"/>
      <c r="G129" s="150"/>
      <c r="H129" s="74">
        <f t="shared" ref="H129:H193" si="8"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5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9">SUM(E132:E135)</f>
        <v>0</v>
      </c>
      <c r="F131" s="162">
        <f t="shared" si="9"/>
        <v>0</v>
      </c>
      <c r="G131" s="163">
        <f t="shared" si="9"/>
        <v>0</v>
      </c>
      <c r="H131" s="68">
        <f t="shared" si="8"/>
        <v>0</v>
      </c>
      <c r="I131" s="162">
        <f t="shared" si="9"/>
        <v>0</v>
      </c>
      <c r="J131" s="162">
        <f t="shared" si="9"/>
        <v>0</v>
      </c>
      <c r="K131" s="162">
        <f t="shared" si="9"/>
        <v>0</v>
      </c>
      <c r="L131" s="164">
        <f t="shared" si="9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>SUM(E166,E171)</f>
        <v>0</v>
      </c>
      <c r="F165" s="65">
        <f>SUM(F166,F171)</f>
        <v>0</v>
      </c>
      <c r="G165" s="65">
        <f>SUM(G166,G171)</f>
        <v>0</v>
      </c>
      <c r="H165" s="59">
        <f t="shared" si="8"/>
        <v>0</v>
      </c>
      <c r="I165" s="65">
        <f>SUM(I166,I171)</f>
        <v>0</v>
      </c>
      <c r="J165" s="65">
        <f>SUM(J166,J171)</f>
        <v>0</v>
      </c>
      <c r="K165" s="65">
        <f>SUM(K166,K171)</f>
        <v>0</v>
      </c>
      <c r="L165" s="143">
        <f>SUM(L166,L171)</f>
        <v>0</v>
      </c>
    </row>
    <row r="166" spans="1:12" ht="16.5" customHeight="1" x14ac:dyDescent="0.25">
      <c r="A166" s="265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>SUM(E167:E170)</f>
        <v>0</v>
      </c>
      <c r="F166" s="162">
        <f>SUM(F167:F170)</f>
        <v>0</v>
      </c>
      <c r="G166" s="162">
        <f>SUM(G167:G170)</f>
        <v>0</v>
      </c>
      <c r="H166" s="68">
        <f t="shared" si="8"/>
        <v>0</v>
      </c>
      <c r="I166" s="162">
        <f>SUM(I167:I170)</f>
        <v>0</v>
      </c>
      <c r="J166" s="162">
        <f>SUM(J167:J170)</f>
        <v>0</v>
      </c>
      <c r="K166" s="162">
        <f>SUM(K167:K170)</f>
        <v>0</v>
      </c>
      <c r="L166" s="171">
        <f>SUM(L167:L170)</f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>SUM(E175,E179)</f>
        <v>0</v>
      </c>
      <c r="F174" s="65">
        <f>SUM(F175,F179)</f>
        <v>0</v>
      </c>
      <c r="G174" s="65">
        <f>SUM(G175,G179)</f>
        <v>0</v>
      </c>
      <c r="H174" s="59">
        <f t="shared" si="8"/>
        <v>0</v>
      </c>
      <c r="I174" s="65">
        <f>SUM(I175,I179)</f>
        <v>0</v>
      </c>
      <c r="J174" s="65">
        <f>SUM(J175,J179)</f>
        <v>0</v>
      </c>
      <c r="K174" s="65">
        <f>SUM(K175,K179)</f>
        <v>0</v>
      </c>
      <c r="L174" s="143">
        <f>SUM(L175,L179)</f>
        <v>0</v>
      </c>
    </row>
    <row r="175" spans="1:12" ht="50.25" customHeight="1" x14ac:dyDescent="0.25">
      <c r="A175" s="265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 t="shared" si="7"/>
        <v>0</v>
      </c>
      <c r="D176" s="76"/>
      <c r="E176" s="76"/>
      <c r="F176" s="76"/>
      <c r="G176" s="150"/>
      <c r="H176" s="74">
        <f t="shared" si="8"/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 t="shared" si="7"/>
        <v>0</v>
      </c>
      <c r="D177" s="76"/>
      <c r="E177" s="76"/>
      <c r="F177" s="76"/>
      <c r="G177" s="150"/>
      <c r="H177" s="74">
        <f t="shared" si="8"/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 t="shared" si="7"/>
        <v>0</v>
      </c>
      <c r="D178" s="76"/>
      <c r="E178" s="76"/>
      <c r="F178" s="76"/>
      <c r="G178" s="150"/>
      <c r="H178" s="74">
        <f t="shared" si="8"/>
        <v>0</v>
      </c>
      <c r="I178" s="76"/>
      <c r="J178" s="76"/>
      <c r="K178" s="76"/>
      <c r="L178" s="151"/>
    </row>
    <row r="179" spans="1:12" ht="84" x14ac:dyDescent="0.25">
      <c r="A179" s="265">
        <v>3290</v>
      </c>
      <c r="B179" s="67" t="s">
        <v>625</v>
      </c>
      <c r="C179" s="175">
        <f t="shared" si="7"/>
        <v>0</v>
      </c>
      <c r="D179" s="162">
        <f>SUM(D180:D183)</f>
        <v>0</v>
      </c>
      <c r="E179" s="162">
        <f>SUM(E180:E183)</f>
        <v>0</v>
      </c>
      <c r="F179" s="162">
        <f>SUM(F180:F183)</f>
        <v>0</v>
      </c>
      <c r="G179" s="162">
        <f>SUM(G180:G183)</f>
        <v>0</v>
      </c>
      <c r="H179" s="175">
        <f t="shared" si="8"/>
        <v>0</v>
      </c>
      <c r="I179" s="162">
        <f>SUM(I180:I183)</f>
        <v>0</v>
      </c>
      <c r="J179" s="162">
        <f>SUM(J180:J183)</f>
        <v>0</v>
      </c>
      <c r="K179" s="162">
        <f>SUM(K180:K183)</f>
        <v>0</v>
      </c>
      <c r="L179" s="176">
        <f>SUM(L180:L183)</f>
        <v>0</v>
      </c>
    </row>
    <row r="180" spans="1:12" ht="72" x14ac:dyDescent="0.25">
      <c r="A180" s="47">
        <v>3291</v>
      </c>
      <c r="B180" s="73" t="s">
        <v>169</v>
      </c>
      <c r="C180" s="74">
        <f t="shared" si="7"/>
        <v>0</v>
      </c>
      <c r="D180" s="76"/>
      <c r="E180" s="76"/>
      <c r="F180" s="76"/>
      <c r="G180" s="177"/>
      <c r="H180" s="74">
        <f t="shared" si="8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7"/>
        <v>0</v>
      </c>
      <c r="D181" s="76"/>
      <c r="E181" s="76"/>
      <c r="F181" s="76"/>
      <c r="G181" s="177"/>
      <c r="H181" s="74">
        <f t="shared" si="8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7"/>
        <v>0</v>
      </c>
      <c r="D182" s="76"/>
      <c r="E182" s="76"/>
      <c r="F182" s="76"/>
      <c r="G182" s="177"/>
      <c r="H182" s="74">
        <f t="shared" si="8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7"/>
        <v>0</v>
      </c>
      <c r="D183" s="179"/>
      <c r="E183" s="179"/>
      <c r="F183" s="179"/>
      <c r="G183" s="180"/>
      <c r="H183" s="175">
        <f t="shared" si="8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>SUM(E185:E186)</f>
        <v>0</v>
      </c>
      <c r="F184" s="183">
        <f>SUM(F185:F186)</f>
        <v>0</v>
      </c>
      <c r="G184" s="183">
        <f>SUM(G185:G186)</f>
        <v>0</v>
      </c>
      <c r="H184" s="182">
        <f t="shared" si="8"/>
        <v>0</v>
      </c>
      <c r="I184" s="183">
        <f>SUM(I185:I186)</f>
        <v>0</v>
      </c>
      <c r="J184" s="183">
        <f>SUM(J185:J186)</f>
        <v>0</v>
      </c>
      <c r="K184" s="183">
        <f>SUM(K185:K186)</f>
        <v>0</v>
      </c>
      <c r="L184" s="143">
        <f>SUM(L185:L186)</f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 t="shared" si="7"/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5">
        <v>4240</v>
      </c>
      <c r="B189" s="67" t="s">
        <v>628</v>
      </c>
      <c r="C189" s="68">
        <f t="shared" si="7"/>
        <v>0</v>
      </c>
      <c r="D189" s="70"/>
      <c r="E189" s="70"/>
      <c r="F189" s="70"/>
      <c r="G189" s="148"/>
      <c r="H189" s="68">
        <f t="shared" si="8"/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7"/>
        <v>0</v>
      </c>
      <c r="D190" s="76"/>
      <c r="E190" s="76"/>
      <c r="F190" s="76"/>
      <c r="G190" s="150"/>
      <c r="H190" s="74">
        <f t="shared" si="8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7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8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5">
        <v>4310</v>
      </c>
      <c r="B192" s="67" t="s">
        <v>178</v>
      </c>
      <c r="C192" s="68">
        <f t="shared" si="7"/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8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7"/>
        <v>0</v>
      </c>
      <c r="D193" s="76"/>
      <c r="E193" s="76"/>
      <c r="F193" s="76"/>
      <c r="G193" s="150"/>
      <c r="H193" s="74">
        <f t="shared" si="8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ref="C194:C255" si="10">SUM(D194:G194)</f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ref="H194:H225" si="11">SUM(I194:L194)</f>
        <v>309496</v>
      </c>
      <c r="I194" s="133">
        <f>SUM(I195,I230,I268)</f>
        <v>309496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10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11"/>
        <v>309496</v>
      </c>
      <c r="I195" s="138">
        <f>I196+I204</f>
        <v>309496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10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11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5">
        <v>5110</v>
      </c>
      <c r="B197" s="67" t="s">
        <v>182</v>
      </c>
      <c r="C197" s="68">
        <f t="shared" si="10"/>
        <v>0</v>
      </c>
      <c r="D197" s="70"/>
      <c r="E197" s="70"/>
      <c r="F197" s="70"/>
      <c r="G197" s="148"/>
      <c r="H197" s="68">
        <f t="shared" si="11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10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11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10"/>
        <v>0</v>
      </c>
      <c r="D199" s="76"/>
      <c r="E199" s="76"/>
      <c r="F199" s="76"/>
      <c r="G199" s="150"/>
      <c r="H199" s="74">
        <f t="shared" si="11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10"/>
        <v>0</v>
      </c>
      <c r="D200" s="76"/>
      <c r="E200" s="76"/>
      <c r="F200" s="76"/>
      <c r="G200" s="150"/>
      <c r="H200" s="74">
        <f t="shared" si="11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10"/>
        <v>0</v>
      </c>
      <c r="D201" s="76"/>
      <c r="E201" s="76"/>
      <c r="F201" s="76"/>
      <c r="G201" s="150"/>
      <c r="H201" s="74">
        <f t="shared" si="11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10"/>
        <v>0</v>
      </c>
      <c r="D202" s="76"/>
      <c r="E202" s="76"/>
      <c r="F202" s="76"/>
      <c r="G202" s="150"/>
      <c r="H202" s="74">
        <f t="shared" si="11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10"/>
        <v>0</v>
      </c>
      <c r="D203" s="76"/>
      <c r="E203" s="76"/>
      <c r="F203" s="76"/>
      <c r="G203" s="150"/>
      <c r="H203" s="74">
        <f t="shared" si="11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10"/>
        <v>309496</v>
      </c>
      <c r="D204" s="65">
        <f>D205+D215+D216+D225+D226+D227+D229</f>
        <v>309496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11"/>
        <v>309496</v>
      </c>
      <c r="I204" s="65">
        <f>I205+I215+I216+I225+I226+I227+I229</f>
        <v>309496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10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11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10"/>
        <v>0</v>
      </c>
      <c r="D206" s="70"/>
      <c r="E206" s="70"/>
      <c r="F206" s="70"/>
      <c r="G206" s="148"/>
      <c r="H206" s="68">
        <f t="shared" si="11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10"/>
        <v>0</v>
      </c>
      <c r="D207" s="76"/>
      <c r="E207" s="76"/>
      <c r="F207" s="76"/>
      <c r="G207" s="150"/>
      <c r="H207" s="74">
        <f t="shared" si="11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10"/>
        <v>0</v>
      </c>
      <c r="D208" s="76"/>
      <c r="E208" s="76"/>
      <c r="F208" s="76"/>
      <c r="G208" s="150"/>
      <c r="H208" s="74">
        <f t="shared" si="11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10"/>
        <v>0</v>
      </c>
      <c r="D209" s="76"/>
      <c r="E209" s="76"/>
      <c r="F209" s="76"/>
      <c r="G209" s="150"/>
      <c r="H209" s="74">
        <f t="shared" si="11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 t="shared" si="10"/>
        <v>0</v>
      </c>
      <c r="D210" s="76"/>
      <c r="E210" s="76"/>
      <c r="F210" s="76"/>
      <c r="G210" s="150"/>
      <c r="H210" s="74">
        <f t="shared" si="11"/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10"/>
        <v>0</v>
      </c>
      <c r="D211" s="76"/>
      <c r="E211" s="76"/>
      <c r="F211" s="76"/>
      <c r="G211" s="150"/>
      <c r="H211" s="74">
        <f t="shared" si="11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10"/>
        <v>0</v>
      </c>
      <c r="D212" s="76"/>
      <c r="E212" s="76"/>
      <c r="F212" s="76"/>
      <c r="G212" s="150"/>
      <c r="H212" s="74">
        <f t="shared" si="11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10"/>
        <v>0</v>
      </c>
      <c r="D213" s="76"/>
      <c r="E213" s="76"/>
      <c r="F213" s="76"/>
      <c r="G213" s="150"/>
      <c r="H213" s="74">
        <f t="shared" si="11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10"/>
        <v>0</v>
      </c>
      <c r="D214" s="76"/>
      <c r="E214" s="76"/>
      <c r="F214" s="76"/>
      <c r="G214" s="150"/>
      <c r="H214" s="74">
        <f t="shared" si="11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10"/>
        <v>0</v>
      </c>
      <c r="D215" s="76"/>
      <c r="E215" s="76"/>
      <c r="F215" s="76"/>
      <c r="G215" s="150"/>
      <c r="H215" s="74">
        <f t="shared" si="11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10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11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10"/>
        <v>0</v>
      </c>
      <c r="D217" s="76"/>
      <c r="E217" s="76"/>
      <c r="F217" s="76"/>
      <c r="G217" s="150"/>
      <c r="H217" s="74">
        <f t="shared" si="11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10"/>
        <v>0</v>
      </c>
      <c r="D218" s="76"/>
      <c r="E218" s="76"/>
      <c r="F218" s="76"/>
      <c r="G218" s="150"/>
      <c r="H218" s="74">
        <f t="shared" si="11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10"/>
        <v>0</v>
      </c>
      <c r="D219" s="76"/>
      <c r="E219" s="76"/>
      <c r="F219" s="76"/>
      <c r="G219" s="150"/>
      <c r="H219" s="74">
        <f t="shared" si="11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10"/>
        <v>0</v>
      </c>
      <c r="D220" s="76"/>
      <c r="E220" s="76"/>
      <c r="F220" s="76"/>
      <c r="G220" s="150"/>
      <c r="H220" s="74">
        <f t="shared" si="11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10"/>
        <v>0</v>
      </c>
      <c r="D221" s="76"/>
      <c r="E221" s="76"/>
      <c r="F221" s="76"/>
      <c r="G221" s="150"/>
      <c r="H221" s="74">
        <f t="shared" si="11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10"/>
        <v>0</v>
      </c>
      <c r="D222" s="76"/>
      <c r="E222" s="76"/>
      <c r="F222" s="76"/>
      <c r="G222" s="150"/>
      <c r="H222" s="74">
        <f t="shared" si="11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10"/>
        <v>0</v>
      </c>
      <c r="D223" s="76"/>
      <c r="E223" s="76"/>
      <c r="F223" s="76"/>
      <c r="G223" s="150"/>
      <c r="H223" s="74">
        <f t="shared" si="11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10"/>
        <v>0</v>
      </c>
      <c r="D224" s="76"/>
      <c r="E224" s="76"/>
      <c r="F224" s="76"/>
      <c r="G224" s="150"/>
      <c r="H224" s="74">
        <f t="shared" si="11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10"/>
        <v>0</v>
      </c>
      <c r="D225" s="76"/>
      <c r="E225" s="76"/>
      <c r="F225" s="76"/>
      <c r="G225" s="150"/>
      <c r="H225" s="74">
        <f t="shared" si="11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10"/>
        <v>309496</v>
      </c>
      <c r="D226" s="76">
        <v>309496</v>
      </c>
      <c r="E226" s="76"/>
      <c r="F226" s="76"/>
      <c r="G226" s="150"/>
      <c r="H226" s="74">
        <f t="shared" ref="H226:H279" si="12">SUM(I226:L226)</f>
        <v>309496</v>
      </c>
      <c r="I226" s="76">
        <v>309496</v>
      </c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10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12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10"/>
        <v>0</v>
      </c>
      <c r="D228" s="76"/>
      <c r="E228" s="76"/>
      <c r="F228" s="76"/>
      <c r="G228" s="150"/>
      <c r="H228" s="74">
        <f t="shared" si="12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10"/>
        <v>0</v>
      </c>
      <c r="D229" s="156"/>
      <c r="E229" s="156"/>
      <c r="F229" s="156"/>
      <c r="G229" s="157"/>
      <c r="H229" s="110">
        <f t="shared" si="12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10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12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 t="shared" si="10"/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12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5">
        <v>6220</v>
      </c>
      <c r="B232" s="67" t="s">
        <v>217</v>
      </c>
      <c r="C232" s="194">
        <f t="shared" si="10"/>
        <v>0</v>
      </c>
      <c r="D232" s="70"/>
      <c r="E232" s="70"/>
      <c r="F232" s="70"/>
      <c r="G232" s="195"/>
      <c r="H232" s="196">
        <f t="shared" si="12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10"/>
        <v>0</v>
      </c>
      <c r="D233" s="76">
        <f>SUM(D234)</f>
        <v>0</v>
      </c>
      <c r="E233" s="76">
        <f t="shared" ref="E233:L233" si="13">SUM(E234)</f>
        <v>0</v>
      </c>
      <c r="F233" s="76">
        <f t="shared" si="13"/>
        <v>0</v>
      </c>
      <c r="G233" s="150">
        <f t="shared" si="13"/>
        <v>0</v>
      </c>
      <c r="H233" s="197">
        <f t="shared" si="12"/>
        <v>0</v>
      </c>
      <c r="I233" s="76">
        <f t="shared" si="13"/>
        <v>0</v>
      </c>
      <c r="J233" s="76">
        <f t="shared" si="13"/>
        <v>0</v>
      </c>
      <c r="K233" s="76">
        <f t="shared" si="13"/>
        <v>0</v>
      </c>
      <c r="L233" s="151">
        <f t="shared" si="13"/>
        <v>0</v>
      </c>
    </row>
    <row r="234" spans="1:12" ht="24" x14ac:dyDescent="0.25">
      <c r="A234" s="47">
        <v>6239</v>
      </c>
      <c r="B234" s="67" t="s">
        <v>610</v>
      </c>
      <c r="C234" s="190">
        <f t="shared" si="10"/>
        <v>0</v>
      </c>
      <c r="D234" s="70"/>
      <c r="E234" s="70"/>
      <c r="F234" s="70"/>
      <c r="G234" s="148"/>
      <c r="H234" s="197">
        <f t="shared" si="12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 t="shared" si="10"/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12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 t="shared" si="10"/>
        <v>0</v>
      </c>
      <c r="D236" s="76"/>
      <c r="E236" s="76"/>
      <c r="F236" s="76"/>
      <c r="G236" s="150"/>
      <c r="H236" s="197">
        <f t="shared" si="12"/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 t="shared" si="10"/>
        <v>0</v>
      </c>
      <c r="D237" s="76"/>
      <c r="E237" s="76"/>
      <c r="F237" s="76"/>
      <c r="G237" s="150"/>
      <c r="H237" s="197">
        <f t="shared" si="12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 t="shared" si="10"/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12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 t="shared" si="10"/>
        <v>0</v>
      </c>
      <c r="D239" s="76"/>
      <c r="E239" s="76"/>
      <c r="F239" s="76"/>
      <c r="G239" s="150"/>
      <c r="H239" s="197">
        <f t="shared" si="12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10"/>
        <v>0</v>
      </c>
      <c r="D240" s="76"/>
      <c r="E240" s="76"/>
      <c r="F240" s="76"/>
      <c r="G240" s="150"/>
      <c r="H240" s="197">
        <f t="shared" si="12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10"/>
        <v>0</v>
      </c>
      <c r="D241" s="76"/>
      <c r="E241" s="76"/>
      <c r="F241" s="76"/>
      <c r="G241" s="150"/>
      <c r="H241" s="197">
        <f t="shared" si="12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10"/>
        <v>0</v>
      </c>
      <c r="D242" s="76"/>
      <c r="E242" s="76"/>
      <c r="F242" s="76"/>
      <c r="G242" s="150"/>
      <c r="H242" s="197">
        <f t="shared" si="12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10"/>
        <v>0</v>
      </c>
      <c r="D243" s="76"/>
      <c r="E243" s="76"/>
      <c r="F243" s="76"/>
      <c r="G243" s="150"/>
      <c r="H243" s="197">
        <f t="shared" si="12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10"/>
        <v>0</v>
      </c>
      <c r="D244" s="76"/>
      <c r="E244" s="76"/>
      <c r="F244" s="76"/>
      <c r="G244" s="150"/>
      <c r="H244" s="197">
        <f t="shared" si="12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10"/>
        <v>0</v>
      </c>
      <c r="D245" s="76"/>
      <c r="E245" s="76"/>
      <c r="F245" s="76"/>
      <c r="G245" s="150"/>
      <c r="H245" s="197">
        <f t="shared" si="12"/>
        <v>0</v>
      </c>
      <c r="I245" s="76"/>
      <c r="J245" s="76"/>
      <c r="K245" s="76"/>
      <c r="L245" s="151"/>
    </row>
    <row r="246" spans="1:12" ht="24" x14ac:dyDescent="0.25">
      <c r="A246" s="265">
        <v>6290</v>
      </c>
      <c r="B246" s="67" t="s">
        <v>229</v>
      </c>
      <c r="C246" s="198">
        <f t="shared" si="10"/>
        <v>0</v>
      </c>
      <c r="D246" s="162">
        <f>SUM(D247:D250)</f>
        <v>0</v>
      </c>
      <c r="E246" s="162">
        <f>SUM(E247:E250)</f>
        <v>0</v>
      </c>
      <c r="F246" s="162">
        <f>SUM(F247:F250)</f>
        <v>0</v>
      </c>
      <c r="G246" s="199">
        <f>SUM(G247:G250)</f>
        <v>0</v>
      </c>
      <c r="H246" s="198">
        <f t="shared" si="12"/>
        <v>0</v>
      </c>
      <c r="I246" s="162">
        <f>SUM(I247:I250)</f>
        <v>0</v>
      </c>
      <c r="J246" s="162">
        <f>SUM(J247:J250)</f>
        <v>0</v>
      </c>
      <c r="K246" s="162">
        <f>SUM(K247:K250)</f>
        <v>0</v>
      </c>
      <c r="L246" s="176">
        <f>SUM(L247:L250)</f>
        <v>0</v>
      </c>
    </row>
    <row r="247" spans="1:12" x14ac:dyDescent="0.25">
      <c r="A247" s="47">
        <v>6291</v>
      </c>
      <c r="B247" s="73" t="s">
        <v>230</v>
      </c>
      <c r="C247" s="190">
        <f t="shared" si="10"/>
        <v>0</v>
      </c>
      <c r="D247" s="76"/>
      <c r="E247" s="76"/>
      <c r="F247" s="76"/>
      <c r="G247" s="200"/>
      <c r="H247" s="190">
        <f t="shared" si="12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10"/>
        <v>0</v>
      </c>
      <c r="D248" s="76"/>
      <c r="E248" s="76"/>
      <c r="F248" s="76"/>
      <c r="G248" s="200"/>
      <c r="H248" s="190">
        <f t="shared" si="12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10"/>
        <v>0</v>
      </c>
      <c r="D249" s="76"/>
      <c r="E249" s="76"/>
      <c r="F249" s="76"/>
      <c r="G249" s="200"/>
      <c r="H249" s="190">
        <f t="shared" si="12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10"/>
        <v>0</v>
      </c>
      <c r="D250" s="76"/>
      <c r="E250" s="76"/>
      <c r="F250" s="76"/>
      <c r="G250" s="200"/>
      <c r="H250" s="190">
        <f t="shared" si="12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10"/>
        <v>0</v>
      </c>
      <c r="D251" s="65">
        <f>SUM(D252,D256,D257)</f>
        <v>0</v>
      </c>
      <c r="E251" s="65">
        <f>SUM(E252,E256,E257)</f>
        <v>0</v>
      </c>
      <c r="F251" s="65">
        <f>SUM(F252,F256,F257)</f>
        <v>0</v>
      </c>
      <c r="G251" s="65">
        <f>SUM(G252,G256,G257)</f>
        <v>0</v>
      </c>
      <c r="H251" s="59">
        <f t="shared" si="12"/>
        <v>0</v>
      </c>
      <c r="I251" s="65">
        <f>SUM(I252,I256,I257)</f>
        <v>0</v>
      </c>
      <c r="J251" s="65">
        <f>SUM(J252,J256,J257)</f>
        <v>0</v>
      </c>
      <c r="K251" s="65">
        <f>SUM(K252,K256,K257)</f>
        <v>0</v>
      </c>
      <c r="L251" s="165">
        <f>SUM(L252,L256,L257)</f>
        <v>0</v>
      </c>
    </row>
    <row r="252" spans="1:12" ht="24" x14ac:dyDescent="0.25">
      <c r="A252" s="265">
        <v>6320</v>
      </c>
      <c r="B252" s="67" t="s">
        <v>235</v>
      </c>
      <c r="C252" s="198">
        <f t="shared" si="10"/>
        <v>0</v>
      </c>
      <c r="D252" s="162">
        <f>SUM(D253:D255)</f>
        <v>0</v>
      </c>
      <c r="E252" s="162">
        <f>SUM(E253:E255)</f>
        <v>0</v>
      </c>
      <c r="F252" s="162">
        <f>SUM(F253:F255)</f>
        <v>0</v>
      </c>
      <c r="G252" s="201">
        <f>SUM(G253:G255)</f>
        <v>0</v>
      </c>
      <c r="H252" s="198">
        <f t="shared" si="12"/>
        <v>0</v>
      </c>
      <c r="I252" s="162">
        <f>SUM(I253:I255)</f>
        <v>0</v>
      </c>
      <c r="J252" s="162">
        <f>SUM(J253:J255)</f>
        <v>0</v>
      </c>
      <c r="K252" s="162">
        <f>SUM(K253:K255)</f>
        <v>0</v>
      </c>
      <c r="L252" s="202">
        <f>SUM(L253:L255)</f>
        <v>0</v>
      </c>
    </row>
    <row r="253" spans="1:12" x14ac:dyDescent="0.25">
      <c r="A253" s="47">
        <v>6322</v>
      </c>
      <c r="B253" s="73" t="s">
        <v>236</v>
      </c>
      <c r="C253" s="190">
        <f t="shared" si="10"/>
        <v>0</v>
      </c>
      <c r="D253" s="76"/>
      <c r="E253" s="76"/>
      <c r="F253" s="76"/>
      <c r="G253" s="200"/>
      <c r="H253" s="190">
        <f t="shared" si="12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10"/>
        <v>0</v>
      </c>
      <c r="D254" s="76"/>
      <c r="E254" s="76"/>
      <c r="F254" s="76"/>
      <c r="G254" s="200"/>
      <c r="H254" s="190">
        <f t="shared" si="12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10"/>
        <v>0</v>
      </c>
      <c r="D255" s="70"/>
      <c r="E255" s="70"/>
      <c r="F255" s="70"/>
      <c r="G255" s="203"/>
      <c r="H255" s="194">
        <f t="shared" si="12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 t="shared" ref="C256:C282" si="14">SUM(D256:G256)</f>
        <v>0</v>
      </c>
      <c r="D256" s="179"/>
      <c r="E256" s="179"/>
      <c r="F256" s="179"/>
      <c r="G256" s="200"/>
      <c r="H256" s="198">
        <f t="shared" si="12"/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14"/>
        <v>0</v>
      </c>
      <c r="D257" s="76"/>
      <c r="E257" s="76"/>
      <c r="F257" s="76"/>
      <c r="G257" s="150"/>
      <c r="H257" s="197">
        <f t="shared" si="12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 t="shared" si="14"/>
        <v>0</v>
      </c>
      <c r="D258" s="65">
        <f>SUM(D259,D263)</f>
        <v>0</v>
      </c>
      <c r="E258" s="65">
        <f>SUM(E259,E263)</f>
        <v>0</v>
      </c>
      <c r="F258" s="65">
        <f>SUM(F259,F263)</f>
        <v>0</v>
      </c>
      <c r="G258" s="65">
        <f>SUM(G259,G263)</f>
        <v>0</v>
      </c>
      <c r="H258" s="59">
        <f t="shared" si="12"/>
        <v>0</v>
      </c>
      <c r="I258" s="65">
        <f>SUM(I259,I263)</f>
        <v>0</v>
      </c>
      <c r="J258" s="65">
        <f>SUM(J259,J263)</f>
        <v>0</v>
      </c>
      <c r="K258" s="65">
        <f>SUM(K259,K263)</f>
        <v>0</v>
      </c>
      <c r="L258" s="165">
        <f>SUM(L259,L263)</f>
        <v>0</v>
      </c>
    </row>
    <row r="259" spans="1:13" ht="24" x14ac:dyDescent="0.25">
      <c r="A259" s="265">
        <v>6410</v>
      </c>
      <c r="B259" s="67" t="s">
        <v>242</v>
      </c>
      <c r="C259" s="194">
        <f t="shared" si="14"/>
        <v>0</v>
      </c>
      <c r="D259" s="162">
        <f>SUM(D260:D262)</f>
        <v>0</v>
      </c>
      <c r="E259" s="162">
        <f>SUM(E260:E262)</f>
        <v>0</v>
      </c>
      <c r="F259" s="162">
        <f>SUM(F260:F262)</f>
        <v>0</v>
      </c>
      <c r="G259" s="206">
        <f>SUM(G260:G262)</f>
        <v>0</v>
      </c>
      <c r="H259" s="194">
        <f t="shared" si="12"/>
        <v>0</v>
      </c>
      <c r="I259" s="162">
        <f>SUM(I260:I262)</f>
        <v>0</v>
      </c>
      <c r="J259" s="162">
        <f>SUM(J260:J262)</f>
        <v>0</v>
      </c>
      <c r="K259" s="162">
        <f>SUM(K260:K262)</f>
        <v>0</v>
      </c>
      <c r="L259" s="171">
        <f>SUM(L260:L262)</f>
        <v>0</v>
      </c>
    </row>
    <row r="260" spans="1:13" x14ac:dyDescent="0.25">
      <c r="A260" s="47">
        <v>6411</v>
      </c>
      <c r="B260" s="207" t="s">
        <v>243</v>
      </c>
      <c r="C260" s="190">
        <f t="shared" si="14"/>
        <v>0</v>
      </c>
      <c r="D260" s="76"/>
      <c r="E260" s="76"/>
      <c r="F260" s="76"/>
      <c r="G260" s="150"/>
      <c r="H260" s="197">
        <f t="shared" si="12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14"/>
        <v>0</v>
      </c>
      <c r="D261" s="76"/>
      <c r="E261" s="76"/>
      <c r="F261" s="76"/>
      <c r="G261" s="150"/>
      <c r="H261" s="197">
        <f t="shared" si="12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14"/>
        <v>0</v>
      </c>
      <c r="D262" s="76"/>
      <c r="E262" s="76"/>
      <c r="F262" s="76"/>
      <c r="G262" s="150"/>
      <c r="H262" s="197">
        <f t="shared" si="12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14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 t="shared" si="12"/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si="14"/>
        <v>0</v>
      </c>
      <c r="D264" s="76"/>
      <c r="E264" s="76"/>
      <c r="F264" s="76"/>
      <c r="G264" s="150"/>
      <c r="H264" s="197">
        <f t="shared" si="12"/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14"/>
        <v>0</v>
      </c>
      <c r="D265" s="76"/>
      <c r="E265" s="76"/>
      <c r="F265" s="76"/>
      <c r="G265" s="150"/>
      <c r="H265" s="197">
        <f t="shared" si="12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 t="shared" si="14"/>
        <v>0</v>
      </c>
      <c r="D266" s="76"/>
      <c r="E266" s="76"/>
      <c r="F266" s="76"/>
      <c r="G266" s="150"/>
      <c r="H266" s="197">
        <f t="shared" si="12"/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 t="shared" si="14"/>
        <v>0</v>
      </c>
      <c r="D267" s="76"/>
      <c r="E267" s="76"/>
      <c r="F267" s="76"/>
      <c r="G267" s="150"/>
      <c r="H267" s="197">
        <f t="shared" si="12"/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14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12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14"/>
        <v>0</v>
      </c>
      <c r="D269" s="65">
        <f>SUM(D270,D271,D275,D276,D279)</f>
        <v>0</v>
      </c>
      <c r="E269" s="65">
        <f>SUM(E270,E271,E275,E276,E279)</f>
        <v>0</v>
      </c>
      <c r="F269" s="65">
        <f>SUM(F270,F271,F275,F276,F279)</f>
        <v>0</v>
      </c>
      <c r="G269" s="65">
        <f>SUM(G270,G271,G275,G276,G279)</f>
        <v>0</v>
      </c>
      <c r="H269" s="59">
        <f t="shared" si="12"/>
        <v>0</v>
      </c>
      <c r="I269" s="65">
        <f>SUM(I270,I271,I275,I276,I279)</f>
        <v>0</v>
      </c>
      <c r="J269" s="65">
        <f>SUM(J270,J271,J275,J276,J279)</f>
        <v>0</v>
      </c>
      <c r="K269" s="65">
        <f>SUM(K270,K271,K275,K276,K279)</f>
        <v>0</v>
      </c>
      <c r="L269" s="143">
        <f>SUM(L270,L271,L275,L276,L279)</f>
        <v>0</v>
      </c>
    </row>
    <row r="270" spans="1:13" ht="24" x14ac:dyDescent="0.25">
      <c r="A270" s="285">
        <v>7210</v>
      </c>
      <c r="B270" s="67" t="s">
        <v>253</v>
      </c>
      <c r="C270" s="194">
        <f t="shared" si="14"/>
        <v>0</v>
      </c>
      <c r="D270" s="70"/>
      <c r="E270" s="70"/>
      <c r="F270" s="70"/>
      <c r="G270" s="148"/>
      <c r="H270" s="68">
        <f t="shared" si="12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 t="shared" si="14"/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 t="shared" si="12"/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14"/>
        <v>0</v>
      </c>
      <c r="D272" s="76"/>
      <c r="E272" s="76"/>
      <c r="F272" s="76"/>
      <c r="G272" s="150"/>
      <c r="H272" s="74">
        <f t="shared" si="12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14"/>
        <v>0</v>
      </c>
      <c r="D273" s="76"/>
      <c r="E273" s="76"/>
      <c r="F273" s="76"/>
      <c r="G273" s="150"/>
      <c r="H273" s="74">
        <f t="shared" si="12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14"/>
        <v>0</v>
      </c>
      <c r="D274" s="70"/>
      <c r="E274" s="70"/>
      <c r="F274" s="70"/>
      <c r="G274" s="148"/>
      <c r="H274" s="68">
        <f t="shared" si="12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14"/>
        <v>0</v>
      </c>
      <c r="D275" s="76"/>
      <c r="E275" s="76"/>
      <c r="F275" s="76"/>
      <c r="G275" s="150"/>
      <c r="H275" s="74">
        <f t="shared" si="12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14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12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14"/>
        <v>0</v>
      </c>
      <c r="D277" s="76"/>
      <c r="E277" s="76"/>
      <c r="F277" s="76"/>
      <c r="G277" s="150"/>
      <c r="H277" s="74">
        <f t="shared" si="12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14"/>
        <v>0</v>
      </c>
      <c r="D278" s="76"/>
      <c r="E278" s="76"/>
      <c r="F278" s="76"/>
      <c r="G278" s="150"/>
      <c r="H278" s="74">
        <f t="shared" si="12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14"/>
        <v>0</v>
      </c>
      <c r="D279" s="70"/>
      <c r="E279" s="70"/>
      <c r="F279" s="70"/>
      <c r="G279" s="148"/>
      <c r="H279" s="68">
        <f t="shared" si="12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14"/>
        <v>208261</v>
      </c>
      <c r="D280" s="153">
        <f>SUM(D281:D282)</f>
        <v>208261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ref="H280:H282" si="15">SUM(I280:L280)</f>
        <v>208261</v>
      </c>
      <c r="I280" s="153">
        <f>SUM(I281:I282)</f>
        <v>208261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14"/>
        <v>0</v>
      </c>
      <c r="D281" s="76"/>
      <c r="E281" s="76"/>
      <c r="F281" s="76"/>
      <c r="G281" s="150"/>
      <c r="H281" s="74">
        <f t="shared" si="15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14"/>
        <v>208261</v>
      </c>
      <c r="D282" s="70">
        <v>208261</v>
      </c>
      <c r="E282" s="70"/>
      <c r="F282" s="70"/>
      <c r="G282" s="148"/>
      <c r="H282" s="68">
        <f t="shared" si="15"/>
        <v>208261</v>
      </c>
      <c r="I282" s="70">
        <v>208261</v>
      </c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560798</v>
      </c>
      <c r="I283" s="219">
        <f>SUM(I280,I268,I230,I195,I187,I173,I75,I53)</f>
        <v>560798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170761</v>
      </c>
      <c r="I285" s="225">
        <f>SUM(I25,I26,I42)-I51</f>
        <v>170761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16">SUM(C288,C290)-C298+C300</f>
        <v>-170761</v>
      </c>
      <c r="D287" s="225">
        <f t="shared" si="16"/>
        <v>-170761</v>
      </c>
      <c r="E287" s="225">
        <f t="shared" si="16"/>
        <v>0</v>
      </c>
      <c r="F287" s="225">
        <f t="shared" si="16"/>
        <v>0</v>
      </c>
      <c r="G287" s="226">
        <f t="shared" si="16"/>
        <v>0</v>
      </c>
      <c r="H287" s="229">
        <f t="shared" si="16"/>
        <v>-170761</v>
      </c>
      <c r="I287" s="225">
        <f t="shared" si="16"/>
        <v>-170761</v>
      </c>
      <c r="J287" s="225">
        <f t="shared" si="16"/>
        <v>0</v>
      </c>
      <c r="K287" s="225">
        <f t="shared" si="16"/>
        <v>0</v>
      </c>
      <c r="L287" s="230">
        <f t="shared" si="16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17">C22-C280</f>
        <v>-170761</v>
      </c>
      <c r="D288" s="225">
        <f t="shared" si="17"/>
        <v>-170761</v>
      </c>
      <c r="E288" s="225">
        <f t="shared" si="17"/>
        <v>0</v>
      </c>
      <c r="F288" s="225">
        <f t="shared" si="17"/>
        <v>0</v>
      </c>
      <c r="G288" s="232">
        <f t="shared" si="17"/>
        <v>0</v>
      </c>
      <c r="H288" s="229">
        <f t="shared" si="17"/>
        <v>-170761</v>
      </c>
      <c r="I288" s="225">
        <f t="shared" si="17"/>
        <v>-170761</v>
      </c>
      <c r="J288" s="225">
        <f t="shared" si="17"/>
        <v>0</v>
      </c>
      <c r="K288" s="225">
        <f t="shared" si="17"/>
        <v>0</v>
      </c>
      <c r="L288" s="230">
        <f t="shared" si="17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18">SUM(C291,C293,C295)-SUM(C292,C294,C296)</f>
        <v>0</v>
      </c>
      <c r="D290" s="225">
        <f t="shared" si="18"/>
        <v>0</v>
      </c>
      <c r="E290" s="225">
        <f t="shared" si="18"/>
        <v>0</v>
      </c>
      <c r="F290" s="225">
        <f t="shared" si="18"/>
        <v>0</v>
      </c>
      <c r="G290" s="232">
        <f t="shared" si="18"/>
        <v>0</v>
      </c>
      <c r="H290" s="229">
        <f t="shared" si="18"/>
        <v>0</v>
      </c>
      <c r="I290" s="225">
        <f t="shared" si="18"/>
        <v>0</v>
      </c>
      <c r="J290" s="225">
        <f t="shared" si="18"/>
        <v>0</v>
      </c>
      <c r="K290" s="225">
        <f t="shared" si="18"/>
        <v>0</v>
      </c>
      <c r="L290" s="230">
        <f t="shared" si="18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19">SUM(D291:G291)</f>
        <v>0</v>
      </c>
      <c r="D291" s="83"/>
      <c r="E291" s="83"/>
      <c r="F291" s="83"/>
      <c r="G291" s="235"/>
      <c r="H291" s="81">
        <f t="shared" ref="H291:H296" si="20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19"/>
        <v>0</v>
      </c>
      <c r="D292" s="76"/>
      <c r="E292" s="76"/>
      <c r="F292" s="76"/>
      <c r="G292" s="150"/>
      <c r="H292" s="74">
        <f t="shared" si="20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19"/>
        <v>0</v>
      </c>
      <c r="D293" s="76"/>
      <c r="E293" s="76"/>
      <c r="F293" s="76"/>
      <c r="G293" s="150"/>
      <c r="H293" s="74">
        <f t="shared" si="20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19"/>
        <v>0</v>
      </c>
      <c r="D294" s="76"/>
      <c r="E294" s="76"/>
      <c r="F294" s="76"/>
      <c r="G294" s="150"/>
      <c r="H294" s="74">
        <f t="shared" si="20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19"/>
        <v>0</v>
      </c>
      <c r="D295" s="76"/>
      <c r="E295" s="76"/>
      <c r="F295" s="76"/>
      <c r="G295" s="150"/>
      <c r="H295" s="74">
        <f t="shared" si="20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19"/>
        <v>0</v>
      </c>
      <c r="D296" s="179"/>
      <c r="E296" s="179"/>
      <c r="F296" s="179"/>
      <c r="G296" s="215"/>
      <c r="H296" s="175">
        <f t="shared" si="20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433</v>
      </c>
      <c r="B303" s="257"/>
      <c r="C303" s="257"/>
      <c r="D303" s="255"/>
      <c r="E303" s="255"/>
      <c r="F303" s="255" t="s">
        <v>434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435</v>
      </c>
      <c r="B305" s="257"/>
      <c r="C305" s="255"/>
      <c r="D305" s="255"/>
      <c r="E305" s="255"/>
      <c r="F305" s="255" t="s">
        <v>436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iRHHYAV57D4ggnJp7uLdLcv9asg1fn5WpeYx9SEF4iTZcWXa0WeEQjvWIu6unB1wbgtTDNvG46ZGSG9tp6uutQ==" saltValue="nB8u92885rxDgklJEVRizQ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Nr.09.1.10.&amp;"Arial,Regular"          </oddHeader>
    <oddFooter>&amp;L&amp;"Times New Roman,Regular"&amp;10&amp;D&amp;T&amp;R&amp;"Times New Roman,Regular"&amp;10&amp;P (&amp;N)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427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428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429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439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440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/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449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1000000</v>
      </c>
      <c r="D21" s="31">
        <f>SUM(D22,D25,D26,D42,D43)</f>
        <v>1000000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1000000</v>
      </c>
      <c r="I21" s="31">
        <f>SUM(I22,I25,I26,I42,I43)</f>
        <v>1000000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1000000</v>
      </c>
      <c r="D25" s="54">
        <v>1000000</v>
      </c>
      <c r="E25" s="54"/>
      <c r="F25" s="55" t="s">
        <v>36</v>
      </c>
      <c r="G25" s="56" t="s">
        <v>36</v>
      </c>
      <c r="H25" s="53">
        <f t="shared" si="1"/>
        <v>1000000</v>
      </c>
      <c r="I25" s="54">
        <f>I51</f>
        <v>1000000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1000000</v>
      </c>
      <c r="I50" s="122">
        <f>SUM(I51,I280)</f>
        <v>1000000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1000000</v>
      </c>
      <c r="I51" s="128">
        <f>SUM(I52,I194)</f>
        <v>1000000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0</v>
      </c>
      <c r="D52" s="133">
        <f>SUM(D53,D75,D173,D187)</f>
        <v>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0</v>
      </c>
      <c r="I52" s="133">
        <f>SUM(I53,I75,I173,I187)</f>
        <v>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1000000</v>
      </c>
      <c r="I194" s="133">
        <f>SUM(I195,I230,I268)</f>
        <v>1000000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1000000</v>
      </c>
      <c r="I195" s="138">
        <f>I196+I204</f>
        <v>1000000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1000000</v>
      </c>
      <c r="D204" s="65">
        <f>D205+D215+D216+D225+D226+D227+D229</f>
        <v>1000000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1000000</v>
      </c>
      <c r="I204" s="65">
        <f>I205+I215+I216+I225+I226+I227+I229</f>
        <v>1000000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1000000</v>
      </c>
      <c r="D225" s="76">
        <v>1000000</v>
      </c>
      <c r="E225" s="76"/>
      <c r="F225" s="76"/>
      <c r="G225" s="150"/>
      <c r="H225" s="74">
        <f t="shared" si="24"/>
        <v>1000000</v>
      </c>
      <c r="I225" s="76">
        <f>[1]būvn.proj.vad.nod_10.piel!$L$89</f>
        <v>1000000</v>
      </c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1000000</v>
      </c>
      <c r="I283" s="219">
        <f>SUM(I280,I268,I230,I195,I187,I173,I75,I53)</f>
        <v>1000000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433</v>
      </c>
      <c r="B303" s="257"/>
      <c r="C303" s="257"/>
      <c r="D303" s="255"/>
      <c r="E303" s="255"/>
      <c r="F303" s="255" t="s">
        <v>434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435</v>
      </c>
      <c r="B305" s="257"/>
      <c r="C305" s="255"/>
      <c r="D305" s="255"/>
      <c r="E305" s="255"/>
      <c r="F305" s="255" t="s">
        <v>436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3y1V2fGdWtMV9jJSQoomEoslzX0fwL+hKLId5Gu2pXZU8rREaprlIO8XuJWaoAOuUw86cizps50vQzj0+PpRCQ==" saltValue="6ocBUmyqPG2x0bvuN6yzGA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Nr.09.1.11.&amp;"Arial,Regular"          </oddHeader>
    <oddFooter>&amp;L&amp;"Times New Roman,Regular"&amp;10&amp;D&amp;T&amp;R&amp;"Times New Roman,Regular"&amp;10&amp;P (&amp;N)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427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428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429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443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593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/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 t="s">
        <v>594</v>
      </c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800</v>
      </c>
      <c r="D21" s="31">
        <f>SUM(D22,D25,D26,D42,D43)</f>
        <v>800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 t="shared" ref="H21:H47" si="1">SUM(I21:L21)</f>
        <v>800</v>
      </c>
      <c r="I21" s="31">
        <f>SUM(I22,I25,I26,I42,I43)</f>
        <v>800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3</v>
      </c>
      <c r="D22" s="37">
        <f>SUM(D23:D24)</f>
        <v>3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si="1"/>
        <v>3</v>
      </c>
      <c r="I22" s="37">
        <f>SUM(I23:I24)</f>
        <v>3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3</v>
      </c>
      <c r="D24" s="49">
        <v>3</v>
      </c>
      <c r="E24" s="49"/>
      <c r="F24" s="49"/>
      <c r="G24" s="50"/>
      <c r="H24" s="48">
        <f t="shared" si="1"/>
        <v>3</v>
      </c>
      <c r="I24" s="49">
        <v>3</v>
      </c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0</v>
      </c>
      <c r="D25" s="54"/>
      <c r="E25" s="54"/>
      <c r="F25" s="55" t="s">
        <v>36</v>
      </c>
      <c r="G25" s="56" t="s">
        <v>36</v>
      </c>
      <c r="H25" s="53">
        <f t="shared" si="1"/>
        <v>0</v>
      </c>
      <c r="I25" s="54"/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797</v>
      </c>
      <c r="D26" s="60">
        <v>797</v>
      </c>
      <c r="E26" s="61" t="s">
        <v>36</v>
      </c>
      <c r="F26" s="61" t="s">
        <v>36</v>
      </c>
      <c r="G26" s="62" t="s">
        <v>36</v>
      </c>
      <c r="H26" s="59">
        <f t="shared" si="1"/>
        <v>797</v>
      </c>
      <c r="I26" s="63">
        <v>797</v>
      </c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 t="shared" si="1"/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>E44</f>
        <v>0</v>
      </c>
      <c r="F43" s="89">
        <f>F44</f>
        <v>0</v>
      </c>
      <c r="G43" s="62" t="s">
        <v>36</v>
      </c>
      <c r="H43" s="86">
        <f t="shared" si="1"/>
        <v>0</v>
      </c>
      <c r="I43" s="89">
        <f>I44</f>
        <v>0</v>
      </c>
      <c r="J43" s="89">
        <f>J44</f>
        <v>0</v>
      </c>
      <c r="K43" s="89">
        <f>K44</f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1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4" si="2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82" si="3">SUM(I50:L50)</f>
        <v>800</v>
      </c>
      <c r="I50" s="122">
        <f>SUM(I51,I280)</f>
        <v>800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2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3"/>
        <v>0</v>
      </c>
      <c r="I51" s="128">
        <f>SUM(I52,I194)</f>
        <v>0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2"/>
        <v>0</v>
      </c>
      <c r="D52" s="133">
        <f>SUM(D53,D75,D173,D187)</f>
        <v>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3"/>
        <v>0</v>
      </c>
      <c r="I52" s="133">
        <f>SUM(I53,I75,I173,I187)</f>
        <v>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2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3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2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3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2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3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2"/>
        <v>0</v>
      </c>
      <c r="D56" s="70"/>
      <c r="E56" s="70"/>
      <c r="F56" s="70"/>
      <c r="G56" s="148"/>
      <c r="H56" s="68">
        <f t="shared" si="3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2"/>
        <v>0</v>
      </c>
      <c r="D57" s="76"/>
      <c r="E57" s="76"/>
      <c r="F57" s="76"/>
      <c r="G57" s="150"/>
      <c r="H57" s="74">
        <f t="shared" si="3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2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3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2"/>
        <v>0</v>
      </c>
      <c r="D59" s="76"/>
      <c r="E59" s="76"/>
      <c r="F59" s="76"/>
      <c r="G59" s="150"/>
      <c r="H59" s="74">
        <f t="shared" si="3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2"/>
        <v>0</v>
      </c>
      <c r="D60" s="76"/>
      <c r="E60" s="76"/>
      <c r="F60" s="76"/>
      <c r="G60" s="150"/>
      <c r="H60" s="74">
        <f t="shared" si="3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2"/>
        <v>0</v>
      </c>
      <c r="D61" s="76"/>
      <c r="E61" s="76"/>
      <c r="F61" s="76"/>
      <c r="G61" s="150"/>
      <c r="H61" s="74">
        <f t="shared" si="3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2"/>
        <v>0</v>
      </c>
      <c r="D62" s="76"/>
      <c r="E62" s="76"/>
      <c r="F62" s="76"/>
      <c r="G62" s="150"/>
      <c r="H62" s="74">
        <f t="shared" si="3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2"/>
        <v>0</v>
      </c>
      <c r="D63" s="76"/>
      <c r="E63" s="76"/>
      <c r="F63" s="76"/>
      <c r="G63" s="150"/>
      <c r="H63" s="74">
        <f t="shared" si="3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2"/>
        <v>0</v>
      </c>
      <c r="D64" s="76"/>
      <c r="E64" s="76"/>
      <c r="F64" s="76"/>
      <c r="G64" s="150"/>
      <c r="H64" s="74">
        <f t="shared" si="3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2"/>
        <v>0</v>
      </c>
      <c r="D65" s="76"/>
      <c r="E65" s="76"/>
      <c r="F65" s="76"/>
      <c r="G65" s="150"/>
      <c r="H65" s="74">
        <f t="shared" si="3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2"/>
        <v>0</v>
      </c>
      <c r="D66" s="156"/>
      <c r="E66" s="156"/>
      <c r="F66" s="156"/>
      <c r="G66" s="157"/>
      <c r="H66" s="110">
        <f t="shared" si="3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2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3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5">
        <v>1210</v>
      </c>
      <c r="B68" s="67" t="s">
        <v>77</v>
      </c>
      <c r="C68" s="68">
        <f t="shared" si="2"/>
        <v>0</v>
      </c>
      <c r="D68" s="70"/>
      <c r="E68" s="70"/>
      <c r="F68" s="70"/>
      <c r="G68" s="148"/>
      <c r="H68" s="68">
        <f t="shared" si="3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2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3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2"/>
        <v>0</v>
      </c>
      <c r="D70" s="76"/>
      <c r="E70" s="76"/>
      <c r="F70" s="76"/>
      <c r="G70" s="150"/>
      <c r="H70" s="74">
        <f t="shared" si="3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2"/>
        <v>0</v>
      </c>
      <c r="D71" s="76"/>
      <c r="E71" s="76"/>
      <c r="F71" s="76"/>
      <c r="G71" s="150"/>
      <c r="H71" s="74">
        <f t="shared" si="3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2"/>
        <v>0</v>
      </c>
      <c r="D72" s="76"/>
      <c r="E72" s="76"/>
      <c r="F72" s="76"/>
      <c r="G72" s="150"/>
      <c r="H72" s="74">
        <f t="shared" si="3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2"/>
        <v>0</v>
      </c>
      <c r="D73" s="76"/>
      <c r="E73" s="76"/>
      <c r="F73" s="76"/>
      <c r="G73" s="150"/>
      <c r="H73" s="74">
        <f t="shared" si="3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2"/>
        <v>0</v>
      </c>
      <c r="D74" s="76"/>
      <c r="E74" s="76"/>
      <c r="F74" s="76"/>
      <c r="G74" s="150"/>
      <c r="H74" s="74">
        <f t="shared" si="3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2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3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2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3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5">
        <v>2110</v>
      </c>
      <c r="B77" s="67" t="s">
        <v>613</v>
      </c>
      <c r="C77" s="68">
        <f t="shared" si="2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3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2"/>
        <v>0</v>
      </c>
      <c r="D78" s="76"/>
      <c r="E78" s="76"/>
      <c r="F78" s="76"/>
      <c r="G78" s="150"/>
      <c r="H78" s="74">
        <f t="shared" si="3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2"/>
        <v>0</v>
      </c>
      <c r="D79" s="76"/>
      <c r="E79" s="76"/>
      <c r="F79" s="76"/>
      <c r="G79" s="150"/>
      <c r="H79" s="74">
        <f t="shared" si="3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2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3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2"/>
        <v>0</v>
      </c>
      <c r="D81" s="76"/>
      <c r="E81" s="76"/>
      <c r="F81" s="76"/>
      <c r="G81" s="150"/>
      <c r="H81" s="74">
        <f t="shared" si="3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2"/>
        <v>0</v>
      </c>
      <c r="D82" s="76"/>
      <c r="E82" s="76"/>
      <c r="F82" s="76"/>
      <c r="G82" s="150"/>
      <c r="H82" s="74">
        <f t="shared" si="3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2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ref="H83:H127" si="4">SUM(I83:L83)</f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2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4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2"/>
        <v>0</v>
      </c>
      <c r="D85" s="70"/>
      <c r="E85" s="70"/>
      <c r="F85" s="70"/>
      <c r="G85" s="148"/>
      <c r="H85" s="68">
        <f t="shared" si="4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2"/>
        <v>0</v>
      </c>
      <c r="D86" s="76"/>
      <c r="E86" s="76"/>
      <c r="F86" s="76"/>
      <c r="G86" s="150"/>
      <c r="H86" s="74">
        <f t="shared" si="4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2"/>
        <v>0</v>
      </c>
      <c r="D87" s="76"/>
      <c r="E87" s="76"/>
      <c r="F87" s="76"/>
      <c r="G87" s="150"/>
      <c r="H87" s="74">
        <f t="shared" si="4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2"/>
        <v>0</v>
      </c>
      <c r="D88" s="76"/>
      <c r="E88" s="76"/>
      <c r="F88" s="76"/>
      <c r="G88" s="150"/>
      <c r="H88" s="74">
        <f t="shared" si="4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2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4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2"/>
        <v>0</v>
      </c>
      <c r="D90" s="76"/>
      <c r="E90" s="76"/>
      <c r="F90" s="76"/>
      <c r="G90" s="150"/>
      <c r="H90" s="74">
        <f t="shared" si="4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2"/>
        <v>0</v>
      </c>
      <c r="D91" s="76"/>
      <c r="E91" s="76"/>
      <c r="F91" s="76"/>
      <c r="G91" s="150"/>
      <c r="H91" s="74">
        <f t="shared" si="4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2"/>
        <v>0</v>
      </c>
      <c r="D92" s="76"/>
      <c r="E92" s="76"/>
      <c r="F92" s="76"/>
      <c r="G92" s="150"/>
      <c r="H92" s="74">
        <f t="shared" si="4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2"/>
        <v>0</v>
      </c>
      <c r="D93" s="76"/>
      <c r="E93" s="76"/>
      <c r="F93" s="76"/>
      <c r="G93" s="150"/>
      <c r="H93" s="74">
        <f t="shared" si="4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2"/>
        <v>0</v>
      </c>
      <c r="D94" s="76"/>
      <c r="E94" s="76"/>
      <c r="F94" s="76"/>
      <c r="G94" s="150"/>
      <c r="H94" s="74">
        <f t="shared" si="4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2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4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2"/>
        <v>0</v>
      </c>
      <c r="D96" s="76"/>
      <c r="E96" s="76"/>
      <c r="F96" s="76"/>
      <c r="G96" s="150"/>
      <c r="H96" s="74">
        <f t="shared" si="4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2"/>
        <v>0</v>
      </c>
      <c r="D97" s="76"/>
      <c r="E97" s="76"/>
      <c r="F97" s="76"/>
      <c r="G97" s="150"/>
      <c r="H97" s="74">
        <f t="shared" si="4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2"/>
        <v>0</v>
      </c>
      <c r="D98" s="70"/>
      <c r="E98" s="70"/>
      <c r="F98" s="70"/>
      <c r="G98" s="148"/>
      <c r="H98" s="68">
        <f t="shared" si="4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2"/>
        <v>0</v>
      </c>
      <c r="D99" s="76"/>
      <c r="E99" s="76"/>
      <c r="F99" s="76"/>
      <c r="G99" s="150"/>
      <c r="H99" s="74">
        <f t="shared" si="4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2"/>
        <v>0</v>
      </c>
      <c r="D100" s="76"/>
      <c r="E100" s="76"/>
      <c r="F100" s="76"/>
      <c r="G100" s="150"/>
      <c r="H100" s="74">
        <f t="shared" si="4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2"/>
        <v>0</v>
      </c>
      <c r="D101" s="76"/>
      <c r="E101" s="76"/>
      <c r="F101" s="76"/>
      <c r="G101" s="150"/>
      <c r="H101" s="74">
        <f t="shared" si="4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2"/>
        <v>0</v>
      </c>
      <c r="D102" s="76"/>
      <c r="E102" s="76"/>
      <c r="F102" s="76"/>
      <c r="G102" s="150"/>
      <c r="H102" s="74">
        <f t="shared" si="4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2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4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2"/>
        <v>0</v>
      </c>
      <c r="D104" s="76"/>
      <c r="E104" s="76"/>
      <c r="F104" s="76"/>
      <c r="G104" s="150"/>
      <c r="H104" s="74">
        <f t="shared" si="4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2"/>
        <v>0</v>
      </c>
      <c r="D105" s="76"/>
      <c r="E105" s="76"/>
      <c r="F105" s="76"/>
      <c r="G105" s="150"/>
      <c r="H105" s="74">
        <f t="shared" si="4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2"/>
        <v>0</v>
      </c>
      <c r="D106" s="76"/>
      <c r="E106" s="76"/>
      <c r="F106" s="76"/>
      <c r="G106" s="150"/>
      <c r="H106" s="74">
        <f t="shared" si="4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2"/>
        <v>0</v>
      </c>
      <c r="D107" s="76"/>
      <c r="E107" s="76"/>
      <c r="F107" s="76"/>
      <c r="G107" s="150"/>
      <c r="H107" s="74">
        <f t="shared" si="4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2"/>
        <v>0</v>
      </c>
      <c r="D108" s="76"/>
      <c r="E108" s="76"/>
      <c r="F108" s="76"/>
      <c r="G108" s="150"/>
      <c r="H108" s="74">
        <f t="shared" si="4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2"/>
        <v>0</v>
      </c>
      <c r="D109" s="76"/>
      <c r="E109" s="76"/>
      <c r="F109" s="76"/>
      <c r="G109" s="150"/>
      <c r="H109" s="74">
        <f t="shared" si="4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2"/>
        <v>0</v>
      </c>
      <c r="D110" s="76"/>
      <c r="E110" s="76"/>
      <c r="F110" s="76"/>
      <c r="G110" s="150"/>
      <c r="H110" s="74">
        <f t="shared" si="4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2"/>
        <v>0</v>
      </c>
      <c r="D111" s="76"/>
      <c r="E111" s="76"/>
      <c r="F111" s="76"/>
      <c r="G111" s="150"/>
      <c r="H111" s="74">
        <f t="shared" si="4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2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4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2"/>
        <v>0</v>
      </c>
      <c r="D113" s="76"/>
      <c r="E113" s="76"/>
      <c r="F113" s="76"/>
      <c r="G113" s="150"/>
      <c r="H113" s="74">
        <f t="shared" si="4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 t="shared" si="2"/>
        <v>0</v>
      </c>
      <c r="D114" s="76"/>
      <c r="E114" s="76"/>
      <c r="F114" s="76"/>
      <c r="G114" s="150"/>
      <c r="H114" s="74">
        <f t="shared" si="4"/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 t="shared" ref="C115:C127" si="5">SUM(D115:G115)</f>
        <v>0</v>
      </c>
      <c r="D115" s="76"/>
      <c r="E115" s="76"/>
      <c r="F115" s="76"/>
      <c r="G115" s="150"/>
      <c r="H115" s="74">
        <f t="shared" si="4"/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si="5"/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si="4"/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5"/>
        <v>0</v>
      </c>
      <c r="D117" s="76"/>
      <c r="E117" s="76"/>
      <c r="F117" s="76"/>
      <c r="G117" s="150"/>
      <c r="H117" s="74">
        <f t="shared" si="4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5"/>
        <v>0</v>
      </c>
      <c r="D118" s="76"/>
      <c r="E118" s="76"/>
      <c r="F118" s="76"/>
      <c r="G118" s="150"/>
      <c r="H118" s="74">
        <f t="shared" si="4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5"/>
        <v>0</v>
      </c>
      <c r="D119" s="76"/>
      <c r="E119" s="76"/>
      <c r="F119" s="76"/>
      <c r="G119" s="150"/>
      <c r="H119" s="74">
        <f t="shared" si="4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5"/>
        <v>0</v>
      </c>
      <c r="D120" s="76"/>
      <c r="E120" s="76"/>
      <c r="F120" s="76"/>
      <c r="G120" s="150"/>
      <c r="H120" s="74">
        <f t="shared" si="4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5"/>
        <v>0</v>
      </c>
      <c r="D121" s="76"/>
      <c r="E121" s="76"/>
      <c r="F121" s="76"/>
      <c r="G121" s="150"/>
      <c r="H121" s="74">
        <f t="shared" si="4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5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4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5"/>
        <v>0</v>
      </c>
      <c r="D123" s="76"/>
      <c r="E123" s="76"/>
      <c r="F123" s="76"/>
      <c r="G123" s="150"/>
      <c r="H123" s="74">
        <f t="shared" si="4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5"/>
        <v>0</v>
      </c>
      <c r="D124" s="76"/>
      <c r="E124" s="76"/>
      <c r="F124" s="76"/>
      <c r="G124" s="150"/>
      <c r="H124" s="74">
        <f t="shared" si="4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5"/>
        <v>0</v>
      </c>
      <c r="D125" s="76"/>
      <c r="E125" s="76"/>
      <c r="F125" s="76"/>
      <c r="G125" s="150"/>
      <c r="H125" s="74">
        <f t="shared" si="4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5"/>
        <v>0</v>
      </c>
      <c r="D126" s="76"/>
      <c r="E126" s="76"/>
      <c r="F126" s="76"/>
      <c r="G126" s="150"/>
      <c r="H126" s="74">
        <f t="shared" si="4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5"/>
        <v>0</v>
      </c>
      <c r="D127" s="76"/>
      <c r="E127" s="76"/>
      <c r="F127" s="76"/>
      <c r="G127" s="150"/>
      <c r="H127" s="74">
        <f t="shared" si="4"/>
        <v>0</v>
      </c>
      <c r="I127" s="76"/>
      <c r="J127" s="76"/>
      <c r="K127" s="76"/>
      <c r="L127" s="151"/>
    </row>
    <row r="128" spans="1:12" ht="24" x14ac:dyDescent="0.25">
      <c r="A128" s="265">
        <v>2280</v>
      </c>
      <c r="B128" s="67" t="s">
        <v>122</v>
      </c>
      <c r="C128" s="68">
        <f t="shared" ref="C128:L128" si="6">SUM(C129)</f>
        <v>0</v>
      </c>
      <c r="D128" s="162">
        <f t="shared" si="6"/>
        <v>0</v>
      </c>
      <c r="E128" s="162">
        <f t="shared" si="6"/>
        <v>0</v>
      </c>
      <c r="F128" s="162">
        <f t="shared" si="6"/>
        <v>0</v>
      </c>
      <c r="G128" s="162">
        <f t="shared" si="6"/>
        <v>0</v>
      </c>
      <c r="H128" s="68">
        <f t="shared" si="6"/>
        <v>0</v>
      </c>
      <c r="I128" s="162">
        <f t="shared" si="6"/>
        <v>0</v>
      </c>
      <c r="J128" s="162">
        <f t="shared" si="6"/>
        <v>0</v>
      </c>
      <c r="K128" s="162">
        <f t="shared" si="6"/>
        <v>0</v>
      </c>
      <c r="L128" s="167">
        <f t="shared" si="6"/>
        <v>0</v>
      </c>
    </row>
    <row r="129" spans="1:12" ht="24" x14ac:dyDescent="0.25">
      <c r="A129" s="47">
        <v>2283</v>
      </c>
      <c r="B129" s="73" t="s">
        <v>123</v>
      </c>
      <c r="C129" s="74">
        <f t="shared" ref="C129:C193" si="7">SUM(D129:G129)</f>
        <v>0</v>
      </c>
      <c r="D129" s="76"/>
      <c r="E129" s="76"/>
      <c r="F129" s="76"/>
      <c r="G129" s="150"/>
      <c r="H129" s="74">
        <f t="shared" ref="H129:H193" si="8"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5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9">SUM(E132:E135)</f>
        <v>0</v>
      </c>
      <c r="F131" s="162">
        <f t="shared" si="9"/>
        <v>0</v>
      </c>
      <c r="G131" s="163">
        <f t="shared" si="9"/>
        <v>0</v>
      </c>
      <c r="H131" s="68">
        <f t="shared" si="8"/>
        <v>0</v>
      </c>
      <c r="I131" s="162">
        <f t="shared" si="9"/>
        <v>0</v>
      </c>
      <c r="J131" s="162">
        <f t="shared" si="9"/>
        <v>0</v>
      </c>
      <c r="K131" s="162">
        <f t="shared" si="9"/>
        <v>0</v>
      </c>
      <c r="L131" s="164">
        <f t="shared" si="9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>SUM(E166,E171)</f>
        <v>0</v>
      </c>
      <c r="F165" s="65">
        <f>SUM(F166,F171)</f>
        <v>0</v>
      </c>
      <c r="G165" s="65">
        <f>SUM(G166,G171)</f>
        <v>0</v>
      </c>
      <c r="H165" s="59">
        <f t="shared" si="8"/>
        <v>0</v>
      </c>
      <c r="I165" s="65">
        <f>SUM(I166,I171)</f>
        <v>0</v>
      </c>
      <c r="J165" s="65">
        <f>SUM(J166,J171)</f>
        <v>0</v>
      </c>
      <c r="K165" s="65">
        <f>SUM(K166,K171)</f>
        <v>0</v>
      </c>
      <c r="L165" s="143">
        <f>SUM(L166,L171)</f>
        <v>0</v>
      </c>
    </row>
    <row r="166" spans="1:12" ht="16.5" customHeight="1" x14ac:dyDescent="0.25">
      <c r="A166" s="265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>SUM(E167:E170)</f>
        <v>0</v>
      </c>
      <c r="F166" s="162">
        <f>SUM(F167:F170)</f>
        <v>0</v>
      </c>
      <c r="G166" s="162">
        <f>SUM(G167:G170)</f>
        <v>0</v>
      </c>
      <c r="H166" s="68">
        <f t="shared" si="8"/>
        <v>0</v>
      </c>
      <c r="I166" s="162">
        <f>SUM(I167:I170)</f>
        <v>0</v>
      </c>
      <c r="J166" s="162">
        <f>SUM(J167:J170)</f>
        <v>0</v>
      </c>
      <c r="K166" s="162">
        <f>SUM(K167:K170)</f>
        <v>0</v>
      </c>
      <c r="L166" s="171">
        <f>SUM(L167:L170)</f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>SUM(E175,E179)</f>
        <v>0</v>
      </c>
      <c r="F174" s="65">
        <f>SUM(F175,F179)</f>
        <v>0</v>
      </c>
      <c r="G174" s="65">
        <f>SUM(G175,G179)</f>
        <v>0</v>
      </c>
      <c r="H174" s="59">
        <f t="shared" si="8"/>
        <v>0</v>
      </c>
      <c r="I174" s="65">
        <f>SUM(I175,I179)</f>
        <v>0</v>
      </c>
      <c r="J174" s="65">
        <f>SUM(J175,J179)</f>
        <v>0</v>
      </c>
      <c r="K174" s="65">
        <f>SUM(K175,K179)</f>
        <v>0</v>
      </c>
      <c r="L174" s="143">
        <f>SUM(L175,L179)</f>
        <v>0</v>
      </c>
    </row>
    <row r="175" spans="1:12" ht="50.25" customHeight="1" x14ac:dyDescent="0.25">
      <c r="A175" s="265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 t="shared" si="7"/>
        <v>0</v>
      </c>
      <c r="D176" s="76"/>
      <c r="E176" s="76"/>
      <c r="F176" s="76"/>
      <c r="G176" s="150"/>
      <c r="H176" s="74">
        <f t="shared" si="8"/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 t="shared" si="7"/>
        <v>0</v>
      </c>
      <c r="D177" s="76"/>
      <c r="E177" s="76"/>
      <c r="F177" s="76"/>
      <c r="G177" s="150"/>
      <c r="H177" s="74">
        <f t="shared" si="8"/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 t="shared" si="7"/>
        <v>0</v>
      </c>
      <c r="D178" s="76"/>
      <c r="E178" s="76"/>
      <c r="F178" s="76"/>
      <c r="G178" s="150"/>
      <c r="H178" s="74">
        <f t="shared" si="8"/>
        <v>0</v>
      </c>
      <c r="I178" s="76"/>
      <c r="J178" s="76"/>
      <c r="K178" s="76"/>
      <c r="L178" s="151"/>
    </row>
    <row r="179" spans="1:12" ht="84" x14ac:dyDescent="0.25">
      <c r="A179" s="265">
        <v>3290</v>
      </c>
      <c r="B179" s="67" t="s">
        <v>625</v>
      </c>
      <c r="C179" s="175">
        <f t="shared" si="7"/>
        <v>0</v>
      </c>
      <c r="D179" s="162">
        <f>SUM(D180:D183)</f>
        <v>0</v>
      </c>
      <c r="E179" s="162">
        <f>SUM(E180:E183)</f>
        <v>0</v>
      </c>
      <c r="F179" s="162">
        <f>SUM(F180:F183)</f>
        <v>0</v>
      </c>
      <c r="G179" s="162">
        <f>SUM(G180:G183)</f>
        <v>0</v>
      </c>
      <c r="H179" s="175">
        <f t="shared" si="8"/>
        <v>0</v>
      </c>
      <c r="I179" s="162">
        <f>SUM(I180:I183)</f>
        <v>0</v>
      </c>
      <c r="J179" s="162">
        <f>SUM(J180:J183)</f>
        <v>0</v>
      </c>
      <c r="K179" s="162">
        <f>SUM(K180:K183)</f>
        <v>0</v>
      </c>
      <c r="L179" s="176">
        <f>SUM(L180:L183)</f>
        <v>0</v>
      </c>
    </row>
    <row r="180" spans="1:12" ht="72" x14ac:dyDescent="0.25">
      <c r="A180" s="47">
        <v>3291</v>
      </c>
      <c r="B180" s="73" t="s">
        <v>169</v>
      </c>
      <c r="C180" s="74">
        <f t="shared" si="7"/>
        <v>0</v>
      </c>
      <c r="D180" s="76"/>
      <c r="E180" s="76"/>
      <c r="F180" s="76"/>
      <c r="G180" s="177"/>
      <c r="H180" s="74">
        <f t="shared" si="8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7"/>
        <v>0</v>
      </c>
      <c r="D181" s="76"/>
      <c r="E181" s="76"/>
      <c r="F181" s="76"/>
      <c r="G181" s="177"/>
      <c r="H181" s="74">
        <f t="shared" si="8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7"/>
        <v>0</v>
      </c>
      <c r="D182" s="76"/>
      <c r="E182" s="76"/>
      <c r="F182" s="76"/>
      <c r="G182" s="177"/>
      <c r="H182" s="74">
        <f t="shared" si="8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7"/>
        <v>0</v>
      </c>
      <c r="D183" s="179"/>
      <c r="E183" s="179"/>
      <c r="F183" s="179"/>
      <c r="G183" s="180"/>
      <c r="H183" s="175">
        <f t="shared" si="8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>SUM(E185:E186)</f>
        <v>0</v>
      </c>
      <c r="F184" s="183">
        <f>SUM(F185:F186)</f>
        <v>0</v>
      </c>
      <c r="G184" s="183">
        <f>SUM(G185:G186)</f>
        <v>0</v>
      </c>
      <c r="H184" s="182">
        <f t="shared" si="8"/>
        <v>0</v>
      </c>
      <c r="I184" s="183">
        <f>SUM(I185:I186)</f>
        <v>0</v>
      </c>
      <c r="J184" s="183">
        <f>SUM(J185:J186)</f>
        <v>0</v>
      </c>
      <c r="K184" s="183">
        <f>SUM(K185:K186)</f>
        <v>0</v>
      </c>
      <c r="L184" s="143">
        <f>SUM(L185:L186)</f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 t="shared" si="7"/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5">
        <v>4240</v>
      </c>
      <c r="B189" s="67" t="s">
        <v>628</v>
      </c>
      <c r="C189" s="68">
        <f t="shared" si="7"/>
        <v>0</v>
      </c>
      <c r="D189" s="70"/>
      <c r="E189" s="70"/>
      <c r="F189" s="70"/>
      <c r="G189" s="148"/>
      <c r="H189" s="68">
        <f t="shared" si="8"/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7"/>
        <v>0</v>
      </c>
      <c r="D190" s="76"/>
      <c r="E190" s="76"/>
      <c r="F190" s="76"/>
      <c r="G190" s="150"/>
      <c r="H190" s="74">
        <f t="shared" si="8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7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8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5">
        <v>4310</v>
      </c>
      <c r="B192" s="67" t="s">
        <v>178</v>
      </c>
      <c r="C192" s="68">
        <f t="shared" si="7"/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8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7"/>
        <v>0</v>
      </c>
      <c r="D193" s="76"/>
      <c r="E193" s="76"/>
      <c r="F193" s="76"/>
      <c r="G193" s="150"/>
      <c r="H193" s="74">
        <f t="shared" si="8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ref="C194:C255" si="10">SUM(D194:G194)</f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ref="H194:H225" si="11">SUM(I194:L194)</f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10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11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10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11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5">
        <v>5110</v>
      </c>
      <c r="B197" s="67" t="s">
        <v>182</v>
      </c>
      <c r="C197" s="68">
        <f t="shared" si="10"/>
        <v>0</v>
      </c>
      <c r="D197" s="70"/>
      <c r="E197" s="70"/>
      <c r="F197" s="70"/>
      <c r="G197" s="148"/>
      <c r="H197" s="68">
        <f t="shared" si="11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10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11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10"/>
        <v>0</v>
      </c>
      <c r="D199" s="76"/>
      <c r="E199" s="76"/>
      <c r="F199" s="76"/>
      <c r="G199" s="150"/>
      <c r="H199" s="74">
        <f t="shared" si="11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10"/>
        <v>0</v>
      </c>
      <c r="D200" s="76"/>
      <c r="E200" s="76"/>
      <c r="F200" s="76"/>
      <c r="G200" s="150"/>
      <c r="H200" s="74">
        <f t="shared" si="11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10"/>
        <v>0</v>
      </c>
      <c r="D201" s="76"/>
      <c r="E201" s="76"/>
      <c r="F201" s="76"/>
      <c r="G201" s="150"/>
      <c r="H201" s="74">
        <f t="shared" si="11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10"/>
        <v>0</v>
      </c>
      <c r="D202" s="76"/>
      <c r="E202" s="76"/>
      <c r="F202" s="76"/>
      <c r="G202" s="150"/>
      <c r="H202" s="74">
        <f t="shared" si="11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10"/>
        <v>0</v>
      </c>
      <c r="D203" s="76"/>
      <c r="E203" s="76"/>
      <c r="F203" s="76"/>
      <c r="G203" s="150"/>
      <c r="H203" s="74">
        <f t="shared" si="11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10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11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10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11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10"/>
        <v>0</v>
      </c>
      <c r="D206" s="70"/>
      <c r="E206" s="70"/>
      <c r="F206" s="70"/>
      <c r="G206" s="148"/>
      <c r="H206" s="68">
        <f t="shared" si="11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10"/>
        <v>0</v>
      </c>
      <c r="D207" s="76"/>
      <c r="E207" s="76"/>
      <c r="F207" s="76"/>
      <c r="G207" s="150"/>
      <c r="H207" s="74">
        <f t="shared" si="11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10"/>
        <v>0</v>
      </c>
      <c r="D208" s="76"/>
      <c r="E208" s="76"/>
      <c r="F208" s="76"/>
      <c r="G208" s="150"/>
      <c r="H208" s="74">
        <f t="shared" si="11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10"/>
        <v>0</v>
      </c>
      <c r="D209" s="76"/>
      <c r="E209" s="76"/>
      <c r="F209" s="76"/>
      <c r="G209" s="150"/>
      <c r="H209" s="74">
        <f t="shared" si="11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 t="shared" si="10"/>
        <v>0</v>
      </c>
      <c r="D210" s="76"/>
      <c r="E210" s="76"/>
      <c r="F210" s="76"/>
      <c r="G210" s="150"/>
      <c r="H210" s="74">
        <f t="shared" si="11"/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10"/>
        <v>0</v>
      </c>
      <c r="D211" s="76"/>
      <c r="E211" s="76"/>
      <c r="F211" s="76"/>
      <c r="G211" s="150"/>
      <c r="H211" s="74">
        <f t="shared" si="11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10"/>
        <v>0</v>
      </c>
      <c r="D212" s="76"/>
      <c r="E212" s="76"/>
      <c r="F212" s="76"/>
      <c r="G212" s="150"/>
      <c r="H212" s="74">
        <f t="shared" si="11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10"/>
        <v>0</v>
      </c>
      <c r="D213" s="76"/>
      <c r="E213" s="76"/>
      <c r="F213" s="76"/>
      <c r="G213" s="150"/>
      <c r="H213" s="74">
        <f t="shared" si="11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10"/>
        <v>0</v>
      </c>
      <c r="D214" s="76"/>
      <c r="E214" s="76"/>
      <c r="F214" s="76"/>
      <c r="G214" s="150"/>
      <c r="H214" s="74">
        <f t="shared" si="11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10"/>
        <v>0</v>
      </c>
      <c r="D215" s="76"/>
      <c r="E215" s="76"/>
      <c r="F215" s="76"/>
      <c r="G215" s="150"/>
      <c r="H215" s="74">
        <f t="shared" si="11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10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11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10"/>
        <v>0</v>
      </c>
      <c r="D217" s="76"/>
      <c r="E217" s="76"/>
      <c r="F217" s="76"/>
      <c r="G217" s="150"/>
      <c r="H217" s="74">
        <f t="shared" si="11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10"/>
        <v>0</v>
      </c>
      <c r="D218" s="76"/>
      <c r="E218" s="76"/>
      <c r="F218" s="76"/>
      <c r="G218" s="150"/>
      <c r="H218" s="74">
        <f t="shared" si="11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10"/>
        <v>0</v>
      </c>
      <c r="D219" s="76"/>
      <c r="E219" s="76"/>
      <c r="F219" s="76"/>
      <c r="G219" s="150"/>
      <c r="H219" s="74">
        <f t="shared" si="11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10"/>
        <v>0</v>
      </c>
      <c r="D220" s="76"/>
      <c r="E220" s="76"/>
      <c r="F220" s="76"/>
      <c r="G220" s="150"/>
      <c r="H220" s="74">
        <f t="shared" si="11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10"/>
        <v>0</v>
      </c>
      <c r="D221" s="76"/>
      <c r="E221" s="76"/>
      <c r="F221" s="76"/>
      <c r="G221" s="150"/>
      <c r="H221" s="74">
        <f t="shared" si="11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10"/>
        <v>0</v>
      </c>
      <c r="D222" s="76"/>
      <c r="E222" s="76"/>
      <c r="F222" s="76"/>
      <c r="G222" s="150"/>
      <c r="H222" s="74">
        <f t="shared" si="11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10"/>
        <v>0</v>
      </c>
      <c r="D223" s="76"/>
      <c r="E223" s="76"/>
      <c r="F223" s="76"/>
      <c r="G223" s="150"/>
      <c r="H223" s="74">
        <f t="shared" si="11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10"/>
        <v>0</v>
      </c>
      <c r="D224" s="76"/>
      <c r="E224" s="76"/>
      <c r="F224" s="76"/>
      <c r="G224" s="150"/>
      <c r="H224" s="74">
        <f t="shared" si="11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10"/>
        <v>0</v>
      </c>
      <c r="D225" s="76"/>
      <c r="E225" s="76"/>
      <c r="F225" s="76"/>
      <c r="G225" s="150"/>
      <c r="H225" s="74">
        <f t="shared" si="11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10"/>
        <v>0</v>
      </c>
      <c r="D226" s="76"/>
      <c r="E226" s="76"/>
      <c r="F226" s="76"/>
      <c r="G226" s="150"/>
      <c r="H226" s="74">
        <f t="shared" ref="H226:H279" si="12">SUM(I226:L226)</f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10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12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10"/>
        <v>0</v>
      </c>
      <c r="D228" s="76"/>
      <c r="E228" s="76"/>
      <c r="F228" s="76"/>
      <c r="G228" s="150"/>
      <c r="H228" s="74">
        <f t="shared" si="12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10"/>
        <v>0</v>
      </c>
      <c r="D229" s="156"/>
      <c r="E229" s="156"/>
      <c r="F229" s="156"/>
      <c r="G229" s="157"/>
      <c r="H229" s="110">
        <f t="shared" si="12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10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12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 t="shared" si="10"/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12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5">
        <v>6220</v>
      </c>
      <c r="B232" s="67" t="s">
        <v>217</v>
      </c>
      <c r="C232" s="194">
        <f t="shared" si="10"/>
        <v>0</v>
      </c>
      <c r="D232" s="70"/>
      <c r="E232" s="70"/>
      <c r="F232" s="70"/>
      <c r="G232" s="195"/>
      <c r="H232" s="196">
        <f t="shared" si="12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10"/>
        <v>0</v>
      </c>
      <c r="D233" s="76">
        <f>SUM(D234)</f>
        <v>0</v>
      </c>
      <c r="E233" s="76">
        <f t="shared" ref="E233:L233" si="13">SUM(E234)</f>
        <v>0</v>
      </c>
      <c r="F233" s="76">
        <f t="shared" si="13"/>
        <v>0</v>
      </c>
      <c r="G233" s="150">
        <f t="shared" si="13"/>
        <v>0</v>
      </c>
      <c r="H233" s="197">
        <f t="shared" si="12"/>
        <v>0</v>
      </c>
      <c r="I233" s="76">
        <f t="shared" si="13"/>
        <v>0</v>
      </c>
      <c r="J233" s="76">
        <f t="shared" si="13"/>
        <v>0</v>
      </c>
      <c r="K233" s="76">
        <f t="shared" si="13"/>
        <v>0</v>
      </c>
      <c r="L233" s="151">
        <f t="shared" si="13"/>
        <v>0</v>
      </c>
    </row>
    <row r="234" spans="1:12" ht="24" x14ac:dyDescent="0.25">
      <c r="A234" s="47">
        <v>6239</v>
      </c>
      <c r="B234" s="67" t="s">
        <v>610</v>
      </c>
      <c r="C234" s="190">
        <f t="shared" si="10"/>
        <v>0</v>
      </c>
      <c r="D234" s="70"/>
      <c r="E234" s="70"/>
      <c r="F234" s="70"/>
      <c r="G234" s="148"/>
      <c r="H234" s="197">
        <f t="shared" si="12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 t="shared" si="10"/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12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 t="shared" si="10"/>
        <v>0</v>
      </c>
      <c r="D236" s="76"/>
      <c r="E236" s="76"/>
      <c r="F236" s="76"/>
      <c r="G236" s="150"/>
      <c r="H236" s="197">
        <f t="shared" si="12"/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 t="shared" si="10"/>
        <v>0</v>
      </c>
      <c r="D237" s="76"/>
      <c r="E237" s="76"/>
      <c r="F237" s="76"/>
      <c r="G237" s="150"/>
      <c r="H237" s="197">
        <f t="shared" si="12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 t="shared" si="10"/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12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 t="shared" si="10"/>
        <v>0</v>
      </c>
      <c r="D239" s="76"/>
      <c r="E239" s="76"/>
      <c r="F239" s="76"/>
      <c r="G239" s="150"/>
      <c r="H239" s="197">
        <f t="shared" si="12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10"/>
        <v>0</v>
      </c>
      <c r="D240" s="76"/>
      <c r="E240" s="76"/>
      <c r="F240" s="76"/>
      <c r="G240" s="150"/>
      <c r="H240" s="197">
        <f t="shared" si="12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10"/>
        <v>0</v>
      </c>
      <c r="D241" s="76"/>
      <c r="E241" s="76"/>
      <c r="F241" s="76"/>
      <c r="G241" s="150"/>
      <c r="H241" s="197">
        <f t="shared" si="12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10"/>
        <v>0</v>
      </c>
      <c r="D242" s="76"/>
      <c r="E242" s="76"/>
      <c r="F242" s="76"/>
      <c r="G242" s="150"/>
      <c r="H242" s="197">
        <f t="shared" si="12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10"/>
        <v>0</v>
      </c>
      <c r="D243" s="76"/>
      <c r="E243" s="76"/>
      <c r="F243" s="76"/>
      <c r="G243" s="150"/>
      <c r="H243" s="197">
        <f t="shared" si="12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10"/>
        <v>0</v>
      </c>
      <c r="D244" s="76"/>
      <c r="E244" s="76"/>
      <c r="F244" s="76"/>
      <c r="G244" s="150"/>
      <c r="H244" s="197">
        <f t="shared" si="12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10"/>
        <v>0</v>
      </c>
      <c r="D245" s="76"/>
      <c r="E245" s="76"/>
      <c r="F245" s="76"/>
      <c r="G245" s="150"/>
      <c r="H245" s="197">
        <f t="shared" si="12"/>
        <v>0</v>
      </c>
      <c r="I245" s="76"/>
      <c r="J245" s="76"/>
      <c r="K245" s="76"/>
      <c r="L245" s="151"/>
    </row>
    <row r="246" spans="1:12" ht="24" x14ac:dyDescent="0.25">
      <c r="A246" s="265">
        <v>6290</v>
      </c>
      <c r="B246" s="67" t="s">
        <v>229</v>
      </c>
      <c r="C246" s="198">
        <f t="shared" si="10"/>
        <v>0</v>
      </c>
      <c r="D246" s="162">
        <f>SUM(D247:D250)</f>
        <v>0</v>
      </c>
      <c r="E246" s="162">
        <f>SUM(E247:E250)</f>
        <v>0</v>
      </c>
      <c r="F246" s="162">
        <f>SUM(F247:F250)</f>
        <v>0</v>
      </c>
      <c r="G246" s="199">
        <f>SUM(G247:G250)</f>
        <v>0</v>
      </c>
      <c r="H246" s="198">
        <f t="shared" si="12"/>
        <v>0</v>
      </c>
      <c r="I246" s="162">
        <f>SUM(I247:I250)</f>
        <v>0</v>
      </c>
      <c r="J246" s="162">
        <f>SUM(J247:J250)</f>
        <v>0</v>
      </c>
      <c r="K246" s="162">
        <f>SUM(K247:K250)</f>
        <v>0</v>
      </c>
      <c r="L246" s="176">
        <f>SUM(L247:L250)</f>
        <v>0</v>
      </c>
    </row>
    <row r="247" spans="1:12" x14ac:dyDescent="0.25">
      <c r="A247" s="47">
        <v>6291</v>
      </c>
      <c r="B247" s="73" t="s">
        <v>230</v>
      </c>
      <c r="C247" s="190">
        <f t="shared" si="10"/>
        <v>0</v>
      </c>
      <c r="D247" s="76"/>
      <c r="E247" s="76"/>
      <c r="F247" s="76"/>
      <c r="G247" s="200"/>
      <c r="H247" s="190">
        <f t="shared" si="12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10"/>
        <v>0</v>
      </c>
      <c r="D248" s="76"/>
      <c r="E248" s="76"/>
      <c r="F248" s="76"/>
      <c r="G248" s="200"/>
      <c r="H248" s="190">
        <f t="shared" si="12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10"/>
        <v>0</v>
      </c>
      <c r="D249" s="76"/>
      <c r="E249" s="76"/>
      <c r="F249" s="76"/>
      <c r="G249" s="200"/>
      <c r="H249" s="190">
        <f t="shared" si="12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10"/>
        <v>0</v>
      </c>
      <c r="D250" s="76"/>
      <c r="E250" s="76"/>
      <c r="F250" s="76"/>
      <c r="G250" s="200"/>
      <c r="H250" s="190">
        <f t="shared" si="12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10"/>
        <v>0</v>
      </c>
      <c r="D251" s="65">
        <f>SUM(D252,D256,D257)</f>
        <v>0</v>
      </c>
      <c r="E251" s="65">
        <f>SUM(E252,E256,E257)</f>
        <v>0</v>
      </c>
      <c r="F251" s="65">
        <f>SUM(F252,F256,F257)</f>
        <v>0</v>
      </c>
      <c r="G251" s="65">
        <f>SUM(G252,G256,G257)</f>
        <v>0</v>
      </c>
      <c r="H251" s="59">
        <f t="shared" si="12"/>
        <v>0</v>
      </c>
      <c r="I251" s="65">
        <f>SUM(I252,I256,I257)</f>
        <v>0</v>
      </c>
      <c r="J251" s="65">
        <f>SUM(J252,J256,J257)</f>
        <v>0</v>
      </c>
      <c r="K251" s="65">
        <f>SUM(K252,K256,K257)</f>
        <v>0</v>
      </c>
      <c r="L251" s="165">
        <f>SUM(L252,L256,L257)</f>
        <v>0</v>
      </c>
    </row>
    <row r="252" spans="1:12" ht="24" x14ac:dyDescent="0.25">
      <c r="A252" s="265">
        <v>6320</v>
      </c>
      <c r="B252" s="67" t="s">
        <v>235</v>
      </c>
      <c r="C252" s="198">
        <f t="shared" si="10"/>
        <v>0</v>
      </c>
      <c r="D252" s="162">
        <f>SUM(D253:D255)</f>
        <v>0</v>
      </c>
      <c r="E252" s="162">
        <f>SUM(E253:E255)</f>
        <v>0</v>
      </c>
      <c r="F252" s="162">
        <f>SUM(F253:F255)</f>
        <v>0</v>
      </c>
      <c r="G252" s="201">
        <f>SUM(G253:G255)</f>
        <v>0</v>
      </c>
      <c r="H252" s="198">
        <f t="shared" si="12"/>
        <v>0</v>
      </c>
      <c r="I252" s="162">
        <f>SUM(I253:I255)</f>
        <v>0</v>
      </c>
      <c r="J252" s="162">
        <f>SUM(J253:J255)</f>
        <v>0</v>
      </c>
      <c r="K252" s="162">
        <f>SUM(K253:K255)</f>
        <v>0</v>
      </c>
      <c r="L252" s="202">
        <f>SUM(L253:L255)</f>
        <v>0</v>
      </c>
    </row>
    <row r="253" spans="1:12" x14ac:dyDescent="0.25">
      <c r="A253" s="47">
        <v>6322</v>
      </c>
      <c r="B253" s="73" t="s">
        <v>236</v>
      </c>
      <c r="C253" s="190">
        <f t="shared" si="10"/>
        <v>0</v>
      </c>
      <c r="D253" s="76"/>
      <c r="E253" s="76"/>
      <c r="F253" s="76"/>
      <c r="G253" s="200"/>
      <c r="H253" s="190">
        <f t="shared" si="12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10"/>
        <v>0</v>
      </c>
      <c r="D254" s="76"/>
      <c r="E254" s="76"/>
      <c r="F254" s="76"/>
      <c r="G254" s="200"/>
      <c r="H254" s="190">
        <f t="shared" si="12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10"/>
        <v>0</v>
      </c>
      <c r="D255" s="70"/>
      <c r="E255" s="70"/>
      <c r="F255" s="70"/>
      <c r="G255" s="203"/>
      <c r="H255" s="194">
        <f t="shared" si="12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 t="shared" ref="C256:C282" si="14">SUM(D256:G256)</f>
        <v>0</v>
      </c>
      <c r="D256" s="179"/>
      <c r="E256" s="179"/>
      <c r="F256" s="179"/>
      <c r="G256" s="200"/>
      <c r="H256" s="198">
        <f t="shared" si="12"/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14"/>
        <v>0</v>
      </c>
      <c r="D257" s="76"/>
      <c r="E257" s="76"/>
      <c r="F257" s="76"/>
      <c r="G257" s="150"/>
      <c r="H257" s="197">
        <f t="shared" si="12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 t="shared" si="14"/>
        <v>0</v>
      </c>
      <c r="D258" s="65">
        <f>SUM(D259,D263)</f>
        <v>0</v>
      </c>
      <c r="E258" s="65">
        <f>SUM(E259,E263)</f>
        <v>0</v>
      </c>
      <c r="F258" s="65">
        <f>SUM(F259,F263)</f>
        <v>0</v>
      </c>
      <c r="G258" s="65">
        <f>SUM(G259,G263)</f>
        <v>0</v>
      </c>
      <c r="H258" s="59">
        <f t="shared" si="12"/>
        <v>0</v>
      </c>
      <c r="I258" s="65">
        <f>SUM(I259,I263)</f>
        <v>0</v>
      </c>
      <c r="J258" s="65">
        <f>SUM(J259,J263)</f>
        <v>0</v>
      </c>
      <c r="K258" s="65">
        <f>SUM(K259,K263)</f>
        <v>0</v>
      </c>
      <c r="L258" s="165">
        <f>SUM(L259,L263)</f>
        <v>0</v>
      </c>
    </row>
    <row r="259" spans="1:13" ht="24" x14ac:dyDescent="0.25">
      <c r="A259" s="265">
        <v>6410</v>
      </c>
      <c r="B259" s="67" t="s">
        <v>242</v>
      </c>
      <c r="C259" s="194">
        <f t="shared" si="14"/>
        <v>0</v>
      </c>
      <c r="D259" s="162">
        <f>SUM(D260:D262)</f>
        <v>0</v>
      </c>
      <c r="E259" s="162">
        <f>SUM(E260:E262)</f>
        <v>0</v>
      </c>
      <c r="F259" s="162">
        <f>SUM(F260:F262)</f>
        <v>0</v>
      </c>
      <c r="G259" s="206">
        <f>SUM(G260:G262)</f>
        <v>0</v>
      </c>
      <c r="H259" s="194">
        <f t="shared" si="12"/>
        <v>0</v>
      </c>
      <c r="I259" s="162">
        <f>SUM(I260:I262)</f>
        <v>0</v>
      </c>
      <c r="J259" s="162">
        <f>SUM(J260:J262)</f>
        <v>0</v>
      </c>
      <c r="K259" s="162">
        <f>SUM(K260:K262)</f>
        <v>0</v>
      </c>
      <c r="L259" s="171">
        <f>SUM(L260:L262)</f>
        <v>0</v>
      </c>
    </row>
    <row r="260" spans="1:13" x14ac:dyDescent="0.25">
      <c r="A260" s="47">
        <v>6411</v>
      </c>
      <c r="B260" s="207" t="s">
        <v>243</v>
      </c>
      <c r="C260" s="190">
        <f t="shared" si="14"/>
        <v>0</v>
      </c>
      <c r="D260" s="76"/>
      <c r="E260" s="76"/>
      <c r="F260" s="76"/>
      <c r="G260" s="150"/>
      <c r="H260" s="197">
        <f t="shared" si="12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14"/>
        <v>0</v>
      </c>
      <c r="D261" s="76"/>
      <c r="E261" s="76"/>
      <c r="F261" s="76"/>
      <c r="G261" s="150"/>
      <c r="H261" s="197">
        <f t="shared" si="12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14"/>
        <v>0</v>
      </c>
      <c r="D262" s="76"/>
      <c r="E262" s="76"/>
      <c r="F262" s="76"/>
      <c r="G262" s="150"/>
      <c r="H262" s="197">
        <f t="shared" si="12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14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 t="shared" si="12"/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si="14"/>
        <v>0</v>
      </c>
      <c r="D264" s="76"/>
      <c r="E264" s="76"/>
      <c r="F264" s="76"/>
      <c r="G264" s="150"/>
      <c r="H264" s="197">
        <f t="shared" si="12"/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14"/>
        <v>0</v>
      </c>
      <c r="D265" s="76"/>
      <c r="E265" s="76"/>
      <c r="F265" s="76"/>
      <c r="G265" s="150"/>
      <c r="H265" s="197">
        <f t="shared" si="12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 t="shared" si="14"/>
        <v>0</v>
      </c>
      <c r="D266" s="76"/>
      <c r="E266" s="76"/>
      <c r="F266" s="76"/>
      <c r="G266" s="150"/>
      <c r="H266" s="197">
        <f t="shared" si="12"/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 t="shared" si="14"/>
        <v>0</v>
      </c>
      <c r="D267" s="76"/>
      <c r="E267" s="76"/>
      <c r="F267" s="76"/>
      <c r="G267" s="150"/>
      <c r="H267" s="197">
        <f t="shared" si="12"/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14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12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14"/>
        <v>0</v>
      </c>
      <c r="D269" s="65">
        <f>SUM(D270,D271,D275,D276,D279)</f>
        <v>0</v>
      </c>
      <c r="E269" s="65">
        <f>SUM(E270,E271,E275,E276,E279)</f>
        <v>0</v>
      </c>
      <c r="F269" s="65">
        <f>SUM(F270,F271,F275,F276,F279)</f>
        <v>0</v>
      </c>
      <c r="G269" s="65">
        <f>SUM(G270,G271,G275,G276,G279)</f>
        <v>0</v>
      </c>
      <c r="H269" s="59">
        <f t="shared" si="12"/>
        <v>0</v>
      </c>
      <c r="I269" s="65">
        <f>SUM(I270,I271,I275,I276,I279)</f>
        <v>0</v>
      </c>
      <c r="J269" s="65">
        <f>SUM(J270,J271,J275,J276,J279)</f>
        <v>0</v>
      </c>
      <c r="K269" s="65">
        <f>SUM(K270,K271,K275,K276,K279)</f>
        <v>0</v>
      </c>
      <c r="L269" s="143">
        <f>SUM(L270,L271,L275,L276,L279)</f>
        <v>0</v>
      </c>
    </row>
    <row r="270" spans="1:13" ht="24" x14ac:dyDescent="0.25">
      <c r="A270" s="285">
        <v>7210</v>
      </c>
      <c r="B270" s="67" t="s">
        <v>253</v>
      </c>
      <c r="C270" s="194">
        <f t="shared" si="14"/>
        <v>0</v>
      </c>
      <c r="D270" s="70"/>
      <c r="E270" s="70"/>
      <c r="F270" s="70"/>
      <c r="G270" s="148"/>
      <c r="H270" s="68">
        <f t="shared" si="12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 t="shared" si="14"/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 t="shared" si="12"/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14"/>
        <v>0</v>
      </c>
      <c r="D272" s="76"/>
      <c r="E272" s="76"/>
      <c r="F272" s="76"/>
      <c r="G272" s="150"/>
      <c r="H272" s="74">
        <f t="shared" si="12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14"/>
        <v>0</v>
      </c>
      <c r="D273" s="76"/>
      <c r="E273" s="76"/>
      <c r="F273" s="76"/>
      <c r="G273" s="150"/>
      <c r="H273" s="74">
        <f t="shared" si="12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14"/>
        <v>0</v>
      </c>
      <c r="D274" s="70"/>
      <c r="E274" s="70"/>
      <c r="F274" s="70"/>
      <c r="G274" s="148"/>
      <c r="H274" s="68">
        <f t="shared" si="12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14"/>
        <v>0</v>
      </c>
      <c r="D275" s="76"/>
      <c r="E275" s="76"/>
      <c r="F275" s="76"/>
      <c r="G275" s="150"/>
      <c r="H275" s="74">
        <f t="shared" si="12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14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12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14"/>
        <v>0</v>
      </c>
      <c r="D277" s="76"/>
      <c r="E277" s="76"/>
      <c r="F277" s="76"/>
      <c r="G277" s="150"/>
      <c r="H277" s="74">
        <f t="shared" si="12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14"/>
        <v>0</v>
      </c>
      <c r="D278" s="76"/>
      <c r="E278" s="76"/>
      <c r="F278" s="76"/>
      <c r="G278" s="150"/>
      <c r="H278" s="74">
        <f t="shared" si="12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14"/>
        <v>0</v>
      </c>
      <c r="D279" s="70"/>
      <c r="E279" s="70"/>
      <c r="F279" s="70"/>
      <c r="G279" s="148"/>
      <c r="H279" s="68">
        <f t="shared" si="12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14"/>
        <v>800</v>
      </c>
      <c r="D280" s="153">
        <f>SUM(D281:D282)</f>
        <v>800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ref="H280:H282" si="15">SUM(I280:L280)</f>
        <v>800</v>
      </c>
      <c r="I280" s="153">
        <f>SUM(I281:I282)</f>
        <v>800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14"/>
        <v>0</v>
      </c>
      <c r="D281" s="76"/>
      <c r="E281" s="76"/>
      <c r="F281" s="76"/>
      <c r="G281" s="150"/>
      <c r="H281" s="74">
        <f t="shared" si="15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14"/>
        <v>800</v>
      </c>
      <c r="D282" s="70">
        <v>800</v>
      </c>
      <c r="E282" s="70"/>
      <c r="F282" s="70"/>
      <c r="G282" s="148"/>
      <c r="H282" s="68">
        <f t="shared" si="15"/>
        <v>800</v>
      </c>
      <c r="I282" s="70">
        <v>800</v>
      </c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800</v>
      </c>
      <c r="I283" s="219">
        <f>SUM(I280,I268,I230,I195,I187,I173,I75,I53)</f>
        <v>800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797</v>
      </c>
      <c r="I285" s="225">
        <f>SUM(I25,I26,I42)-I51</f>
        <v>797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16">SUM(C288,C290)-C298+C300</f>
        <v>-797</v>
      </c>
      <c r="D287" s="225">
        <f t="shared" si="16"/>
        <v>-797</v>
      </c>
      <c r="E287" s="225">
        <f t="shared" si="16"/>
        <v>0</v>
      </c>
      <c r="F287" s="225">
        <f t="shared" si="16"/>
        <v>0</v>
      </c>
      <c r="G287" s="226">
        <f t="shared" si="16"/>
        <v>0</v>
      </c>
      <c r="H287" s="229">
        <f t="shared" si="16"/>
        <v>-797</v>
      </c>
      <c r="I287" s="225">
        <f t="shared" si="16"/>
        <v>-797</v>
      </c>
      <c r="J287" s="225">
        <f t="shared" si="16"/>
        <v>0</v>
      </c>
      <c r="K287" s="225">
        <f t="shared" si="16"/>
        <v>0</v>
      </c>
      <c r="L287" s="230">
        <f t="shared" si="16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17">C22-C280</f>
        <v>-797</v>
      </c>
      <c r="D288" s="225">
        <f t="shared" si="17"/>
        <v>-797</v>
      </c>
      <c r="E288" s="225">
        <f t="shared" si="17"/>
        <v>0</v>
      </c>
      <c r="F288" s="225">
        <f t="shared" si="17"/>
        <v>0</v>
      </c>
      <c r="G288" s="232">
        <f t="shared" si="17"/>
        <v>0</v>
      </c>
      <c r="H288" s="229">
        <f t="shared" si="17"/>
        <v>-797</v>
      </c>
      <c r="I288" s="225">
        <f t="shared" si="17"/>
        <v>-797</v>
      </c>
      <c r="J288" s="225">
        <f t="shared" si="17"/>
        <v>0</v>
      </c>
      <c r="K288" s="225">
        <f t="shared" si="17"/>
        <v>0</v>
      </c>
      <c r="L288" s="230">
        <f t="shared" si="17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18">SUM(C291,C293,C295)-SUM(C292,C294,C296)</f>
        <v>0</v>
      </c>
      <c r="D290" s="225">
        <f t="shared" si="18"/>
        <v>0</v>
      </c>
      <c r="E290" s="225">
        <f t="shared" si="18"/>
        <v>0</v>
      </c>
      <c r="F290" s="225">
        <f t="shared" si="18"/>
        <v>0</v>
      </c>
      <c r="G290" s="232">
        <f t="shared" si="18"/>
        <v>0</v>
      </c>
      <c r="H290" s="229">
        <f t="shared" si="18"/>
        <v>0</v>
      </c>
      <c r="I290" s="225">
        <f t="shared" si="18"/>
        <v>0</v>
      </c>
      <c r="J290" s="225">
        <f t="shared" si="18"/>
        <v>0</v>
      </c>
      <c r="K290" s="225">
        <f t="shared" si="18"/>
        <v>0</v>
      </c>
      <c r="L290" s="230">
        <f t="shared" si="18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19">SUM(D291:G291)</f>
        <v>0</v>
      </c>
      <c r="D291" s="83"/>
      <c r="E291" s="83"/>
      <c r="F291" s="83"/>
      <c r="G291" s="235"/>
      <c r="H291" s="81">
        <f t="shared" ref="H291:H296" si="20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19"/>
        <v>0</v>
      </c>
      <c r="D292" s="76"/>
      <c r="E292" s="76"/>
      <c r="F292" s="76"/>
      <c r="G292" s="150"/>
      <c r="H292" s="74">
        <f t="shared" si="20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19"/>
        <v>0</v>
      </c>
      <c r="D293" s="76"/>
      <c r="E293" s="76"/>
      <c r="F293" s="76"/>
      <c r="G293" s="150"/>
      <c r="H293" s="74">
        <f t="shared" si="20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19"/>
        <v>0</v>
      </c>
      <c r="D294" s="76"/>
      <c r="E294" s="76"/>
      <c r="F294" s="76"/>
      <c r="G294" s="150"/>
      <c r="H294" s="74">
        <f t="shared" si="20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19"/>
        <v>0</v>
      </c>
      <c r="D295" s="76"/>
      <c r="E295" s="76"/>
      <c r="F295" s="76"/>
      <c r="G295" s="150"/>
      <c r="H295" s="74">
        <f t="shared" si="20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19"/>
        <v>0</v>
      </c>
      <c r="D296" s="179"/>
      <c r="E296" s="179"/>
      <c r="F296" s="179"/>
      <c r="G296" s="215"/>
      <c r="H296" s="175">
        <f t="shared" si="20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433</v>
      </c>
      <c r="B303" s="257"/>
      <c r="C303" s="257"/>
      <c r="D303" s="255"/>
      <c r="E303" s="255"/>
      <c r="F303" s="255" t="s">
        <v>434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435</v>
      </c>
      <c r="B305" s="257"/>
      <c r="C305" s="255"/>
      <c r="D305" s="255"/>
      <c r="E305" s="255"/>
      <c r="F305" s="255" t="s">
        <v>436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ddFSEsOjiW16MbO4HTsYJ05m75eU7F9GYghwqUdvYiXjMwnEHPJDop05CBTNOY2PBYBkfTztfa7SNHGTFCXmSQ==" saltValue="ZpTjXJqBlBguQ79wSKXAhQ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Nr.09.1.12.&amp;"Arial,Regular"          </oddHeader>
    <oddFooter>&amp;L&amp;"Times New Roman,Regular"&amp;10&amp;D&amp;T&amp;R&amp;"Times New Roman,Regular"&amp;10&amp;P (&amp;N)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295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296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297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10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298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299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300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399977</v>
      </c>
      <c r="D21" s="31">
        <f>SUM(D22,D25,D26,D42,D43)</f>
        <v>373097</v>
      </c>
      <c r="E21" s="31">
        <f>SUM(E22,E25,E43)</f>
        <v>0</v>
      </c>
      <c r="F21" s="31">
        <f>SUM(F22,F27,F43)</f>
        <v>26880</v>
      </c>
      <c r="G21" s="32">
        <f>SUM(G22,G45)</f>
        <v>0</v>
      </c>
      <c r="H21" s="30">
        <f>SUM(I21:L21)</f>
        <v>644899</v>
      </c>
      <c r="I21" s="31">
        <f>SUM(I22,I25,I26,I42,I43)</f>
        <v>435917</v>
      </c>
      <c r="J21" s="31">
        <f>SUM(J22,J25,J43)</f>
        <v>191082</v>
      </c>
      <c r="K21" s="31">
        <f>SUM(K22,K27,K43)</f>
        <v>17900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373097</v>
      </c>
      <c r="D25" s="54">
        <v>373097</v>
      </c>
      <c r="E25" s="54"/>
      <c r="F25" s="55" t="s">
        <v>36</v>
      </c>
      <c r="G25" s="56" t="s">
        <v>36</v>
      </c>
      <c r="H25" s="53">
        <f t="shared" si="1"/>
        <v>626999</v>
      </c>
      <c r="I25" s="54">
        <v>435917</v>
      </c>
      <c r="J25" s="54">
        <v>191082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26880</v>
      </c>
      <c r="D27" s="61" t="s">
        <v>36</v>
      </c>
      <c r="E27" s="61" t="s">
        <v>36</v>
      </c>
      <c r="F27" s="65">
        <f>SUM(F28,F32,F34,F37)</f>
        <v>26880</v>
      </c>
      <c r="G27" s="62" t="s">
        <v>36</v>
      </c>
      <c r="H27" s="59">
        <f t="shared" si="1"/>
        <v>17900</v>
      </c>
      <c r="I27" s="61" t="s">
        <v>36</v>
      </c>
      <c r="J27" s="61" t="s">
        <v>36</v>
      </c>
      <c r="K27" s="65">
        <f>SUM(K28,K32,K34,K37)</f>
        <v>17900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19264</v>
      </c>
      <c r="D28" s="61" t="s">
        <v>36</v>
      </c>
      <c r="E28" s="61" t="s">
        <v>36</v>
      </c>
      <c r="F28" s="65">
        <f>SUM(F29:F31)</f>
        <v>19264</v>
      </c>
      <c r="G28" s="62" t="s">
        <v>36</v>
      </c>
      <c r="H28" s="59">
        <f t="shared" si="1"/>
        <v>14400</v>
      </c>
      <c r="I28" s="61" t="s">
        <v>36</v>
      </c>
      <c r="J28" s="61" t="s">
        <v>36</v>
      </c>
      <c r="K28" s="65">
        <f>SUM(K29:K31)</f>
        <v>14400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19264</v>
      </c>
      <c r="D30" s="75" t="s">
        <v>36</v>
      </c>
      <c r="E30" s="75" t="s">
        <v>36</v>
      </c>
      <c r="F30" s="76">
        <v>19264</v>
      </c>
      <c r="G30" s="77" t="s">
        <v>36</v>
      </c>
      <c r="H30" s="74">
        <f t="shared" si="1"/>
        <v>14400</v>
      </c>
      <c r="I30" s="75" t="s">
        <v>36</v>
      </c>
      <c r="J30" s="75" t="s">
        <v>36</v>
      </c>
      <c r="K30" s="76">
        <v>14400</v>
      </c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7616</v>
      </c>
      <c r="D37" s="61" t="s">
        <v>36</v>
      </c>
      <c r="E37" s="61" t="s">
        <v>36</v>
      </c>
      <c r="F37" s="65">
        <f>SUM(F38:F41)</f>
        <v>7616</v>
      </c>
      <c r="G37" s="62" t="s">
        <v>36</v>
      </c>
      <c r="H37" s="59">
        <f t="shared" si="1"/>
        <v>3500</v>
      </c>
      <c r="I37" s="61" t="s">
        <v>36</v>
      </c>
      <c r="J37" s="61" t="s">
        <v>36</v>
      </c>
      <c r="K37" s="65">
        <f>SUM(K38:K41)</f>
        <v>3500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7616</v>
      </c>
      <c r="D41" s="75" t="s">
        <v>36</v>
      </c>
      <c r="E41" s="75" t="s">
        <v>36</v>
      </c>
      <c r="F41" s="76">
        <v>7616</v>
      </c>
      <c r="G41" s="77" t="s">
        <v>36</v>
      </c>
      <c r="H41" s="74">
        <f t="shared" si="1"/>
        <v>3500</v>
      </c>
      <c r="I41" s="75" t="s">
        <v>36</v>
      </c>
      <c r="J41" s="75" t="s">
        <v>36</v>
      </c>
      <c r="K41" s="76">
        <v>3500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644899</v>
      </c>
      <c r="I50" s="122">
        <f>SUM(I51,I280)</f>
        <v>435917</v>
      </c>
      <c r="J50" s="122">
        <f>SUM(J51,J280)</f>
        <v>191082</v>
      </c>
      <c r="K50" s="122">
        <f>SUM(K51,K280)</f>
        <v>17900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644899</v>
      </c>
      <c r="I51" s="128">
        <f>SUM(I52,I194)</f>
        <v>435917</v>
      </c>
      <c r="J51" s="128">
        <f>SUM(J52,J194)</f>
        <v>191082</v>
      </c>
      <c r="K51" s="128">
        <f>SUM(K52,K194)</f>
        <v>17900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387126</v>
      </c>
      <c r="D52" s="133">
        <f>SUM(D53,D75,D173,D187)</f>
        <v>360246</v>
      </c>
      <c r="E52" s="133">
        <f>SUM(E53,E75,E173,E187)</f>
        <v>0</v>
      </c>
      <c r="F52" s="133">
        <f>SUM(F53,F75,F173,F187)</f>
        <v>26880</v>
      </c>
      <c r="G52" s="134">
        <f>SUM(G53,G75,G173,G187)</f>
        <v>0</v>
      </c>
      <c r="H52" s="132">
        <f t="shared" si="6"/>
        <v>623044</v>
      </c>
      <c r="I52" s="133">
        <f>SUM(I53,I75,I173,I187)</f>
        <v>414062</v>
      </c>
      <c r="J52" s="133">
        <f>SUM(J53,J75,J173,J187)</f>
        <v>191082</v>
      </c>
      <c r="K52" s="133">
        <f>SUM(K53,K75,K173,K187)</f>
        <v>17900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215771</v>
      </c>
      <c r="D53" s="138">
        <f>SUM(D54,D67)</f>
        <v>215771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449592</v>
      </c>
      <c r="I53" s="138">
        <f>SUM(I54,I67)</f>
        <v>258510</v>
      </c>
      <c r="J53" s="138">
        <f>SUM(J54,J67)</f>
        <v>191082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156282</v>
      </c>
      <c r="D54" s="65">
        <f>SUM(D55,D58,D66)</f>
        <v>156282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344630</v>
      </c>
      <c r="I54" s="65">
        <f>SUM(I55,I58,I66)</f>
        <v>190860</v>
      </c>
      <c r="J54" s="65">
        <f>SUM(J55,J58,J66)</f>
        <v>153770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148475</v>
      </c>
      <c r="D55" s="145">
        <f>SUM(D56:D57)</f>
        <v>148475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320967</v>
      </c>
      <c r="I55" s="145">
        <f>SUM(I56:I57)</f>
        <v>171673</v>
      </c>
      <c r="J55" s="145">
        <f>SUM(J56:J57)</f>
        <v>149294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148475</v>
      </c>
      <c r="D57" s="76">
        <v>148475</v>
      </c>
      <c r="E57" s="76"/>
      <c r="F57" s="76"/>
      <c r="G57" s="150"/>
      <c r="H57" s="74">
        <f t="shared" si="6"/>
        <v>320967</v>
      </c>
      <c r="I57" s="76">
        <v>171673</v>
      </c>
      <c r="J57" s="76">
        <f>136629+12665</f>
        <v>149294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7807</v>
      </c>
      <c r="D58" s="153">
        <f>SUM(D59:D65)</f>
        <v>7807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23663</v>
      </c>
      <c r="I58" s="153">
        <f>SUM(I59:I65)</f>
        <v>19187</v>
      </c>
      <c r="J58" s="153">
        <f>SUM(J59:J65)</f>
        <v>4476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1733</v>
      </c>
      <c r="D59" s="76">
        <v>1733</v>
      </c>
      <c r="E59" s="76"/>
      <c r="F59" s="76"/>
      <c r="G59" s="150"/>
      <c r="H59" s="74">
        <f t="shared" si="6"/>
        <v>3154</v>
      </c>
      <c r="I59" s="76">
        <v>3154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655</v>
      </c>
      <c r="D60" s="76">
        <v>655</v>
      </c>
      <c r="E60" s="76"/>
      <c r="F60" s="76"/>
      <c r="G60" s="150"/>
      <c r="H60" s="74">
        <f t="shared" si="6"/>
        <v>778</v>
      </c>
      <c r="I60" s="76">
        <v>778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1309</v>
      </c>
      <c r="D62" s="76">
        <v>1309</v>
      </c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3654</v>
      </c>
      <c r="D63" s="76">
        <v>3654</v>
      </c>
      <c r="E63" s="76"/>
      <c r="F63" s="76"/>
      <c r="G63" s="150"/>
      <c r="H63" s="74">
        <f t="shared" si="6"/>
        <v>2762</v>
      </c>
      <c r="I63" s="76">
        <v>2762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12037</v>
      </c>
      <c r="I64" s="76">
        <v>12037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456</v>
      </c>
      <c r="D65" s="76">
        <v>456</v>
      </c>
      <c r="E65" s="76"/>
      <c r="F65" s="76"/>
      <c r="G65" s="150"/>
      <c r="H65" s="74">
        <f t="shared" si="6"/>
        <v>4932</v>
      </c>
      <c r="I65" s="76">
        <v>456</v>
      </c>
      <c r="J65" s="76">
        <f>3888+588</f>
        <v>4476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59489</v>
      </c>
      <c r="D67" s="65">
        <f>SUM(D68:D69)</f>
        <v>59489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104962</v>
      </c>
      <c r="I67" s="65">
        <f>SUM(I68:I69)</f>
        <v>67650</v>
      </c>
      <c r="J67" s="65">
        <f>SUM(J68:J69)</f>
        <v>37312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39421</v>
      </c>
      <c r="D68" s="70">
        <v>39421</v>
      </c>
      <c r="E68" s="70"/>
      <c r="F68" s="70"/>
      <c r="G68" s="148"/>
      <c r="H68" s="68">
        <f t="shared" si="6"/>
        <v>84054</v>
      </c>
      <c r="I68" s="70">
        <v>47582</v>
      </c>
      <c r="J68" s="70">
        <f>33313+3159</f>
        <v>36472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20068</v>
      </c>
      <c r="D69" s="153">
        <f>SUM(D70:D74)</f>
        <v>20068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20908</v>
      </c>
      <c r="I69" s="153">
        <f>SUM(I70:I74)</f>
        <v>20068</v>
      </c>
      <c r="J69" s="153">
        <f>SUM(J70:J74)</f>
        <v>840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10830</v>
      </c>
      <c r="D70" s="76">
        <v>10830</v>
      </c>
      <c r="E70" s="76"/>
      <c r="F70" s="76"/>
      <c r="G70" s="150"/>
      <c r="H70" s="74">
        <f t="shared" si="6"/>
        <v>11670</v>
      </c>
      <c r="I70" s="76">
        <v>10830</v>
      </c>
      <c r="J70" s="76">
        <f>700+140</f>
        <v>840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9178</v>
      </c>
      <c r="D73" s="76">
        <v>9178</v>
      </c>
      <c r="E73" s="76"/>
      <c r="F73" s="76"/>
      <c r="G73" s="150"/>
      <c r="H73" s="74">
        <f t="shared" si="6"/>
        <v>9178</v>
      </c>
      <c r="I73" s="76">
        <v>9178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60</v>
      </c>
      <c r="D74" s="76">
        <v>60</v>
      </c>
      <c r="E74" s="76"/>
      <c r="F74" s="76"/>
      <c r="G74" s="150"/>
      <c r="H74" s="74">
        <f t="shared" si="6"/>
        <v>60</v>
      </c>
      <c r="I74" s="76">
        <v>60</v>
      </c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171355</v>
      </c>
      <c r="D75" s="138">
        <f>SUM(D76,D83,D130,D164,D165,D172)</f>
        <v>144475</v>
      </c>
      <c r="E75" s="138">
        <f>SUM(E76,E83,E130,E164,E165,E172)</f>
        <v>0</v>
      </c>
      <c r="F75" s="138">
        <f>SUM(F76,F83,F130,F164,F165,F172)</f>
        <v>26880</v>
      </c>
      <c r="G75" s="139">
        <f>SUM(G76,G83,G130,G164,G165,G172)</f>
        <v>0</v>
      </c>
      <c r="H75" s="137">
        <f t="shared" si="6"/>
        <v>173452</v>
      </c>
      <c r="I75" s="138">
        <f>SUM(I76,I83,I130,I164,I165,I172)</f>
        <v>155552</v>
      </c>
      <c r="J75" s="138">
        <f>SUM(J76,J83,J130,J164,J165,J172)</f>
        <v>0</v>
      </c>
      <c r="K75" s="138">
        <f>SUM(K76,K83,K130,K164,K165,K172)</f>
        <v>17900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112736</v>
      </c>
      <c r="D83" s="65">
        <f>SUM(D84,D89,D95,D103,D112,D116,D122,D128)</f>
        <v>112736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130256</v>
      </c>
      <c r="I83" s="65">
        <f>SUM(I84,I89,I95,I103,I112,I116,I122,I128)</f>
        <v>130256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4212</v>
      </c>
      <c r="D84" s="145">
        <f>SUM(D85:D88)</f>
        <v>4212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3798</v>
      </c>
      <c r="I84" s="145">
        <f>SUM(I85:I88)</f>
        <v>3798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3107</v>
      </c>
      <c r="D86" s="76">
        <v>3107</v>
      </c>
      <c r="E86" s="76"/>
      <c r="F86" s="76"/>
      <c r="G86" s="150"/>
      <c r="H86" s="74">
        <f t="shared" si="6"/>
        <v>3107</v>
      </c>
      <c r="I86" s="76">
        <v>3107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621</v>
      </c>
      <c r="D87" s="76">
        <v>621</v>
      </c>
      <c r="E87" s="76"/>
      <c r="F87" s="76"/>
      <c r="G87" s="150"/>
      <c r="H87" s="74">
        <f t="shared" si="6"/>
        <v>621</v>
      </c>
      <c r="I87" s="76">
        <v>621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484</v>
      </c>
      <c r="D88" s="76">
        <v>484</v>
      </c>
      <c r="E88" s="76"/>
      <c r="F88" s="76"/>
      <c r="G88" s="150"/>
      <c r="H88" s="74">
        <f t="shared" si="6"/>
        <v>70</v>
      </c>
      <c r="I88" s="76">
        <f>484-414</f>
        <v>70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56748</v>
      </c>
      <c r="D89" s="153">
        <f>SUM(D90:D94)</f>
        <v>56748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58245</v>
      </c>
      <c r="I89" s="153">
        <f>SUM(I90:I94)</f>
        <v>58245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17605</v>
      </c>
      <c r="D90" s="76">
        <v>17605</v>
      </c>
      <c r="E90" s="76"/>
      <c r="F90" s="76"/>
      <c r="G90" s="150"/>
      <c r="H90" s="74">
        <f t="shared" si="6"/>
        <v>19135</v>
      </c>
      <c r="I90" s="76">
        <v>19135</v>
      </c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4102</v>
      </c>
      <c r="D91" s="76">
        <v>4102</v>
      </c>
      <c r="E91" s="76"/>
      <c r="F91" s="76"/>
      <c r="G91" s="150"/>
      <c r="H91" s="74">
        <f t="shared" si="6"/>
        <v>4063</v>
      </c>
      <c r="I91" s="76">
        <v>4063</v>
      </c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34397</v>
      </c>
      <c r="D92" s="76">
        <v>34397</v>
      </c>
      <c r="E92" s="76"/>
      <c r="F92" s="76"/>
      <c r="G92" s="150"/>
      <c r="H92" s="74">
        <f t="shared" si="6"/>
        <v>34413</v>
      </c>
      <c r="I92" s="76">
        <v>34413</v>
      </c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644</v>
      </c>
      <c r="D93" s="76">
        <v>644</v>
      </c>
      <c r="E93" s="76"/>
      <c r="F93" s="76"/>
      <c r="G93" s="150"/>
      <c r="H93" s="74">
        <f t="shared" si="6"/>
        <v>634</v>
      </c>
      <c r="I93" s="76">
        <v>634</v>
      </c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276</v>
      </c>
      <c r="D95" s="153">
        <f>SUM(D96:D102)</f>
        <v>276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859</v>
      </c>
      <c r="I95" s="153">
        <f>SUM(I96:I102)</f>
        <v>859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112</v>
      </c>
      <c r="D99" s="76">
        <v>112</v>
      </c>
      <c r="E99" s="76"/>
      <c r="F99" s="76"/>
      <c r="G99" s="150"/>
      <c r="H99" s="74">
        <f t="shared" si="6"/>
        <v>54</v>
      </c>
      <c r="I99" s="76">
        <v>54</v>
      </c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164</v>
      </c>
      <c r="D102" s="76">
        <v>164</v>
      </c>
      <c r="E102" s="76"/>
      <c r="F102" s="76"/>
      <c r="G102" s="150"/>
      <c r="H102" s="74">
        <f t="shared" si="6"/>
        <v>805</v>
      </c>
      <c r="I102" s="76">
        <f>164+641</f>
        <v>805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12369</v>
      </c>
      <c r="D103" s="153">
        <f>SUM(D104:D111)</f>
        <v>12369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7206</v>
      </c>
      <c r="I103" s="153">
        <f>SUM(I104:I111)</f>
        <v>7206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3000</v>
      </c>
      <c r="D104" s="76">
        <v>3000</v>
      </c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4021</v>
      </c>
      <c r="D106" s="76">
        <v>4021</v>
      </c>
      <c r="E106" s="76"/>
      <c r="F106" s="76"/>
      <c r="G106" s="150"/>
      <c r="H106" s="74">
        <f t="shared" si="6"/>
        <v>3215</v>
      </c>
      <c r="I106" s="76">
        <v>3215</v>
      </c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5348</v>
      </c>
      <c r="D107" s="76">
        <v>5348</v>
      </c>
      <c r="E107" s="76"/>
      <c r="F107" s="76"/>
      <c r="G107" s="150"/>
      <c r="H107" s="74">
        <f t="shared" si="6"/>
        <v>3991</v>
      </c>
      <c r="I107" s="76">
        <v>3991</v>
      </c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1289</v>
      </c>
      <c r="D112" s="153">
        <f>SUM(D113:D115)</f>
        <v>1289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912</v>
      </c>
      <c r="I112" s="153">
        <f>SUM(I113:I115)</f>
        <v>912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348</v>
      </c>
      <c r="D113" s="76">
        <v>348</v>
      </c>
      <c r="E113" s="76"/>
      <c r="F113" s="76"/>
      <c r="G113" s="150"/>
      <c r="H113" s="74">
        <f t="shared" si="6"/>
        <v>348</v>
      </c>
      <c r="I113" s="76">
        <v>348</v>
      </c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941</v>
      </c>
      <c r="D115" s="76">
        <v>941</v>
      </c>
      <c r="E115" s="76"/>
      <c r="F115" s="76"/>
      <c r="G115" s="150"/>
      <c r="H115" s="74">
        <f>SUM(I115:L115)</f>
        <v>564</v>
      </c>
      <c r="I115" s="76">
        <f>791-641+414</f>
        <v>564</v>
      </c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37775</v>
      </c>
      <c r="D116" s="153">
        <f>SUM(D117:D121)</f>
        <v>37775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59169</v>
      </c>
      <c r="I116" s="153">
        <f>SUM(I117:I121)</f>
        <v>59169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37689</v>
      </c>
      <c r="D117" s="76">
        <v>37689</v>
      </c>
      <c r="E117" s="76"/>
      <c r="F117" s="76"/>
      <c r="G117" s="150"/>
      <c r="H117" s="74">
        <f t="shared" si="8"/>
        <v>59083</v>
      </c>
      <c r="I117" s="76">
        <f>37689+21394</f>
        <v>59083</v>
      </c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86</v>
      </c>
      <c r="D118" s="76">
        <v>86</v>
      </c>
      <c r="E118" s="76"/>
      <c r="F118" s="76"/>
      <c r="G118" s="150"/>
      <c r="H118" s="74">
        <f t="shared" si="8"/>
        <v>86</v>
      </c>
      <c r="I118" s="76">
        <v>86</v>
      </c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67</v>
      </c>
      <c r="D122" s="153">
        <f>SUM(D123:D127)</f>
        <v>67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67</v>
      </c>
      <c r="I122" s="153">
        <f>SUM(I123:I127)</f>
        <v>67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67</v>
      </c>
      <c r="D127" s="76">
        <v>67</v>
      </c>
      <c r="E127" s="76"/>
      <c r="F127" s="76"/>
      <c r="G127" s="150"/>
      <c r="H127" s="74">
        <f t="shared" si="8"/>
        <v>67</v>
      </c>
      <c r="I127" s="76">
        <v>67</v>
      </c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58167</v>
      </c>
      <c r="D130" s="65">
        <f>SUM(D131,D136,D140,D141,D144,D151,D159,D160,D163)</f>
        <v>31287</v>
      </c>
      <c r="E130" s="65">
        <f>SUM(E131,E136,E140,E141,E144,E151,E159,E160,E163)</f>
        <v>0</v>
      </c>
      <c r="F130" s="65">
        <f>SUM(F131,F136,F140,F141,F144,F151,F159,F160,F163)</f>
        <v>26880</v>
      </c>
      <c r="G130" s="159">
        <f>SUM(G131,G136,G140,G141,G144,G151,G159,G160,G163)</f>
        <v>0</v>
      </c>
      <c r="H130" s="59">
        <f t="shared" si="8"/>
        <v>43064</v>
      </c>
      <c r="I130" s="65">
        <f>SUM(I131,I136,I140,I141,I144,I151,I159,I160,I163)</f>
        <v>25164</v>
      </c>
      <c r="J130" s="65">
        <f>SUM(J131,J136,J140,J141,J144,J151,J159,J160,J163)</f>
        <v>0</v>
      </c>
      <c r="K130" s="65">
        <f>SUM(K131,K136,K140,K141,K144,K151,K159,K160,K163)</f>
        <v>17900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8455</v>
      </c>
      <c r="D131" s="162">
        <f>SUM(D132:D135)</f>
        <v>8455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8441</v>
      </c>
      <c r="I131" s="162">
        <f t="shared" si="10"/>
        <v>8441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2562</v>
      </c>
      <c r="D132" s="76">
        <v>2562</v>
      </c>
      <c r="E132" s="76"/>
      <c r="F132" s="76"/>
      <c r="G132" s="150"/>
      <c r="H132" s="74">
        <f t="shared" si="8"/>
        <v>2562</v>
      </c>
      <c r="I132" s="76">
        <v>2562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5730</v>
      </c>
      <c r="D133" s="76">
        <v>5730</v>
      </c>
      <c r="E133" s="76"/>
      <c r="F133" s="76"/>
      <c r="G133" s="150"/>
      <c r="H133" s="74">
        <f t="shared" si="8"/>
        <v>5716</v>
      </c>
      <c r="I133" s="76">
        <f>3900+1706+110</f>
        <v>5716</v>
      </c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163</v>
      </c>
      <c r="D134" s="76">
        <v>163</v>
      </c>
      <c r="E134" s="76"/>
      <c r="F134" s="76"/>
      <c r="G134" s="150"/>
      <c r="H134" s="74">
        <f t="shared" si="8"/>
        <v>163</v>
      </c>
      <c r="I134" s="76">
        <v>163</v>
      </c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3729</v>
      </c>
      <c r="D136" s="153">
        <f>SUM(D137:D139)</f>
        <v>3729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4472</v>
      </c>
      <c r="I136" s="153">
        <f>SUM(I137:I139)</f>
        <v>3672</v>
      </c>
      <c r="J136" s="153">
        <f>SUM(J137:J139)</f>
        <v>0</v>
      </c>
      <c r="K136" s="153">
        <f>SUM(K137:K139)</f>
        <v>800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3380</v>
      </c>
      <c r="D137" s="76">
        <v>3380</v>
      </c>
      <c r="E137" s="76"/>
      <c r="F137" s="76"/>
      <c r="G137" s="150"/>
      <c r="H137" s="74">
        <f t="shared" si="8"/>
        <v>3380</v>
      </c>
      <c r="I137" s="76">
        <v>3380</v>
      </c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349</v>
      </c>
      <c r="D138" s="76">
        <v>349</v>
      </c>
      <c r="E138" s="76"/>
      <c r="F138" s="76"/>
      <c r="G138" s="150"/>
      <c r="H138" s="74">
        <f t="shared" si="8"/>
        <v>1092</v>
      </c>
      <c r="I138" s="76">
        <v>292</v>
      </c>
      <c r="J138" s="76"/>
      <c r="K138" s="76">
        <v>800</v>
      </c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285</v>
      </c>
      <c r="D141" s="153">
        <f>SUM(D142:D143)</f>
        <v>285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285</v>
      </c>
      <c r="I141" s="153">
        <f>SUM(I142:I143)</f>
        <v>285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285</v>
      </c>
      <c r="D142" s="76">
        <v>285</v>
      </c>
      <c r="E142" s="76"/>
      <c r="F142" s="76"/>
      <c r="G142" s="150"/>
      <c r="H142" s="74">
        <f t="shared" si="8"/>
        <v>285</v>
      </c>
      <c r="I142" s="76">
        <v>285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11154</v>
      </c>
      <c r="D144" s="145">
        <f>SUM(D145:D150)</f>
        <v>11154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5212</v>
      </c>
      <c r="I144" s="145">
        <f>SUM(I145:I150)</f>
        <v>5212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3000</v>
      </c>
      <c r="D145" s="70">
        <v>3000</v>
      </c>
      <c r="E145" s="70"/>
      <c r="F145" s="70"/>
      <c r="G145" s="148"/>
      <c r="H145" s="68">
        <f t="shared" si="8"/>
        <v>1499</v>
      </c>
      <c r="I145" s="70">
        <f>1139+360</f>
        <v>1499</v>
      </c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7000</v>
      </c>
      <c r="D146" s="76">
        <v>7000</v>
      </c>
      <c r="E146" s="76"/>
      <c r="F146" s="76"/>
      <c r="G146" s="150"/>
      <c r="H146" s="74">
        <f t="shared" si="8"/>
        <v>2993</v>
      </c>
      <c r="I146" s="76">
        <f>2293+700</f>
        <v>2993</v>
      </c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1154</v>
      </c>
      <c r="D149" s="76">
        <v>1154</v>
      </c>
      <c r="E149" s="76"/>
      <c r="F149" s="76"/>
      <c r="G149" s="150"/>
      <c r="H149" s="74">
        <f t="shared" si="8"/>
        <v>720</v>
      </c>
      <c r="I149" s="76">
        <v>720</v>
      </c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27734</v>
      </c>
      <c r="D151" s="153">
        <f>SUM(D152:D158)</f>
        <v>854</v>
      </c>
      <c r="E151" s="153">
        <f>SUM(E152:E158)</f>
        <v>0</v>
      </c>
      <c r="F151" s="153">
        <f>SUM(F152:F158)</f>
        <v>26880</v>
      </c>
      <c r="G151" s="154">
        <f>SUM(G152:G158)</f>
        <v>0</v>
      </c>
      <c r="H151" s="74">
        <f t="shared" si="8"/>
        <v>17954</v>
      </c>
      <c r="I151" s="153">
        <f>SUM(I152:I158)</f>
        <v>854</v>
      </c>
      <c r="J151" s="153">
        <f>SUM(J152:J158)</f>
        <v>0</v>
      </c>
      <c r="K151" s="153">
        <f>SUM(K152:K158)</f>
        <v>17100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427</v>
      </c>
      <c r="D152" s="76">
        <v>427</v>
      </c>
      <c r="E152" s="76"/>
      <c r="F152" s="76"/>
      <c r="G152" s="150"/>
      <c r="H152" s="74">
        <f t="shared" si="8"/>
        <v>427</v>
      </c>
      <c r="I152" s="76">
        <v>427</v>
      </c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427</v>
      </c>
      <c r="D153" s="76">
        <v>427</v>
      </c>
      <c r="E153" s="76"/>
      <c r="F153" s="76"/>
      <c r="G153" s="150"/>
      <c r="H153" s="74">
        <f t="shared" si="8"/>
        <v>427</v>
      </c>
      <c r="I153" s="76">
        <v>427</v>
      </c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26880</v>
      </c>
      <c r="D154" s="76"/>
      <c r="E154" s="76"/>
      <c r="F154" s="76">
        <v>26880</v>
      </c>
      <c r="G154" s="150"/>
      <c r="H154" s="74">
        <f t="shared" si="8"/>
        <v>17100</v>
      </c>
      <c r="I154" s="76"/>
      <c r="J154" s="76"/>
      <c r="K154" s="76">
        <v>17100</v>
      </c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6700</v>
      </c>
      <c r="D159" s="156">
        <v>6700</v>
      </c>
      <c r="E159" s="156"/>
      <c r="F159" s="156"/>
      <c r="G159" s="157"/>
      <c r="H159" s="110">
        <f t="shared" si="8"/>
        <v>6700</v>
      </c>
      <c r="I159" s="156">
        <v>6700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110</v>
      </c>
      <c r="D163" s="156">
        <v>110</v>
      </c>
      <c r="E163" s="156"/>
      <c r="F163" s="156"/>
      <c r="G163" s="157"/>
      <c r="H163" s="110">
        <f t="shared" si="8"/>
        <v>0</v>
      </c>
      <c r="I163" s="156">
        <f>110-110</f>
        <v>0</v>
      </c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452</v>
      </c>
      <c r="D164" s="168">
        <v>452</v>
      </c>
      <c r="E164" s="168"/>
      <c r="F164" s="168"/>
      <c r="G164" s="169"/>
      <c r="H164" s="59">
        <f t="shared" si="8"/>
        <v>132</v>
      </c>
      <c r="I164" s="168">
        <v>132</v>
      </c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21855</v>
      </c>
      <c r="I194" s="133">
        <f>SUM(I195,I230,I268)</f>
        <v>21855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21855</v>
      </c>
      <c r="I195" s="138">
        <f>I196+I204</f>
        <v>21855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2210</v>
      </c>
      <c r="I196" s="65">
        <f>I197+I198+I201+I202+I203</f>
        <v>2210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2210</v>
      </c>
      <c r="I198" s="153">
        <f>I199+I200</f>
        <v>2210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2210</v>
      </c>
      <c r="I199" s="76">
        <v>2210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12851</v>
      </c>
      <c r="D204" s="65">
        <f>D205+D215+D216+D225+D226+D227+D229</f>
        <v>12851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19645</v>
      </c>
      <c r="I204" s="65">
        <f>I205+I215+I216+I225+I226+I227+I229</f>
        <v>19645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12851</v>
      </c>
      <c r="D216" s="153">
        <f>SUM(D217:D224)</f>
        <v>12851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19645</v>
      </c>
      <c r="I216" s="153">
        <f>SUM(I217:I224)</f>
        <v>19645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2081</v>
      </c>
      <c r="D219" s="76">
        <v>2081</v>
      </c>
      <c r="E219" s="76"/>
      <c r="F219" s="76"/>
      <c r="G219" s="150"/>
      <c r="H219" s="74">
        <f t="shared" si="24"/>
        <v>2081</v>
      </c>
      <c r="I219" s="76">
        <v>2081</v>
      </c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17564</v>
      </c>
      <c r="I223" s="76">
        <f>16380+484+700</f>
        <v>17564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10770</v>
      </c>
      <c r="D224" s="76">
        <v>10770</v>
      </c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644899</v>
      </c>
      <c r="I283" s="219">
        <f>SUM(I280,I268,I230,I195,I187,I173,I75,I53)</f>
        <v>435917</v>
      </c>
      <c r="J283" s="219">
        <f>SUM(J280,J268,J230,J195,J187,J173,J75,J53)</f>
        <v>191082</v>
      </c>
      <c r="K283" s="219">
        <f>SUM(K280,K268,K230,K195,K187,K173,K75,K53)</f>
        <v>17900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 t="s">
        <v>301</v>
      </c>
      <c r="F303" s="255"/>
      <c r="G303" s="255"/>
      <c r="H303" s="255" t="s">
        <v>302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 t="s">
        <v>301</v>
      </c>
      <c r="F305" s="255"/>
      <c r="G305" s="255"/>
      <c r="H305" s="255" t="s">
        <v>303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nHgJNs94FeV4ZaJFN+yFQzQIa608QXkFYk3bxn4QROznLBuJh7i0YHLgapILwd58TUS8TUuMo0up0dybz/gTRg==" saltValue="2xrwguvgxvXQLNw6j7ydrg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Nr.09.2.1.&amp;"Arial,Regular"          </oddHeader>
    <oddFooter>&amp;L&amp;"Times New Roman,Regular"&amp;10&amp;D&amp;T&amp;R&amp;"Times New Roman,Regular"&amp;10&amp;P (&amp;N)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295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296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297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452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453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298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43310</v>
      </c>
      <c r="D21" s="31">
        <f>SUM(D22,D25,D26,D42,D43)</f>
        <v>43310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57557</v>
      </c>
      <c r="I21" s="31">
        <f>SUM(I22,I25,I26,I42,I43)</f>
        <v>43215</v>
      </c>
      <c r="J21" s="31">
        <f>SUM(J22,J25,J43)</f>
        <v>14342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43310</v>
      </c>
      <c r="D25" s="54">
        <v>43310</v>
      </c>
      <c r="E25" s="54"/>
      <c r="F25" s="55" t="s">
        <v>36</v>
      </c>
      <c r="G25" s="56" t="s">
        <v>36</v>
      </c>
      <c r="H25" s="53">
        <f t="shared" si="1"/>
        <v>57557</v>
      </c>
      <c r="I25" s="54">
        <v>43215</v>
      </c>
      <c r="J25" s="54">
        <v>14342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57557</v>
      </c>
      <c r="I50" s="122">
        <f>SUM(I51,I280)</f>
        <v>43215</v>
      </c>
      <c r="J50" s="122">
        <f>SUM(J51,J280)</f>
        <v>14342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57557</v>
      </c>
      <c r="I51" s="128">
        <f>SUM(I52,I194)</f>
        <v>43215</v>
      </c>
      <c r="J51" s="128">
        <f>SUM(J52,J194)</f>
        <v>14342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43310</v>
      </c>
      <c r="D52" s="133">
        <f>SUM(D53,D75,D173,D187)</f>
        <v>43310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57557</v>
      </c>
      <c r="I52" s="133">
        <f>SUM(I53,I75,I173,I187)</f>
        <v>43215</v>
      </c>
      <c r="J52" s="133">
        <f>SUM(J53,J75,J173,J187)</f>
        <v>14342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43310</v>
      </c>
      <c r="D75" s="138">
        <f>SUM(D76,D83,D130,D164,D165,D172)</f>
        <v>43310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57557</v>
      </c>
      <c r="I75" s="138">
        <f>SUM(I76,I83,I130,I164,I165,I172)</f>
        <v>43215</v>
      </c>
      <c r="J75" s="138">
        <f>SUM(J76,J83,J130,J164,J165,J172)</f>
        <v>14342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43310</v>
      </c>
      <c r="D130" s="65">
        <f>SUM(D131,D136,D140,D141,D144,D151,D159,D160,D163)</f>
        <v>43310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57557</v>
      </c>
      <c r="I130" s="65">
        <f>SUM(I131,I136,I140,I141,I144,I151,I159,I160,I163)</f>
        <v>43215</v>
      </c>
      <c r="J130" s="65">
        <f>SUM(J131,J136,J140,J141,J144,J151,J159,J160,J163)</f>
        <v>14342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43310</v>
      </c>
      <c r="D151" s="153">
        <f>SUM(D152:D158)</f>
        <v>43310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57557</v>
      </c>
      <c r="I151" s="153">
        <f>SUM(I152:I158)</f>
        <v>43215</v>
      </c>
      <c r="J151" s="153">
        <f>SUM(J152:J158)</f>
        <v>14342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43310</v>
      </c>
      <c r="D154" s="76">
        <v>43310</v>
      </c>
      <c r="E154" s="76"/>
      <c r="F154" s="76"/>
      <c r="G154" s="150"/>
      <c r="H154" s="74">
        <f t="shared" si="8"/>
        <v>57557</v>
      </c>
      <c r="I154" s="76">
        <f>21916+21299</f>
        <v>43215</v>
      </c>
      <c r="J154" s="76">
        <v>14342</v>
      </c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57557</v>
      </c>
      <c r="I283" s="219">
        <f>SUM(I280,I268,I230,I195,I187,I173,I75,I53)</f>
        <v>43215</v>
      </c>
      <c r="J283" s="219">
        <f>SUM(J280,J268,J230,J195,J187,J173,J75,J53)</f>
        <v>14342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 t="s">
        <v>301</v>
      </c>
      <c r="F303" s="255"/>
      <c r="G303" s="255"/>
      <c r="H303" s="255" t="s">
        <v>302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 t="s">
        <v>301</v>
      </c>
      <c r="F305" s="255"/>
      <c r="G305" s="255"/>
      <c r="H305" s="255" t="s">
        <v>303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L+GnZOVVVAJTM0ln91wuaxCYFWQ7TUU9U5I7yJoN03FZtmRM+aI4KlrAjWZmUsQD2br53k8DtD7r7u2zO0fzKQ==" saltValue="/ryNQ9voLdUsvPWbRbkdOA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Nr.09.2.2.&amp;"Arial,Regular"          </oddHeader>
    <oddFooter>&amp;L&amp;"Times New Roman,Regular"&amp;10&amp;D&amp;T&amp;R&amp;"Times New Roman,Regular"&amp;10&amp;P (&amp;N)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326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327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328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329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330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331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332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 t="s">
        <v>333</v>
      </c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277467</v>
      </c>
      <c r="D21" s="31">
        <f>SUM(D22,D25,D26,D42,D43)</f>
        <v>260299</v>
      </c>
      <c r="E21" s="31">
        <f>SUM(E22,E25,E43)</f>
        <v>0</v>
      </c>
      <c r="F21" s="31">
        <f>SUM(F22,F27,F43)</f>
        <v>16300</v>
      </c>
      <c r="G21" s="32">
        <f>SUM(G22,G45)</f>
        <v>868</v>
      </c>
      <c r="H21" s="30">
        <f>SUM(I21:L21)</f>
        <v>564818</v>
      </c>
      <c r="I21" s="31">
        <f>SUM(I22,I25,I26,I42,I43)</f>
        <v>294044</v>
      </c>
      <c r="J21" s="31">
        <f>SUM(J22,J25,J43)</f>
        <v>253606</v>
      </c>
      <c r="K21" s="31">
        <f>SUM(K22,K27,K43)</f>
        <v>16300</v>
      </c>
      <c r="L21" s="33">
        <f>SUM(L22,L45)</f>
        <v>868</v>
      </c>
    </row>
    <row r="22" spans="1:12" ht="12.75" thickTop="1" x14ac:dyDescent="0.25">
      <c r="A22" s="34"/>
      <c r="B22" s="35" t="s">
        <v>32</v>
      </c>
      <c r="C22" s="36">
        <f t="shared" si="0"/>
        <v>8868</v>
      </c>
      <c r="D22" s="37">
        <f>SUM(D23:D24)</f>
        <v>0</v>
      </c>
      <c r="E22" s="37">
        <f>SUM(E23:E24)</f>
        <v>0</v>
      </c>
      <c r="F22" s="37">
        <f>SUM(F23:F24)</f>
        <v>8000</v>
      </c>
      <c r="G22" s="38">
        <f>SUM(G23:G24)</f>
        <v>868</v>
      </c>
      <c r="H22" s="36">
        <f t="shared" ref="H22:H47" si="1">SUM(I22:L22)</f>
        <v>8868</v>
      </c>
      <c r="I22" s="37">
        <f>SUM(I23:I24)</f>
        <v>0</v>
      </c>
      <c r="J22" s="37">
        <f>SUM(J23:J24)</f>
        <v>0</v>
      </c>
      <c r="K22" s="37">
        <f>SUM(K23:K24)</f>
        <v>8000</v>
      </c>
      <c r="L22" s="39">
        <f>SUM(L23:L24)</f>
        <v>868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8868</v>
      </c>
      <c r="D24" s="49"/>
      <c r="E24" s="49"/>
      <c r="F24" s="49">
        <v>8000</v>
      </c>
      <c r="G24" s="50">
        <v>868</v>
      </c>
      <c r="H24" s="48">
        <f t="shared" si="1"/>
        <v>8868</v>
      </c>
      <c r="I24" s="49"/>
      <c r="J24" s="49"/>
      <c r="K24" s="49">
        <v>8000</v>
      </c>
      <c r="L24" s="51">
        <v>868</v>
      </c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260299</v>
      </c>
      <c r="D25" s="54">
        <v>260299</v>
      </c>
      <c r="E25" s="54"/>
      <c r="F25" s="55" t="s">
        <v>36</v>
      </c>
      <c r="G25" s="56" t="s">
        <v>36</v>
      </c>
      <c r="H25" s="53">
        <f t="shared" si="1"/>
        <v>547650</v>
      </c>
      <c r="I25" s="54">
        <v>294044</v>
      </c>
      <c r="J25" s="54">
        <v>253606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8300</v>
      </c>
      <c r="D27" s="61" t="s">
        <v>36</v>
      </c>
      <c r="E27" s="61" t="s">
        <v>36</v>
      </c>
      <c r="F27" s="65">
        <f>SUM(F28,F32,F34,F37)</f>
        <v>8300</v>
      </c>
      <c r="G27" s="62" t="s">
        <v>36</v>
      </c>
      <c r="H27" s="59">
        <f t="shared" si="1"/>
        <v>8300</v>
      </c>
      <c r="I27" s="61" t="s">
        <v>36</v>
      </c>
      <c r="J27" s="61" t="s">
        <v>36</v>
      </c>
      <c r="K27" s="65">
        <f>SUM(K28,K32,K34,K37)</f>
        <v>8300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7200</v>
      </c>
      <c r="I34" s="61" t="s">
        <v>36</v>
      </c>
      <c r="J34" s="61" t="s">
        <v>36</v>
      </c>
      <c r="K34" s="65">
        <f>SUM(K35:K36)</f>
        <v>7200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7200</v>
      </c>
      <c r="I35" s="69" t="s">
        <v>36</v>
      </c>
      <c r="J35" s="69" t="s">
        <v>36</v>
      </c>
      <c r="K35" s="70">
        <v>7200</v>
      </c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8300</v>
      </c>
      <c r="D37" s="61" t="s">
        <v>36</v>
      </c>
      <c r="E37" s="61" t="s">
        <v>36</v>
      </c>
      <c r="F37" s="65">
        <f>SUM(F38:F41)</f>
        <v>8300</v>
      </c>
      <c r="G37" s="62" t="s">
        <v>36</v>
      </c>
      <c r="H37" s="59">
        <f t="shared" si="1"/>
        <v>1100</v>
      </c>
      <c r="I37" s="61" t="s">
        <v>36</v>
      </c>
      <c r="J37" s="61" t="s">
        <v>36</v>
      </c>
      <c r="K37" s="65">
        <f>SUM(K38:K41)</f>
        <v>1100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8300</v>
      </c>
      <c r="D41" s="75" t="s">
        <v>36</v>
      </c>
      <c r="E41" s="75" t="s">
        <v>36</v>
      </c>
      <c r="F41" s="76">
        <v>8300</v>
      </c>
      <c r="G41" s="77" t="s">
        <v>36</v>
      </c>
      <c r="H41" s="74">
        <f t="shared" si="1"/>
        <v>1100</v>
      </c>
      <c r="I41" s="75" t="s">
        <v>36</v>
      </c>
      <c r="J41" s="75" t="s">
        <v>36</v>
      </c>
      <c r="K41" s="76">
        <v>1100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564818</v>
      </c>
      <c r="I50" s="122">
        <f>SUM(I51,I280)</f>
        <v>294044</v>
      </c>
      <c r="J50" s="122">
        <f>SUM(J51,J280)</f>
        <v>253606</v>
      </c>
      <c r="K50" s="122">
        <f>SUM(K51,K280)</f>
        <v>16300</v>
      </c>
      <c r="L50" s="124">
        <f>SUM(L51,L280)</f>
        <v>868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564818</v>
      </c>
      <c r="I51" s="128">
        <f>SUM(I52,I194)</f>
        <v>294044</v>
      </c>
      <c r="J51" s="128">
        <f>SUM(J52,J194)</f>
        <v>253606</v>
      </c>
      <c r="K51" s="128">
        <f>SUM(K52,K194)</f>
        <v>16300</v>
      </c>
      <c r="L51" s="130">
        <f>SUM(L52,L194)</f>
        <v>868</v>
      </c>
    </row>
    <row r="52" spans="1:12" s="27" customFormat="1" ht="24" x14ac:dyDescent="0.25">
      <c r="A52" s="131"/>
      <c r="B52" s="21" t="s">
        <v>62</v>
      </c>
      <c r="C52" s="132">
        <f t="shared" si="5"/>
        <v>271552</v>
      </c>
      <c r="D52" s="133">
        <f>SUM(D53,D75,D173,D187)</f>
        <v>254384</v>
      </c>
      <c r="E52" s="133">
        <f>SUM(E53,E75,E173,E187)</f>
        <v>0</v>
      </c>
      <c r="F52" s="133">
        <f>SUM(F53,F75,F173,F187)</f>
        <v>16300</v>
      </c>
      <c r="G52" s="134">
        <f>SUM(G53,G75,G173,G187)</f>
        <v>868</v>
      </c>
      <c r="H52" s="132">
        <f t="shared" si="6"/>
        <v>547608</v>
      </c>
      <c r="I52" s="133">
        <f>SUM(I53,I75,I173,I187)</f>
        <v>276834</v>
      </c>
      <c r="J52" s="133">
        <f>SUM(J53,J75,J173,J187)</f>
        <v>253606</v>
      </c>
      <c r="K52" s="133">
        <f>SUM(K53,K75,K173,K187)</f>
        <v>16300</v>
      </c>
      <c r="L52" s="135">
        <f>SUM(L53,L75,L173,L187)</f>
        <v>868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153516</v>
      </c>
      <c r="D53" s="138">
        <f>SUM(D54,D67)</f>
        <v>153516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433331</v>
      </c>
      <c r="I53" s="138">
        <f>SUM(I54,I67)</f>
        <v>179725</v>
      </c>
      <c r="J53" s="138">
        <f>SUM(J54,J67)</f>
        <v>253606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104859</v>
      </c>
      <c r="D54" s="65">
        <f>SUM(D55,D58,D66)</f>
        <v>104859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330115</v>
      </c>
      <c r="I54" s="65">
        <f>SUM(I55,I58,I66)</f>
        <v>126315</v>
      </c>
      <c r="J54" s="65">
        <f>SUM(J55,J58,J66)</f>
        <v>203800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97207</v>
      </c>
      <c r="D55" s="145">
        <f>SUM(D56:D57)</f>
        <v>97207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302116</v>
      </c>
      <c r="I55" s="145">
        <f>SUM(I56:I57)</f>
        <v>106848</v>
      </c>
      <c r="J55" s="145">
        <f>SUM(J56:J57)</f>
        <v>195268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97207</v>
      </c>
      <c r="D57" s="76">
        <v>97207</v>
      </c>
      <c r="E57" s="76"/>
      <c r="F57" s="76"/>
      <c r="G57" s="150"/>
      <c r="H57" s="74">
        <f t="shared" si="6"/>
        <v>302116</v>
      </c>
      <c r="I57" s="76">
        <v>106848</v>
      </c>
      <c r="J57" s="76">
        <f>189472+5796</f>
        <v>195268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7652</v>
      </c>
      <c r="D58" s="153">
        <f>SUM(D59:D65)</f>
        <v>7652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27999</v>
      </c>
      <c r="I58" s="153">
        <f>SUM(I59:I65)</f>
        <v>19467</v>
      </c>
      <c r="J58" s="153">
        <f>SUM(J59:J65)</f>
        <v>8532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3037</v>
      </c>
      <c r="D59" s="76">
        <v>3037</v>
      </c>
      <c r="E59" s="76"/>
      <c r="F59" s="76"/>
      <c r="G59" s="150"/>
      <c r="H59" s="74">
        <f t="shared" si="6"/>
        <v>3723</v>
      </c>
      <c r="I59" s="76">
        <v>3723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749</v>
      </c>
      <c r="D60" s="76">
        <v>749</v>
      </c>
      <c r="E60" s="76"/>
      <c r="F60" s="76"/>
      <c r="G60" s="150"/>
      <c r="H60" s="74">
        <f t="shared" si="6"/>
        <v>918</v>
      </c>
      <c r="I60" s="76">
        <v>918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504</v>
      </c>
      <c r="I61" s="76"/>
      <c r="J61" s="76">
        <v>504</v>
      </c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1939</v>
      </c>
      <c r="D62" s="76">
        <v>1939</v>
      </c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1927</v>
      </c>
      <c r="D63" s="76">
        <v>1927</v>
      </c>
      <c r="E63" s="76"/>
      <c r="F63" s="76"/>
      <c r="G63" s="150"/>
      <c r="H63" s="74">
        <f t="shared" si="6"/>
        <v>2048</v>
      </c>
      <c r="I63" s="76">
        <v>2048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12778</v>
      </c>
      <c r="I64" s="76">
        <v>12778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8028</v>
      </c>
      <c r="I65" s="76"/>
      <c r="J65" s="76">
        <v>8028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48657</v>
      </c>
      <c r="D67" s="65">
        <f>SUM(D68:D69)</f>
        <v>48657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103216</v>
      </c>
      <c r="I67" s="65">
        <f>SUM(I68:I69)</f>
        <v>53410</v>
      </c>
      <c r="J67" s="65">
        <f>SUM(J68:J69)</f>
        <v>49806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27713</v>
      </c>
      <c r="D68" s="70">
        <v>27713</v>
      </c>
      <c r="E68" s="70"/>
      <c r="F68" s="70"/>
      <c r="G68" s="148"/>
      <c r="H68" s="68">
        <f t="shared" si="6"/>
        <v>81122</v>
      </c>
      <c r="I68" s="70">
        <v>32716</v>
      </c>
      <c r="J68" s="70">
        <f>47039+1367</f>
        <v>48406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20944</v>
      </c>
      <c r="D69" s="153">
        <f>SUM(D70:D74)</f>
        <v>20944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22094</v>
      </c>
      <c r="I69" s="153">
        <f>SUM(I70:I74)</f>
        <v>20694</v>
      </c>
      <c r="J69" s="153">
        <f>SUM(J70:J74)</f>
        <v>1400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12620</v>
      </c>
      <c r="D70" s="76">
        <v>12620</v>
      </c>
      <c r="E70" s="76"/>
      <c r="F70" s="76"/>
      <c r="G70" s="150"/>
      <c r="H70" s="74">
        <f t="shared" si="6"/>
        <v>13770</v>
      </c>
      <c r="I70" s="76">
        <v>12370</v>
      </c>
      <c r="J70" s="76">
        <v>1400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8324</v>
      </c>
      <c r="D73" s="76">
        <v>8324</v>
      </c>
      <c r="E73" s="76"/>
      <c r="F73" s="76"/>
      <c r="G73" s="150"/>
      <c r="H73" s="74">
        <f t="shared" si="6"/>
        <v>8324</v>
      </c>
      <c r="I73" s="76">
        <v>8324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118036</v>
      </c>
      <c r="D75" s="138">
        <f>SUM(D76,D83,D130,D164,D165,D172)</f>
        <v>100868</v>
      </c>
      <c r="E75" s="138">
        <f>SUM(E76,E83,E130,E164,E165,E172)</f>
        <v>0</v>
      </c>
      <c r="F75" s="138">
        <f>SUM(F76,F83,F130,F164,F165,F172)</f>
        <v>16300</v>
      </c>
      <c r="G75" s="139">
        <f>SUM(G76,G83,G130,G164,G165,G172)</f>
        <v>868</v>
      </c>
      <c r="H75" s="137">
        <f t="shared" si="6"/>
        <v>114277</v>
      </c>
      <c r="I75" s="138">
        <f>SUM(I76,I83,I130,I164,I165,I172)</f>
        <v>97109</v>
      </c>
      <c r="J75" s="138">
        <f>SUM(J76,J83,J130,J164,J165,J172)</f>
        <v>0</v>
      </c>
      <c r="K75" s="138">
        <f>SUM(K76,K83,K130,K164,K165,K172)</f>
        <v>16300</v>
      </c>
      <c r="L75" s="140">
        <f>SUM(L76,L83,L130,L164,L165,L172)</f>
        <v>868</v>
      </c>
    </row>
    <row r="76" spans="1:12" ht="24" x14ac:dyDescent="0.25">
      <c r="A76" s="58">
        <v>2100</v>
      </c>
      <c r="B76" s="141" t="s">
        <v>612</v>
      </c>
      <c r="C76" s="59">
        <f t="shared" si="5"/>
        <v>240</v>
      </c>
      <c r="D76" s="65">
        <f>SUM(D77,D80)</f>
        <v>240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240</v>
      </c>
      <c r="I76" s="65">
        <f>SUM(I77,I80)</f>
        <v>240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240</v>
      </c>
      <c r="D77" s="162">
        <f>SUM(D78:D79)</f>
        <v>240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240</v>
      </c>
      <c r="I77" s="162">
        <f>SUM(I78:I79)</f>
        <v>240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240</v>
      </c>
      <c r="D79" s="76">
        <v>240</v>
      </c>
      <c r="E79" s="76"/>
      <c r="F79" s="76"/>
      <c r="G79" s="150"/>
      <c r="H79" s="74">
        <f t="shared" si="6"/>
        <v>240</v>
      </c>
      <c r="I79" s="76">
        <v>240</v>
      </c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100414</v>
      </c>
      <c r="D83" s="65">
        <f>SUM(D84,D89,D95,D103,D112,D116,D122,D128)</f>
        <v>86314</v>
      </c>
      <c r="E83" s="65">
        <f>SUM(E84,E89,E95,E103,E112,E116,E122,E128)</f>
        <v>0</v>
      </c>
      <c r="F83" s="65">
        <f>SUM(F84,F89,F95,F103,F112,F116,F122,F128)</f>
        <v>14100</v>
      </c>
      <c r="G83" s="159">
        <f>SUM(G84,G89,G95,G103,G112,G116,G122,G128)</f>
        <v>0</v>
      </c>
      <c r="H83" s="59">
        <f t="shared" si="6"/>
        <v>96304</v>
      </c>
      <c r="I83" s="65">
        <f>SUM(I84,I89,I95,I103,I112,I116,I122,I128)</f>
        <v>82204</v>
      </c>
      <c r="J83" s="65">
        <f>SUM(J84,J89,J95,J103,J112,J116,J122,J128)</f>
        <v>0</v>
      </c>
      <c r="K83" s="65">
        <f>SUM(K84,K89,K95,K103,K112,K116,K122,K128)</f>
        <v>14100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3248</v>
      </c>
      <c r="D84" s="145">
        <f>SUM(D85:D88)</f>
        <v>3248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2906</v>
      </c>
      <c r="I84" s="145">
        <f>SUM(I85:I88)</f>
        <v>2906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2374</v>
      </c>
      <c r="D86" s="76">
        <v>2374</v>
      </c>
      <c r="E86" s="76"/>
      <c r="F86" s="76"/>
      <c r="G86" s="150"/>
      <c r="H86" s="74">
        <f t="shared" si="6"/>
        <v>2374</v>
      </c>
      <c r="I86" s="76">
        <v>2374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504</v>
      </c>
      <c r="D87" s="76">
        <v>504</v>
      </c>
      <c r="E87" s="76"/>
      <c r="F87" s="76"/>
      <c r="G87" s="150"/>
      <c r="H87" s="74">
        <f t="shared" si="6"/>
        <v>504</v>
      </c>
      <c r="I87" s="76">
        <v>504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370</v>
      </c>
      <c r="D88" s="76">
        <v>370</v>
      </c>
      <c r="E88" s="76"/>
      <c r="F88" s="76"/>
      <c r="G88" s="150"/>
      <c r="H88" s="74">
        <f t="shared" si="6"/>
        <v>28</v>
      </c>
      <c r="I88" s="76">
        <f>370-342</f>
        <v>28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92938</v>
      </c>
      <c r="D89" s="153">
        <f>SUM(D90:D94)</f>
        <v>78838</v>
      </c>
      <c r="E89" s="153">
        <f>SUM(E90:E94)</f>
        <v>0</v>
      </c>
      <c r="F89" s="153">
        <f>SUM(F90:F94)</f>
        <v>14100</v>
      </c>
      <c r="G89" s="154">
        <f>SUM(G90:G94)</f>
        <v>0</v>
      </c>
      <c r="H89" s="74">
        <f t="shared" si="6"/>
        <v>89518</v>
      </c>
      <c r="I89" s="153">
        <f>SUM(I90:I94)</f>
        <v>75418</v>
      </c>
      <c r="J89" s="153">
        <f>SUM(J90:J94)</f>
        <v>0</v>
      </c>
      <c r="K89" s="153">
        <f>SUM(K90:K94)</f>
        <v>14100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63442</v>
      </c>
      <c r="D90" s="76">
        <v>57090</v>
      </c>
      <c r="E90" s="76"/>
      <c r="F90" s="76">
        <v>6352</v>
      </c>
      <c r="G90" s="150"/>
      <c r="H90" s="74">
        <f t="shared" si="6"/>
        <v>60793</v>
      </c>
      <c r="I90" s="76">
        <v>54441</v>
      </c>
      <c r="J90" s="76"/>
      <c r="K90" s="76">
        <v>6352</v>
      </c>
      <c r="L90" s="151"/>
    </row>
    <row r="91" spans="1:12" x14ac:dyDescent="0.25">
      <c r="A91" s="47">
        <v>2222</v>
      </c>
      <c r="B91" s="73" t="s">
        <v>91</v>
      </c>
      <c r="C91" s="74">
        <f t="shared" si="5"/>
        <v>5485</v>
      </c>
      <c r="D91" s="76">
        <v>3485</v>
      </c>
      <c r="E91" s="76"/>
      <c r="F91" s="76">
        <v>2000</v>
      </c>
      <c r="G91" s="150"/>
      <c r="H91" s="74">
        <f t="shared" si="6"/>
        <v>5473</v>
      </c>
      <c r="I91" s="76">
        <v>3473</v>
      </c>
      <c r="J91" s="76"/>
      <c r="K91" s="76">
        <v>2000</v>
      </c>
      <c r="L91" s="151"/>
    </row>
    <row r="92" spans="1:12" x14ac:dyDescent="0.25">
      <c r="A92" s="47">
        <v>2223</v>
      </c>
      <c r="B92" s="73" t="s">
        <v>92</v>
      </c>
      <c r="C92" s="74">
        <f t="shared" si="5"/>
        <v>23688</v>
      </c>
      <c r="D92" s="76">
        <v>17940</v>
      </c>
      <c r="E92" s="76"/>
      <c r="F92" s="76">
        <v>5748</v>
      </c>
      <c r="G92" s="150"/>
      <c r="H92" s="74">
        <f t="shared" si="6"/>
        <v>22739</v>
      </c>
      <c r="I92" s="76">
        <v>16991</v>
      </c>
      <c r="J92" s="76"/>
      <c r="K92" s="76">
        <v>5748</v>
      </c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323</v>
      </c>
      <c r="D93" s="76">
        <v>323</v>
      </c>
      <c r="E93" s="76"/>
      <c r="F93" s="76"/>
      <c r="G93" s="150"/>
      <c r="H93" s="74">
        <f t="shared" si="6"/>
        <v>513</v>
      </c>
      <c r="I93" s="76">
        <v>513</v>
      </c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2028</v>
      </c>
      <c r="D95" s="153">
        <f>SUM(D96:D102)</f>
        <v>2028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1552</v>
      </c>
      <c r="I95" s="153">
        <f>SUM(I96:I102)</f>
        <v>1552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90</v>
      </c>
      <c r="D99" s="76">
        <v>90</v>
      </c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600</v>
      </c>
      <c r="D100" s="76">
        <v>600</v>
      </c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1338</v>
      </c>
      <c r="D102" s="76">
        <v>1338</v>
      </c>
      <c r="E102" s="76"/>
      <c r="F102" s="76"/>
      <c r="G102" s="150"/>
      <c r="H102" s="74">
        <f t="shared" si="6"/>
        <v>1552</v>
      </c>
      <c r="I102" s="76">
        <f>1338+214</f>
        <v>1552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1964</v>
      </c>
      <c r="D103" s="153">
        <f>SUM(D104:D111)</f>
        <v>1964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1964</v>
      </c>
      <c r="I103" s="153">
        <f>SUM(I104:I111)</f>
        <v>1964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818</v>
      </c>
      <c r="D106" s="76">
        <v>818</v>
      </c>
      <c r="E106" s="76"/>
      <c r="F106" s="76"/>
      <c r="G106" s="150"/>
      <c r="H106" s="74">
        <f t="shared" si="6"/>
        <v>818</v>
      </c>
      <c r="I106" s="76">
        <v>818</v>
      </c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1146</v>
      </c>
      <c r="D107" s="76">
        <v>1146</v>
      </c>
      <c r="E107" s="76"/>
      <c r="F107" s="76"/>
      <c r="G107" s="150"/>
      <c r="H107" s="74">
        <f t="shared" si="6"/>
        <v>1146</v>
      </c>
      <c r="I107" s="76">
        <v>1146</v>
      </c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214</v>
      </c>
      <c r="D112" s="153">
        <f>SUM(D113:D115)</f>
        <v>214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342</v>
      </c>
      <c r="I112" s="153">
        <f>SUM(I113:I115)</f>
        <v>342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214</v>
      </c>
      <c r="D115" s="76">
        <v>214</v>
      </c>
      <c r="E115" s="76"/>
      <c r="F115" s="76"/>
      <c r="G115" s="150"/>
      <c r="H115" s="74">
        <f>SUM(I115:L115)</f>
        <v>342</v>
      </c>
      <c r="I115" s="76">
        <f>214-214+342</f>
        <v>342</v>
      </c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22</v>
      </c>
      <c r="D122" s="153">
        <f>SUM(D123:D127)</f>
        <v>22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22</v>
      </c>
      <c r="I122" s="153">
        <f>SUM(I123:I127)</f>
        <v>22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22</v>
      </c>
      <c r="D127" s="76">
        <v>22</v>
      </c>
      <c r="E127" s="76"/>
      <c r="F127" s="76"/>
      <c r="G127" s="150"/>
      <c r="H127" s="74">
        <f t="shared" si="8"/>
        <v>22</v>
      </c>
      <c r="I127" s="76">
        <v>22</v>
      </c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17382</v>
      </c>
      <c r="D130" s="65">
        <f>SUM(D131,D136,D140,D141,D144,D151,D159,D160,D163)</f>
        <v>14314</v>
      </c>
      <c r="E130" s="65">
        <f>SUM(E131,E136,E140,E141,E144,E151,E159,E160,E163)</f>
        <v>0</v>
      </c>
      <c r="F130" s="65">
        <f>SUM(F131,F136,F140,F141,F144,F151,F159,F160,F163)</f>
        <v>2200</v>
      </c>
      <c r="G130" s="159">
        <f>SUM(G131,G136,G140,G141,G144,G151,G159,G160,G163)</f>
        <v>868</v>
      </c>
      <c r="H130" s="59">
        <f t="shared" si="8"/>
        <v>17733</v>
      </c>
      <c r="I130" s="65">
        <f>SUM(I131,I136,I140,I141,I144,I151,I159,I160,I163)</f>
        <v>14665</v>
      </c>
      <c r="J130" s="65">
        <f>SUM(J131,J136,J140,J141,J144,J151,J159,J160,J163)</f>
        <v>0</v>
      </c>
      <c r="K130" s="65">
        <f>SUM(K131,K136,K140,K141,K144,K151,K159,K160,K163)</f>
        <v>2200</v>
      </c>
      <c r="L130" s="160">
        <f>SUM(L131,L136,L140,L141,L144,L151,L159,L160,L163)</f>
        <v>868</v>
      </c>
    </row>
    <row r="131" spans="1:12" ht="24" x14ac:dyDescent="0.25">
      <c r="A131" s="161">
        <v>2310</v>
      </c>
      <c r="B131" s="67" t="s">
        <v>622</v>
      </c>
      <c r="C131" s="68">
        <f t="shared" si="7"/>
        <v>6976</v>
      </c>
      <c r="D131" s="162">
        <f>SUM(D132:D135)</f>
        <v>6626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350</v>
      </c>
      <c r="H131" s="68">
        <f t="shared" si="8"/>
        <v>7126</v>
      </c>
      <c r="I131" s="162">
        <f t="shared" si="10"/>
        <v>6376</v>
      </c>
      <c r="J131" s="162">
        <f t="shared" si="10"/>
        <v>0</v>
      </c>
      <c r="K131" s="162">
        <f t="shared" si="10"/>
        <v>0</v>
      </c>
      <c r="L131" s="164">
        <f t="shared" si="10"/>
        <v>750</v>
      </c>
    </row>
    <row r="132" spans="1:12" x14ac:dyDescent="0.25">
      <c r="A132" s="47">
        <v>2311</v>
      </c>
      <c r="B132" s="73" t="s">
        <v>125</v>
      </c>
      <c r="C132" s="74">
        <f t="shared" si="7"/>
        <v>2338</v>
      </c>
      <c r="D132" s="76">
        <v>1988</v>
      </c>
      <c r="E132" s="76"/>
      <c r="F132" s="76"/>
      <c r="G132" s="150">
        <v>350</v>
      </c>
      <c r="H132" s="74">
        <f t="shared" si="8"/>
        <v>2338</v>
      </c>
      <c r="I132" s="76">
        <f>1988</f>
        <v>1988</v>
      </c>
      <c r="J132" s="76"/>
      <c r="K132" s="76"/>
      <c r="L132" s="151">
        <v>350</v>
      </c>
    </row>
    <row r="133" spans="1:12" x14ac:dyDescent="0.25">
      <c r="A133" s="47">
        <v>2312</v>
      </c>
      <c r="B133" s="73" t="s">
        <v>126</v>
      </c>
      <c r="C133" s="74">
        <f t="shared" si="7"/>
        <v>4638</v>
      </c>
      <c r="D133" s="76">
        <v>4638</v>
      </c>
      <c r="E133" s="76"/>
      <c r="F133" s="76">
        <v>0</v>
      </c>
      <c r="G133" s="150"/>
      <c r="H133" s="74">
        <f t="shared" si="8"/>
        <v>4388</v>
      </c>
      <c r="I133" s="76">
        <f>4638+2250-2500</f>
        <v>4388</v>
      </c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400</v>
      </c>
      <c r="I135" s="76"/>
      <c r="J135" s="76"/>
      <c r="K135" s="76"/>
      <c r="L135" s="151">
        <v>400</v>
      </c>
    </row>
    <row r="136" spans="1:12" x14ac:dyDescent="0.25">
      <c r="A136" s="152">
        <v>2320</v>
      </c>
      <c r="B136" s="73" t="s">
        <v>128</v>
      </c>
      <c r="C136" s="74">
        <f t="shared" si="7"/>
        <v>1392</v>
      </c>
      <c r="D136" s="153">
        <f>SUM(D137:D139)</f>
        <v>292</v>
      </c>
      <c r="E136" s="153">
        <f>SUM(E137:E139)</f>
        <v>0</v>
      </c>
      <c r="F136" s="153">
        <f>SUM(F137:F139)</f>
        <v>1100</v>
      </c>
      <c r="G136" s="154">
        <f>SUM(G137:G139)</f>
        <v>0</v>
      </c>
      <c r="H136" s="74">
        <f t="shared" si="8"/>
        <v>1392</v>
      </c>
      <c r="I136" s="153">
        <f>SUM(I137:I139)</f>
        <v>292</v>
      </c>
      <c r="J136" s="153">
        <f>SUM(J137:J139)</f>
        <v>0</v>
      </c>
      <c r="K136" s="153">
        <f>SUM(K137:K139)</f>
        <v>1100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1392</v>
      </c>
      <c r="D138" s="76">
        <v>292</v>
      </c>
      <c r="E138" s="76"/>
      <c r="F138" s="76">
        <v>1100</v>
      </c>
      <c r="G138" s="150"/>
      <c r="H138" s="74">
        <f t="shared" si="8"/>
        <v>1392</v>
      </c>
      <c r="I138" s="76">
        <v>292</v>
      </c>
      <c r="J138" s="76"/>
      <c r="K138" s="76">
        <v>1100</v>
      </c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363</v>
      </c>
      <c r="D141" s="153">
        <f>SUM(D142:D143)</f>
        <v>363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363</v>
      </c>
      <c r="I141" s="153">
        <f>SUM(I142:I143)</f>
        <v>363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363</v>
      </c>
      <c r="D142" s="76">
        <v>363</v>
      </c>
      <c r="E142" s="76"/>
      <c r="F142" s="76"/>
      <c r="G142" s="150"/>
      <c r="H142" s="74">
        <f t="shared" si="8"/>
        <v>363</v>
      </c>
      <c r="I142" s="76">
        <v>363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3339</v>
      </c>
      <c r="D144" s="145">
        <f>SUM(D145:D150)</f>
        <v>2121</v>
      </c>
      <c r="E144" s="145">
        <f>SUM(E145:E150)</f>
        <v>0</v>
      </c>
      <c r="F144" s="145">
        <f>SUM(F145:F150)</f>
        <v>1100</v>
      </c>
      <c r="G144" s="146">
        <f>SUM(G145:G150)</f>
        <v>118</v>
      </c>
      <c r="H144" s="110">
        <f t="shared" si="8"/>
        <v>3339</v>
      </c>
      <c r="I144" s="145">
        <f>SUM(I145:I150)</f>
        <v>2121</v>
      </c>
      <c r="J144" s="145">
        <f>SUM(J145:J150)</f>
        <v>0</v>
      </c>
      <c r="K144" s="145">
        <f>SUM(K145:K150)</f>
        <v>1100</v>
      </c>
      <c r="L144" s="147">
        <f>SUM(L145:L150)</f>
        <v>118</v>
      </c>
    </row>
    <row r="145" spans="1:12" x14ac:dyDescent="0.25">
      <c r="A145" s="41">
        <v>2351</v>
      </c>
      <c r="B145" s="67" t="s">
        <v>137</v>
      </c>
      <c r="C145" s="68">
        <f t="shared" si="7"/>
        <v>1930</v>
      </c>
      <c r="D145" s="70">
        <v>712</v>
      </c>
      <c r="E145" s="70"/>
      <c r="F145" s="70">
        <v>1100</v>
      </c>
      <c r="G145" s="148">
        <v>118</v>
      </c>
      <c r="H145" s="68">
        <f t="shared" si="8"/>
        <v>1930</v>
      </c>
      <c r="I145" s="70">
        <v>712</v>
      </c>
      <c r="J145" s="70"/>
      <c r="K145" s="70">
        <v>1100</v>
      </c>
      <c r="L145" s="149">
        <v>118</v>
      </c>
    </row>
    <row r="146" spans="1:12" x14ac:dyDescent="0.25">
      <c r="A146" s="47">
        <v>2352</v>
      </c>
      <c r="B146" s="73" t="s">
        <v>138</v>
      </c>
      <c r="C146" s="74">
        <f t="shared" si="7"/>
        <v>854</v>
      </c>
      <c r="D146" s="76">
        <v>854</v>
      </c>
      <c r="E146" s="76"/>
      <c r="F146" s="76"/>
      <c r="G146" s="150"/>
      <c r="H146" s="74">
        <f t="shared" si="8"/>
        <v>854</v>
      </c>
      <c r="I146" s="76">
        <v>854</v>
      </c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555</v>
      </c>
      <c r="D149" s="76">
        <v>555</v>
      </c>
      <c r="E149" s="76"/>
      <c r="F149" s="76"/>
      <c r="G149" s="150"/>
      <c r="H149" s="74">
        <f t="shared" si="8"/>
        <v>555</v>
      </c>
      <c r="I149" s="76">
        <v>555</v>
      </c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4912</v>
      </c>
      <c r="D159" s="156">
        <v>4912</v>
      </c>
      <c r="E159" s="156"/>
      <c r="F159" s="156"/>
      <c r="G159" s="157"/>
      <c r="H159" s="110">
        <f t="shared" si="8"/>
        <v>5513</v>
      </c>
      <c r="I159" s="156">
        <f>4912+601</f>
        <v>5513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400</v>
      </c>
      <c r="D163" s="156"/>
      <c r="E163" s="156"/>
      <c r="F163" s="156"/>
      <c r="G163" s="157">
        <v>400</v>
      </c>
      <c r="H163" s="110">
        <f t="shared" si="8"/>
        <v>0</v>
      </c>
      <c r="I163" s="156"/>
      <c r="J163" s="156"/>
      <c r="K163" s="156"/>
      <c r="L163" s="158">
        <f>400-400</f>
        <v>0</v>
      </c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17210</v>
      </c>
      <c r="I194" s="133">
        <f>SUM(I195,I230,I268)</f>
        <v>17210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17210</v>
      </c>
      <c r="I195" s="138">
        <f>I196+I204</f>
        <v>17210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1275</v>
      </c>
      <c r="I196" s="65">
        <f>I197+I198+I201+I202+I203</f>
        <v>1275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1275</v>
      </c>
      <c r="I198" s="153">
        <f>I199+I200</f>
        <v>1275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1275</v>
      </c>
      <c r="I199" s="76">
        <v>1275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5915</v>
      </c>
      <c r="D204" s="65">
        <f>D205+D215+D216+D225+D226+D227+D229</f>
        <v>5915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15935</v>
      </c>
      <c r="I204" s="65">
        <f>I205+I215+I216+I225+I226+I227+I229</f>
        <v>15935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5915</v>
      </c>
      <c r="D216" s="153">
        <f>SUM(D217:D224)</f>
        <v>5915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15935</v>
      </c>
      <c r="I216" s="153">
        <f>SUM(I217:I224)</f>
        <v>15935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3985</v>
      </c>
      <c r="D219" s="76">
        <v>3985</v>
      </c>
      <c r="E219" s="76"/>
      <c r="F219" s="76"/>
      <c r="G219" s="150"/>
      <c r="H219" s="74">
        <f t="shared" si="24"/>
        <v>3985</v>
      </c>
      <c r="I219" s="76">
        <v>3985</v>
      </c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1930</v>
      </c>
      <c r="D223" s="76">
        <v>1930</v>
      </c>
      <c r="E223" s="76"/>
      <c r="F223" s="76"/>
      <c r="G223" s="150"/>
      <c r="H223" s="74">
        <f t="shared" si="24"/>
        <v>11950</v>
      </c>
      <c r="I223" s="76">
        <f>9450+2500</f>
        <v>11950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564818</v>
      </c>
      <c r="I283" s="219">
        <f>SUM(I280,I268,I230,I195,I187,I173,I75,I53)</f>
        <v>294044</v>
      </c>
      <c r="J283" s="219">
        <f>SUM(J280,J268,J230,J195,J187,J173,J75,J53)</f>
        <v>253606</v>
      </c>
      <c r="K283" s="219">
        <f>SUM(K280,K268,K230,K195,K187,K173,K75,K53)</f>
        <v>16300</v>
      </c>
      <c r="L283" s="143">
        <f>SUM(L280,L268,L230,L195,L187,L173,L75,L53)</f>
        <v>868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-8868</v>
      </c>
      <c r="I285" s="225">
        <f>SUM(I25,I26,I42)-I51</f>
        <v>0</v>
      </c>
      <c r="J285" s="225">
        <f>SUM(J25,J26,J42)-J51</f>
        <v>0</v>
      </c>
      <c r="K285" s="225">
        <f>(K27+K43)-K51</f>
        <v>-8000</v>
      </c>
      <c r="L285" s="227">
        <f>L45-L51</f>
        <v>-868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8868</v>
      </c>
      <c r="D287" s="225">
        <f t="shared" si="40"/>
        <v>0</v>
      </c>
      <c r="E287" s="225">
        <f t="shared" si="40"/>
        <v>0</v>
      </c>
      <c r="F287" s="225">
        <f t="shared" si="40"/>
        <v>8000</v>
      </c>
      <c r="G287" s="226">
        <f t="shared" si="40"/>
        <v>868</v>
      </c>
      <c r="H287" s="229">
        <f t="shared" si="40"/>
        <v>8868</v>
      </c>
      <c r="I287" s="225">
        <f t="shared" si="40"/>
        <v>0</v>
      </c>
      <c r="J287" s="225">
        <f t="shared" si="40"/>
        <v>0</v>
      </c>
      <c r="K287" s="225">
        <f t="shared" si="40"/>
        <v>8000</v>
      </c>
      <c r="L287" s="230">
        <f t="shared" si="40"/>
        <v>868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8868</v>
      </c>
      <c r="D288" s="225">
        <f t="shared" si="41"/>
        <v>0</v>
      </c>
      <c r="E288" s="225">
        <f t="shared" si="41"/>
        <v>0</v>
      </c>
      <c r="F288" s="225">
        <f t="shared" si="41"/>
        <v>8000</v>
      </c>
      <c r="G288" s="232">
        <f t="shared" si="41"/>
        <v>868</v>
      </c>
      <c r="H288" s="229">
        <f t="shared" si="41"/>
        <v>8868</v>
      </c>
      <c r="I288" s="225">
        <f t="shared" si="41"/>
        <v>0</v>
      </c>
      <c r="J288" s="225">
        <f t="shared" si="41"/>
        <v>0</v>
      </c>
      <c r="K288" s="225">
        <f t="shared" si="41"/>
        <v>8000</v>
      </c>
      <c r="L288" s="230">
        <f t="shared" si="41"/>
        <v>868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334</v>
      </c>
      <c r="D303" s="255"/>
      <c r="E303" s="255"/>
      <c r="F303" s="255"/>
      <c r="G303" s="255"/>
      <c r="H303" s="255" t="s">
        <v>335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334</v>
      </c>
      <c r="D305" s="255"/>
      <c r="E305" s="255"/>
      <c r="F305" s="255"/>
      <c r="G305" s="255"/>
      <c r="H305" s="255" t="s">
        <v>336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Ik0fFfMYISwKU1LIgXU2C6/sSS+lkQX++AmTshUpkxW24oyrUkaUJLQWcVSXajZFf4aliOk+ZtdGM5bFdzVaAw==" saltValue="wEqiPpGuDHy+DE5JgdDeqA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Nr.09.3.1.&amp;"Arial,Regular"          </oddHeader>
    <oddFooter>&amp;L&amp;"Times New Roman,Regular"&amp;10&amp;D&amp;T&amp;R&amp;"Times New Roman,Regular"&amp;10&amp;P (&amp;N)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326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327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328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451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330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331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72655</v>
      </c>
      <c r="D21" s="31">
        <f>SUM(D22,D25,D26,D42,D43)</f>
        <v>53456</v>
      </c>
      <c r="E21" s="31">
        <f>SUM(E22,E25,E43)</f>
        <v>19199</v>
      </c>
      <c r="F21" s="31">
        <f>SUM(F22,F27,F43)</f>
        <v>0</v>
      </c>
      <c r="G21" s="32">
        <f>SUM(G22,G45)</f>
        <v>0</v>
      </c>
      <c r="H21" s="30">
        <f>SUM(I21:L21)</f>
        <v>63399</v>
      </c>
      <c r="I21" s="31">
        <f>SUM(I22,I25,I26,I42,I43)</f>
        <v>45314</v>
      </c>
      <c r="J21" s="31">
        <f>SUM(J22,J25,J43)</f>
        <v>18085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72655</v>
      </c>
      <c r="D25" s="54">
        <f>1758+51698</f>
        <v>53456</v>
      </c>
      <c r="E25" s="54">
        <v>19199</v>
      </c>
      <c r="F25" s="55" t="s">
        <v>36</v>
      </c>
      <c r="G25" s="56" t="s">
        <v>36</v>
      </c>
      <c r="H25" s="53">
        <f t="shared" si="1"/>
        <v>63399</v>
      </c>
      <c r="I25" s="54">
        <v>45314</v>
      </c>
      <c r="J25" s="54">
        <v>18085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63399</v>
      </c>
      <c r="I50" s="122">
        <f>SUM(I51,I280)</f>
        <v>45314</v>
      </c>
      <c r="J50" s="122">
        <f>SUM(J51,J280)</f>
        <v>18085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63399</v>
      </c>
      <c r="I51" s="128">
        <f>SUM(I52,I194)</f>
        <v>45314</v>
      </c>
      <c r="J51" s="128">
        <f>SUM(J52,J194)</f>
        <v>18085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72655</v>
      </c>
      <c r="D52" s="133">
        <f>SUM(D53,D75,D173,D187)</f>
        <v>53456</v>
      </c>
      <c r="E52" s="133">
        <f>SUM(E53,E75,E173,E187)</f>
        <v>19199</v>
      </c>
      <c r="F52" s="133">
        <f>SUM(F53,F75,F173,F187)</f>
        <v>0</v>
      </c>
      <c r="G52" s="134">
        <f>SUM(G53,G75,G173,G187)</f>
        <v>0</v>
      </c>
      <c r="H52" s="132">
        <f t="shared" si="6"/>
        <v>63399</v>
      </c>
      <c r="I52" s="133">
        <f>SUM(I53,I75,I173,I187)</f>
        <v>45314</v>
      </c>
      <c r="J52" s="133">
        <f>SUM(J53,J75,J173,J187)</f>
        <v>18085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72655</v>
      </c>
      <c r="D75" s="138">
        <f>SUM(D76,D83,D130,D164,D165,D172)</f>
        <v>53456</v>
      </c>
      <c r="E75" s="138">
        <f>SUM(E76,E83,E130,E164,E165,E172)</f>
        <v>19199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63399</v>
      </c>
      <c r="I75" s="138">
        <f>SUM(I76,I83,I130,I164,I165,I172)</f>
        <v>45314</v>
      </c>
      <c r="J75" s="138">
        <f>SUM(J76,J83,J130,J164,J165,J172)</f>
        <v>18085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72655</v>
      </c>
      <c r="D130" s="65">
        <f>SUM(D131,D136,D140,D141,D144,D151,D159,D160,D163)</f>
        <v>53456</v>
      </c>
      <c r="E130" s="65">
        <f>SUM(E131,E136,E140,E141,E144,E151,E159,E160,E163)</f>
        <v>19199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63399</v>
      </c>
      <c r="I130" s="65">
        <f>SUM(I131,I136,I140,I141,I144,I151,I159,I160,I163)</f>
        <v>45314</v>
      </c>
      <c r="J130" s="65">
        <f>SUM(J131,J136,J140,J141,J144,J151,J159,J160,J163)</f>
        <v>18085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72655</v>
      </c>
      <c r="D151" s="153">
        <f>SUM(D152:D158)</f>
        <v>53456</v>
      </c>
      <c r="E151" s="153">
        <f>SUM(E152:E158)</f>
        <v>19199</v>
      </c>
      <c r="F151" s="153">
        <f>SUM(F152:F158)</f>
        <v>0</v>
      </c>
      <c r="G151" s="154">
        <f>SUM(G152:G158)</f>
        <v>0</v>
      </c>
      <c r="H151" s="74">
        <f t="shared" si="8"/>
        <v>63399</v>
      </c>
      <c r="I151" s="153">
        <f>SUM(I152:I158)</f>
        <v>45314</v>
      </c>
      <c r="J151" s="153">
        <f>SUM(J152:J158)</f>
        <v>18085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72655</v>
      </c>
      <c r="D154" s="76">
        <f>1758+51698</f>
        <v>53456</v>
      </c>
      <c r="E154" s="76">
        <v>19199</v>
      </c>
      <c r="F154" s="76"/>
      <c r="G154" s="150"/>
      <c r="H154" s="74">
        <f t="shared" si="8"/>
        <v>63399</v>
      </c>
      <c r="I154" s="76">
        <v>45314</v>
      </c>
      <c r="J154" s="76">
        <v>18085</v>
      </c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63399</v>
      </c>
      <c r="I283" s="219">
        <f>SUM(I280,I268,I230,I195,I187,I173,I75,I53)</f>
        <v>45314</v>
      </c>
      <c r="J283" s="219">
        <f>SUM(J280,J268,J230,J195,J187,J173,J75,J53)</f>
        <v>18085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334</v>
      </c>
      <c r="D303" s="255"/>
      <c r="E303" s="255"/>
      <c r="F303" s="255"/>
      <c r="G303" s="255"/>
      <c r="H303" s="255" t="s">
        <v>335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334</v>
      </c>
      <c r="D305" s="255"/>
      <c r="E305" s="255"/>
      <c r="F305" s="255"/>
      <c r="G305" s="255"/>
      <c r="H305" s="255" t="s">
        <v>336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JR6ZVOmwV4PlMiDBpnq8Yy8CMTfOx9qsfGJlQuQizit2iEvCa1fmq2RKfucwpt2un3KXivQto3eLjQKsYVQOIQ==" saltValue="+94kSYgzPAATZk7J37OYEA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Nr.09.3.2.&amp;"Arial,Regular"          </oddHeader>
    <oddFooter>&amp;L&amp;"Times New Roman,Regular"&amp;10&amp;D&amp;T&amp;R&amp;"Times New Roman,Regular"&amp;10&amp;P (&amp;N)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ColWidth="9.140625"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606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526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527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528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529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530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531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 t="s">
        <v>532</v>
      </c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533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263067</v>
      </c>
      <c r="D21" s="31">
        <f>SUM(D22,D25,D26,D42,D43)</f>
        <v>200135</v>
      </c>
      <c r="E21" s="31">
        <f>SUM(E22,E25,E43)</f>
        <v>56184</v>
      </c>
      <c r="F21" s="31">
        <f>SUM(F22,F27,F43)</f>
        <v>6748</v>
      </c>
      <c r="G21" s="32">
        <f>SUM(G22,G45)</f>
        <v>0</v>
      </c>
      <c r="H21" s="30">
        <f>SUM(I21:L21)</f>
        <v>285810</v>
      </c>
      <c r="I21" s="31">
        <f>SUM(I22,I25,I26,I42,I43)</f>
        <v>222184</v>
      </c>
      <c r="J21" s="31">
        <f>SUM(J22,J25,J43)</f>
        <v>56387</v>
      </c>
      <c r="K21" s="31">
        <f>SUM(K22,K27,K43)</f>
        <v>7239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491</v>
      </c>
      <c r="I22" s="37">
        <f>SUM(I23:I24)</f>
        <v>0</v>
      </c>
      <c r="J22" s="37">
        <f>SUM(J23:J24)</f>
        <v>0</v>
      </c>
      <c r="K22" s="37">
        <f>SUM(K23:K24)</f>
        <v>491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491</v>
      </c>
      <c r="I24" s="49"/>
      <c r="J24" s="49"/>
      <c r="K24" s="49">
        <v>491</v>
      </c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256319</v>
      </c>
      <c r="D25" s="54">
        <v>200135</v>
      </c>
      <c r="E25" s="54">
        <v>56184</v>
      </c>
      <c r="F25" s="55" t="s">
        <v>36</v>
      </c>
      <c r="G25" s="56" t="s">
        <v>36</v>
      </c>
      <c r="H25" s="53">
        <f t="shared" si="1"/>
        <v>278571</v>
      </c>
      <c r="I25" s="54">
        <f>I51</f>
        <v>222184</v>
      </c>
      <c r="J25" s="54">
        <f>J51</f>
        <v>56387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6748</v>
      </c>
      <c r="D27" s="61" t="s">
        <v>36</v>
      </c>
      <c r="E27" s="61" t="s">
        <v>36</v>
      </c>
      <c r="F27" s="65">
        <f>SUM(F28,F32,F34,F37)</f>
        <v>6748</v>
      </c>
      <c r="G27" s="62" t="s">
        <v>36</v>
      </c>
      <c r="H27" s="59">
        <f t="shared" si="1"/>
        <v>6748</v>
      </c>
      <c r="I27" s="61" t="s">
        <v>36</v>
      </c>
      <c r="J27" s="61" t="s">
        <v>36</v>
      </c>
      <c r="K27" s="65">
        <f>SUM(K28,K32,K34,K37)</f>
        <v>6748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5325</v>
      </c>
      <c r="D28" s="61" t="s">
        <v>36</v>
      </c>
      <c r="E28" s="61" t="s">
        <v>36</v>
      </c>
      <c r="F28" s="65">
        <f>SUM(F29:F31)</f>
        <v>5325</v>
      </c>
      <c r="G28" s="62" t="s">
        <v>36</v>
      </c>
      <c r="H28" s="59">
        <f t="shared" si="1"/>
        <v>5325</v>
      </c>
      <c r="I28" s="61" t="s">
        <v>36</v>
      </c>
      <c r="J28" s="61" t="s">
        <v>36</v>
      </c>
      <c r="K28" s="65">
        <f>SUM(K29:K31)</f>
        <v>5325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5325</v>
      </c>
      <c r="D30" s="75" t="s">
        <v>36</v>
      </c>
      <c r="E30" s="75" t="s">
        <v>36</v>
      </c>
      <c r="F30" s="76">
        <v>5325</v>
      </c>
      <c r="G30" s="77" t="s">
        <v>36</v>
      </c>
      <c r="H30" s="74">
        <f t="shared" si="1"/>
        <v>5325</v>
      </c>
      <c r="I30" s="75" t="s">
        <v>36</v>
      </c>
      <c r="J30" s="75" t="s">
        <v>36</v>
      </c>
      <c r="K30" s="76">
        <v>5325</v>
      </c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20</v>
      </c>
      <c r="D34" s="61" t="s">
        <v>36</v>
      </c>
      <c r="E34" s="61" t="s">
        <v>36</v>
      </c>
      <c r="F34" s="65">
        <f>SUM(F35:F36)</f>
        <v>20</v>
      </c>
      <c r="G34" s="62" t="s">
        <v>36</v>
      </c>
      <c r="H34" s="59">
        <f t="shared" si="1"/>
        <v>20</v>
      </c>
      <c r="I34" s="61" t="s">
        <v>36</v>
      </c>
      <c r="J34" s="61" t="s">
        <v>36</v>
      </c>
      <c r="K34" s="65">
        <f>SUM(K35:K36)</f>
        <v>20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20</v>
      </c>
      <c r="D35" s="69" t="s">
        <v>36</v>
      </c>
      <c r="E35" s="69" t="s">
        <v>36</v>
      </c>
      <c r="F35" s="70">
        <v>20</v>
      </c>
      <c r="G35" s="71" t="s">
        <v>36</v>
      </c>
      <c r="H35" s="68">
        <f t="shared" si="1"/>
        <v>20</v>
      </c>
      <c r="I35" s="69" t="s">
        <v>36</v>
      </c>
      <c r="J35" s="69" t="s">
        <v>36</v>
      </c>
      <c r="K35" s="70">
        <v>20</v>
      </c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1403</v>
      </c>
      <c r="D37" s="61" t="s">
        <v>36</v>
      </c>
      <c r="E37" s="61" t="s">
        <v>36</v>
      </c>
      <c r="F37" s="65">
        <f>SUM(F38:F41)</f>
        <v>1403</v>
      </c>
      <c r="G37" s="62" t="s">
        <v>36</v>
      </c>
      <c r="H37" s="59">
        <f t="shared" si="1"/>
        <v>1403</v>
      </c>
      <c r="I37" s="61" t="s">
        <v>36</v>
      </c>
      <c r="J37" s="61" t="s">
        <v>36</v>
      </c>
      <c r="K37" s="65">
        <f>SUM(K38:K41)</f>
        <v>1403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1403</v>
      </c>
      <c r="D41" s="75" t="s">
        <v>36</v>
      </c>
      <c r="E41" s="75" t="s">
        <v>36</v>
      </c>
      <c r="F41" s="76">
        <v>1403</v>
      </c>
      <c r="G41" s="77" t="s">
        <v>36</v>
      </c>
      <c r="H41" s="74">
        <f t="shared" si="1"/>
        <v>1403</v>
      </c>
      <c r="I41" s="75" t="s">
        <v>36</v>
      </c>
      <c r="J41" s="75" t="s">
        <v>36</v>
      </c>
      <c r="K41" s="76">
        <v>1403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285810</v>
      </c>
      <c r="I50" s="122">
        <f>SUM(I51,I280)</f>
        <v>222184</v>
      </c>
      <c r="J50" s="122">
        <f>SUM(J51,J280)</f>
        <v>56387</v>
      </c>
      <c r="K50" s="122">
        <f>SUM(K51,K280)</f>
        <v>7239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285810</v>
      </c>
      <c r="I51" s="128">
        <f>SUM(I52,I194)</f>
        <v>222184</v>
      </c>
      <c r="J51" s="128">
        <f>SUM(J52,J194)</f>
        <v>56387</v>
      </c>
      <c r="K51" s="128">
        <f>SUM(K52,K194)</f>
        <v>7239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262566.5</v>
      </c>
      <c r="D52" s="133">
        <f>SUM(D53,D75,D173,D187)</f>
        <v>199634.5</v>
      </c>
      <c r="E52" s="133">
        <f>SUM(E53,E75,E173,E187)</f>
        <v>56184</v>
      </c>
      <c r="F52" s="133">
        <f>SUM(F53,F75,F173,F187)</f>
        <v>6748</v>
      </c>
      <c r="G52" s="134">
        <f>SUM(G53,G75,G173,G187)</f>
        <v>0</v>
      </c>
      <c r="H52" s="132">
        <f t="shared" si="6"/>
        <v>285150</v>
      </c>
      <c r="I52" s="133">
        <f>SUM(I53,I75,I173,I187)</f>
        <v>222024</v>
      </c>
      <c r="J52" s="133">
        <f>SUM(J53,J75,J173,J187)</f>
        <v>56387</v>
      </c>
      <c r="K52" s="133">
        <f>SUM(K53,K75,K173,K187)</f>
        <v>6739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213236.5</v>
      </c>
      <c r="D53" s="138">
        <f>SUM(D54,D67)</f>
        <v>153227.5</v>
      </c>
      <c r="E53" s="138">
        <f>SUM(E54,E67)</f>
        <v>56184</v>
      </c>
      <c r="F53" s="138">
        <f>SUM(F54,F67)</f>
        <v>3825</v>
      </c>
      <c r="G53" s="139">
        <f>SUM(G54,G67)</f>
        <v>0</v>
      </c>
      <c r="H53" s="137">
        <f t="shared" si="6"/>
        <v>232714</v>
      </c>
      <c r="I53" s="138">
        <f>SUM(I54,I67)</f>
        <v>172502</v>
      </c>
      <c r="J53" s="138">
        <f>SUM(J54,J67)</f>
        <v>56387</v>
      </c>
      <c r="K53" s="138">
        <f>SUM(K54,K67)</f>
        <v>3825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163551</v>
      </c>
      <c r="D54" s="65">
        <f>SUM(D55,D58,D66)</f>
        <v>114995</v>
      </c>
      <c r="E54" s="65">
        <f>SUM(E55,E58,E66)</f>
        <v>45460</v>
      </c>
      <c r="F54" s="65">
        <f>SUM(F55,F58,F66)</f>
        <v>3096</v>
      </c>
      <c r="G54" s="142">
        <f>SUM(G55,G58,G66)</f>
        <v>0</v>
      </c>
      <c r="H54" s="59">
        <f t="shared" si="6"/>
        <v>179170</v>
      </c>
      <c r="I54" s="65">
        <f>SUM(I55,I58,I66)</f>
        <v>130590</v>
      </c>
      <c r="J54" s="65">
        <f>SUM(J55,J58,J66)</f>
        <v>45484</v>
      </c>
      <c r="K54" s="65">
        <f>SUM(K55,K58,K66)</f>
        <v>3096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154280</v>
      </c>
      <c r="D55" s="145">
        <f>SUM(D56:D57)</f>
        <v>109549</v>
      </c>
      <c r="E55" s="145">
        <f>SUM(E56:E57)</f>
        <v>44731</v>
      </c>
      <c r="F55" s="145">
        <f>SUM(F56:F57)</f>
        <v>0</v>
      </c>
      <c r="G55" s="146">
        <f>SUM(G56:G57)</f>
        <v>0</v>
      </c>
      <c r="H55" s="110">
        <f t="shared" si="6"/>
        <v>159481</v>
      </c>
      <c r="I55" s="145">
        <f>SUM(I56:I57)</f>
        <v>114729</v>
      </c>
      <c r="J55" s="145">
        <f>SUM(J56:J57)</f>
        <v>44752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154280</v>
      </c>
      <c r="D57" s="76">
        <v>109549</v>
      </c>
      <c r="E57" s="76">
        <v>44731</v>
      </c>
      <c r="F57" s="76"/>
      <c r="G57" s="150"/>
      <c r="H57" s="74">
        <f t="shared" si="6"/>
        <v>159481</v>
      </c>
      <c r="I57" s="76">
        <v>114729</v>
      </c>
      <c r="J57" s="76">
        <v>44752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6175</v>
      </c>
      <c r="D58" s="153">
        <f>SUM(D59:D65)</f>
        <v>5446</v>
      </c>
      <c r="E58" s="153">
        <f>SUM(E59:E65)</f>
        <v>729</v>
      </c>
      <c r="F58" s="153">
        <f>SUM(F59:F65)</f>
        <v>0</v>
      </c>
      <c r="G58" s="154">
        <f>SUM(G59:G65)</f>
        <v>0</v>
      </c>
      <c r="H58" s="74">
        <f t="shared" si="6"/>
        <v>16593</v>
      </c>
      <c r="I58" s="153">
        <f>SUM(I59:I65)</f>
        <v>15861</v>
      </c>
      <c r="J58" s="153">
        <f>SUM(J59:J65)</f>
        <v>732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3386</v>
      </c>
      <c r="D59" s="76">
        <v>3386</v>
      </c>
      <c r="E59" s="76"/>
      <c r="F59" s="76"/>
      <c r="G59" s="150"/>
      <c r="H59" s="74">
        <f t="shared" si="6"/>
        <v>3723</v>
      </c>
      <c r="I59" s="76">
        <v>3723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835</v>
      </c>
      <c r="D60" s="76">
        <v>835</v>
      </c>
      <c r="E60" s="76"/>
      <c r="F60" s="76"/>
      <c r="G60" s="150"/>
      <c r="H60" s="74">
        <f t="shared" si="6"/>
        <v>918</v>
      </c>
      <c r="I60" s="76">
        <v>918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1079</v>
      </c>
      <c r="D62" s="76">
        <v>1079</v>
      </c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2320</v>
      </c>
      <c r="I63" s="76">
        <v>2320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8754</v>
      </c>
      <c r="I64" s="76">
        <v>8754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875</v>
      </c>
      <c r="D65" s="76">
        <v>146</v>
      </c>
      <c r="E65" s="76">
        <v>729</v>
      </c>
      <c r="F65" s="76"/>
      <c r="G65" s="150"/>
      <c r="H65" s="74">
        <f t="shared" si="6"/>
        <v>878</v>
      </c>
      <c r="I65" s="76">
        <v>146</v>
      </c>
      <c r="J65" s="76">
        <v>732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3096</v>
      </c>
      <c r="D66" s="156"/>
      <c r="E66" s="156"/>
      <c r="F66" s="156">
        <v>3096</v>
      </c>
      <c r="G66" s="157"/>
      <c r="H66" s="110">
        <f t="shared" si="6"/>
        <v>3096</v>
      </c>
      <c r="I66" s="156"/>
      <c r="J66" s="156"/>
      <c r="K66" s="156">
        <v>3096</v>
      </c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49685.5</v>
      </c>
      <c r="D67" s="65">
        <f>SUM(D68:D69)</f>
        <v>38232.5</v>
      </c>
      <c r="E67" s="65">
        <f>SUM(E68:E69)</f>
        <v>10724</v>
      </c>
      <c r="F67" s="65">
        <f>SUM(F68:F69)</f>
        <v>729</v>
      </c>
      <c r="G67" s="159">
        <f>SUM(G68:G69)</f>
        <v>0</v>
      </c>
      <c r="H67" s="59">
        <f t="shared" si="6"/>
        <v>53544</v>
      </c>
      <c r="I67" s="65">
        <f>SUM(I68:I69)</f>
        <v>41912</v>
      </c>
      <c r="J67" s="65">
        <f>SUM(J68:J69)</f>
        <v>10903</v>
      </c>
      <c r="K67" s="65">
        <f>SUM(K68:K69)</f>
        <v>729</v>
      </c>
      <c r="L67" s="160">
        <f>SUM(L68:L69)</f>
        <v>0</v>
      </c>
    </row>
    <row r="68" spans="1:12" ht="24" x14ac:dyDescent="0.25">
      <c r="A68" s="265">
        <v>1210</v>
      </c>
      <c r="B68" s="67" t="s">
        <v>77</v>
      </c>
      <c r="C68" s="68">
        <f t="shared" si="5"/>
        <v>39786.1</v>
      </c>
      <c r="D68" s="70">
        <v>28333.1</v>
      </c>
      <c r="E68" s="70">
        <v>10724</v>
      </c>
      <c r="F68" s="70">
        <v>729</v>
      </c>
      <c r="G68" s="148"/>
      <c r="H68" s="68">
        <f t="shared" si="6"/>
        <v>43504</v>
      </c>
      <c r="I68" s="70">
        <v>32012</v>
      </c>
      <c r="J68" s="70">
        <v>10763</v>
      </c>
      <c r="K68" s="70">
        <v>729</v>
      </c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9899.4</v>
      </c>
      <c r="D69" s="153">
        <f>SUM(D70:D74)</f>
        <v>9899.4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10040</v>
      </c>
      <c r="I69" s="153">
        <f>SUM(I70:I74)</f>
        <v>9900</v>
      </c>
      <c r="J69" s="153">
        <f>SUM(J70:J74)</f>
        <v>140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5111.3999999999996</v>
      </c>
      <c r="D70" s="76">
        <v>5111.3999999999996</v>
      </c>
      <c r="E70" s="76"/>
      <c r="F70" s="76"/>
      <c r="G70" s="150"/>
      <c r="H70" s="74">
        <f t="shared" si="6"/>
        <v>5252</v>
      </c>
      <c r="I70" s="76">
        <v>5112</v>
      </c>
      <c r="J70" s="76">
        <v>140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4695</v>
      </c>
      <c r="D73" s="76">
        <v>4695</v>
      </c>
      <c r="E73" s="76"/>
      <c r="F73" s="76"/>
      <c r="G73" s="150"/>
      <c r="H73" s="74">
        <f t="shared" si="6"/>
        <v>4695</v>
      </c>
      <c r="I73" s="76">
        <v>4695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93</v>
      </c>
      <c r="D74" s="76">
        <v>93</v>
      </c>
      <c r="E74" s="76"/>
      <c r="F74" s="76"/>
      <c r="G74" s="150"/>
      <c r="H74" s="74">
        <f t="shared" si="6"/>
        <v>93</v>
      </c>
      <c r="I74" s="76">
        <v>93</v>
      </c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49330</v>
      </c>
      <c r="D75" s="138">
        <f>SUM(D76,D83,D130,D164,D165,D172)</f>
        <v>46407</v>
      </c>
      <c r="E75" s="138">
        <f>SUM(E76,E83,E130,E164,E165,E172)</f>
        <v>0</v>
      </c>
      <c r="F75" s="138">
        <f>SUM(F76,F83,F130,F164,F165,F172)</f>
        <v>2923</v>
      </c>
      <c r="G75" s="139">
        <f>SUM(G76,G83,G130,G164,G165,G172)</f>
        <v>0</v>
      </c>
      <c r="H75" s="137">
        <f t="shared" si="6"/>
        <v>52436</v>
      </c>
      <c r="I75" s="138">
        <f>SUM(I76,I83,I130,I164,I165,I172)</f>
        <v>49522</v>
      </c>
      <c r="J75" s="138">
        <f>SUM(J76,J83,J130,J164,J165,J172)</f>
        <v>0</v>
      </c>
      <c r="K75" s="138">
        <f>SUM(K76,K83,K130,K164,K165,K172)</f>
        <v>2914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5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23648</v>
      </c>
      <c r="D83" s="65">
        <f>SUM(D84,D89,D95,D103,D112,D116,D122,D128)</f>
        <v>22628</v>
      </c>
      <c r="E83" s="65">
        <f>SUM(E84,E89,E95,E103,E112,E116,E122,E128)</f>
        <v>0</v>
      </c>
      <c r="F83" s="65">
        <f>SUM(F84,F89,F95,F103,F112,F116,F122,F128)</f>
        <v>1020</v>
      </c>
      <c r="G83" s="159">
        <f>SUM(G84,G89,G95,G103,G112,G116,G122,G128)</f>
        <v>0</v>
      </c>
      <c r="H83" s="59">
        <f t="shared" si="6"/>
        <v>22044</v>
      </c>
      <c r="I83" s="65">
        <f>SUM(I84,I89,I95,I103,I112,I116,I122,I128)</f>
        <v>21033</v>
      </c>
      <c r="J83" s="65">
        <f>SUM(J84,J89,J95,J103,J112,J116,J122,J128)</f>
        <v>0</v>
      </c>
      <c r="K83" s="65">
        <f>SUM(K84,K89,K95,K103,K112,K116,K122,K128)</f>
        <v>1011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1503</v>
      </c>
      <c r="D84" s="145">
        <f>SUM(D85:D88)</f>
        <v>1483</v>
      </c>
      <c r="E84" s="145">
        <f>SUM(E85:E88)</f>
        <v>0</v>
      </c>
      <c r="F84" s="145">
        <f>SUM(F85:F88)</f>
        <v>20</v>
      </c>
      <c r="G84" s="145">
        <f>SUM(G85:G88)</f>
        <v>0</v>
      </c>
      <c r="H84" s="110">
        <f t="shared" si="6"/>
        <v>1483</v>
      </c>
      <c r="I84" s="145">
        <f>SUM(I85:I88)</f>
        <v>1483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1176</v>
      </c>
      <c r="D86" s="76">
        <v>1176</v>
      </c>
      <c r="E86" s="76"/>
      <c r="F86" s="76"/>
      <c r="G86" s="150"/>
      <c r="H86" s="74">
        <f t="shared" si="6"/>
        <v>1176</v>
      </c>
      <c r="I86" s="76">
        <v>1176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277</v>
      </c>
      <c r="D87" s="76">
        <v>257</v>
      </c>
      <c r="E87" s="76"/>
      <c r="F87" s="76">
        <v>20</v>
      </c>
      <c r="G87" s="150"/>
      <c r="H87" s="74">
        <f t="shared" si="6"/>
        <v>257</v>
      </c>
      <c r="I87" s="76">
        <v>257</v>
      </c>
      <c r="J87" s="76"/>
      <c r="K87" s="76">
        <v>0</v>
      </c>
      <c r="L87" s="151"/>
    </row>
    <row r="88" spans="1:12" x14ac:dyDescent="0.25">
      <c r="A88" s="47">
        <v>2219</v>
      </c>
      <c r="B88" s="73" t="s">
        <v>88</v>
      </c>
      <c r="C88" s="74">
        <f t="shared" si="5"/>
        <v>50</v>
      </c>
      <c r="D88" s="76">
        <v>50</v>
      </c>
      <c r="E88" s="76"/>
      <c r="F88" s="76"/>
      <c r="G88" s="150"/>
      <c r="H88" s="74">
        <f t="shared" si="6"/>
        <v>50</v>
      </c>
      <c r="I88" s="76">
        <v>50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14745</v>
      </c>
      <c r="D89" s="153">
        <f>SUM(D90:D94)</f>
        <v>13745</v>
      </c>
      <c r="E89" s="153">
        <f>SUM(E90:E94)</f>
        <v>0</v>
      </c>
      <c r="F89" s="153">
        <f>SUM(F90:F94)</f>
        <v>1000</v>
      </c>
      <c r="G89" s="154">
        <f>SUM(G90:G94)</f>
        <v>0</v>
      </c>
      <c r="H89" s="74">
        <f t="shared" si="6"/>
        <v>14859</v>
      </c>
      <c r="I89" s="153">
        <f>SUM(I90:I94)</f>
        <v>13848</v>
      </c>
      <c r="J89" s="153">
        <f>SUM(J90:J94)</f>
        <v>0</v>
      </c>
      <c r="K89" s="153">
        <f>SUM(K90:K94)</f>
        <v>1011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9218</v>
      </c>
      <c r="D90" s="76">
        <v>8218</v>
      </c>
      <c r="E90" s="76"/>
      <c r="F90" s="76">
        <v>1000</v>
      </c>
      <c r="G90" s="150"/>
      <c r="H90" s="74">
        <f t="shared" si="6"/>
        <v>9451</v>
      </c>
      <c r="I90" s="76">
        <v>8440</v>
      </c>
      <c r="J90" s="76"/>
      <c r="K90" s="76">
        <v>1011</v>
      </c>
      <c r="L90" s="151"/>
    </row>
    <row r="91" spans="1:12" x14ac:dyDescent="0.25">
      <c r="A91" s="47">
        <v>2222</v>
      </c>
      <c r="B91" s="73" t="s">
        <v>91</v>
      </c>
      <c r="C91" s="74">
        <f t="shared" si="5"/>
        <v>112</v>
      </c>
      <c r="D91" s="76">
        <v>112</v>
      </c>
      <c r="E91" s="76"/>
      <c r="F91" s="76"/>
      <c r="G91" s="150"/>
      <c r="H91" s="74">
        <f t="shared" si="6"/>
        <v>130</v>
      </c>
      <c r="I91" s="76">
        <v>130</v>
      </c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5137</v>
      </c>
      <c r="D92" s="76">
        <v>5137</v>
      </c>
      <c r="E92" s="76"/>
      <c r="F92" s="76"/>
      <c r="G92" s="150"/>
      <c r="H92" s="74">
        <f t="shared" si="6"/>
        <v>5000</v>
      </c>
      <c r="I92" s="76">
        <v>5000</v>
      </c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278</v>
      </c>
      <c r="D93" s="76">
        <v>278</v>
      </c>
      <c r="E93" s="76"/>
      <c r="F93" s="76"/>
      <c r="G93" s="150"/>
      <c r="H93" s="74">
        <f t="shared" si="6"/>
        <v>278</v>
      </c>
      <c r="I93" s="76">
        <v>278</v>
      </c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2600</v>
      </c>
      <c r="D95" s="153">
        <f>SUM(D96:D102)</f>
        <v>2600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1697</v>
      </c>
      <c r="I95" s="153">
        <f>SUM(I96:I102)</f>
        <v>1697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1250</v>
      </c>
      <c r="D96" s="76">
        <v>1250</v>
      </c>
      <c r="E96" s="76"/>
      <c r="F96" s="76"/>
      <c r="G96" s="150"/>
      <c r="H96" s="74">
        <f t="shared" si="6"/>
        <v>250</v>
      </c>
      <c r="I96" s="76">
        <v>250</v>
      </c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1350</v>
      </c>
      <c r="D102" s="76">
        <v>1350</v>
      </c>
      <c r="E102" s="76"/>
      <c r="F102" s="76"/>
      <c r="G102" s="150"/>
      <c r="H102" s="74">
        <f t="shared" si="6"/>
        <v>1447</v>
      </c>
      <c r="I102" s="76">
        <f>930+90+427</f>
        <v>1447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3100</v>
      </c>
      <c r="D103" s="153">
        <f>SUM(D104:D111)</f>
        <v>3100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2905</v>
      </c>
      <c r="I103" s="153">
        <f>SUM(I104:I111)</f>
        <v>2905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500</v>
      </c>
      <c r="D106" s="76">
        <v>500</v>
      </c>
      <c r="E106" s="76"/>
      <c r="F106" s="76"/>
      <c r="G106" s="150"/>
      <c r="H106" s="74">
        <f t="shared" si="6"/>
        <v>345</v>
      </c>
      <c r="I106" s="76">
        <f>435-90</f>
        <v>345</v>
      </c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2500</v>
      </c>
      <c r="D107" s="76">
        <v>2500</v>
      </c>
      <c r="E107" s="76"/>
      <c r="F107" s="76"/>
      <c r="G107" s="150"/>
      <c r="H107" s="74">
        <f t="shared" si="6"/>
        <v>2460</v>
      </c>
      <c r="I107" s="76">
        <v>2460</v>
      </c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100</v>
      </c>
      <c r="D111" s="76">
        <v>100</v>
      </c>
      <c r="E111" s="76"/>
      <c r="F111" s="76"/>
      <c r="G111" s="150"/>
      <c r="H111" s="74">
        <f t="shared" si="6"/>
        <v>100</v>
      </c>
      <c r="I111" s="76">
        <v>100</v>
      </c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600</v>
      </c>
      <c r="D112" s="153">
        <f>SUM(D113:D115)</f>
        <v>600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600</v>
      </c>
      <c r="D115" s="76">
        <v>600</v>
      </c>
      <c r="E115" s="76"/>
      <c r="F115" s="76"/>
      <c r="G115" s="150"/>
      <c r="H115" s="74">
        <f>SUM(I115:L115)</f>
        <v>0</v>
      </c>
      <c r="I115" s="76">
        <v>0</v>
      </c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700</v>
      </c>
      <c r="D116" s="153">
        <f>SUM(D117:D121)</f>
        <v>700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700</v>
      </c>
      <c r="I116" s="153">
        <f>SUM(I117:I121)</f>
        <v>700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700</v>
      </c>
      <c r="D118" s="76">
        <v>700</v>
      </c>
      <c r="E118" s="76"/>
      <c r="F118" s="76"/>
      <c r="G118" s="150"/>
      <c r="H118" s="74">
        <f t="shared" si="8"/>
        <v>700</v>
      </c>
      <c r="I118" s="76">
        <v>700</v>
      </c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400</v>
      </c>
      <c r="D122" s="153">
        <f>SUM(D123:D127)</f>
        <v>400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400</v>
      </c>
      <c r="I122" s="153">
        <f>SUM(I123:I127)</f>
        <v>400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400</v>
      </c>
      <c r="D127" s="76">
        <v>400</v>
      </c>
      <c r="E127" s="76"/>
      <c r="F127" s="76"/>
      <c r="G127" s="150"/>
      <c r="H127" s="74">
        <f t="shared" si="8"/>
        <v>400</v>
      </c>
      <c r="I127" s="76">
        <v>400</v>
      </c>
      <c r="J127" s="76"/>
      <c r="K127" s="76"/>
      <c r="L127" s="151"/>
    </row>
    <row r="128" spans="1:12" ht="24" x14ac:dyDescent="0.25">
      <c r="A128" s="265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25682</v>
      </c>
      <c r="D130" s="65">
        <f>SUM(D131,D136,D140,D141,D144,D151,D159,D160,D163)</f>
        <v>23779</v>
      </c>
      <c r="E130" s="65">
        <f>SUM(E131,E136,E140,E141,E144,E151,E159,E160,E163)</f>
        <v>0</v>
      </c>
      <c r="F130" s="65">
        <f>SUM(F131,F136,F140,F141,F144,F151,F159,F160,F163)</f>
        <v>1903</v>
      </c>
      <c r="G130" s="159">
        <f>SUM(G131,G136,G140,G141,G144,G151,G159,G160,G163)</f>
        <v>0</v>
      </c>
      <c r="H130" s="59">
        <f t="shared" si="8"/>
        <v>30392</v>
      </c>
      <c r="I130" s="65">
        <f>SUM(I131,I136,I140,I141,I144,I151,I159,I160,I163)</f>
        <v>28489</v>
      </c>
      <c r="J130" s="65">
        <f>SUM(J131,J136,J140,J141,J144,J151,J159,J160,J163)</f>
        <v>0</v>
      </c>
      <c r="K130" s="65">
        <f>SUM(K131,K136,K140,K141,K144,K151,K159,K160,K163)</f>
        <v>1903</v>
      </c>
      <c r="L130" s="160">
        <f>SUM(L131,L136,L140,L141,L144,L151,L159,L160,L163)</f>
        <v>0</v>
      </c>
    </row>
    <row r="131" spans="1:12" ht="24" x14ac:dyDescent="0.25">
      <c r="A131" s="265">
        <v>2310</v>
      </c>
      <c r="B131" s="67" t="s">
        <v>622</v>
      </c>
      <c r="C131" s="68">
        <f t="shared" si="7"/>
        <v>6900</v>
      </c>
      <c r="D131" s="162">
        <f>SUM(D132:D135)</f>
        <v>6900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7850</v>
      </c>
      <c r="I131" s="162">
        <f t="shared" si="10"/>
        <v>7850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900</v>
      </c>
      <c r="D132" s="76">
        <v>900</v>
      </c>
      <c r="E132" s="76"/>
      <c r="F132" s="76"/>
      <c r="G132" s="150"/>
      <c r="H132" s="74">
        <f t="shared" si="8"/>
        <v>650</v>
      </c>
      <c r="I132" s="76">
        <v>650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6000</v>
      </c>
      <c r="D133" s="76">
        <v>6000</v>
      </c>
      <c r="E133" s="76"/>
      <c r="F133" s="76"/>
      <c r="G133" s="150"/>
      <c r="H133" s="74">
        <f t="shared" si="8"/>
        <v>6000</v>
      </c>
      <c r="I133" s="76">
        <v>6000</v>
      </c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1200</v>
      </c>
      <c r="I135" s="76">
        <v>1200</v>
      </c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3165</v>
      </c>
      <c r="D136" s="153">
        <f>SUM(D137:D139)</f>
        <v>3165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3017</v>
      </c>
      <c r="I136" s="153">
        <f>SUM(I137:I139)</f>
        <v>3017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2165</v>
      </c>
      <c r="D137" s="76">
        <v>2165</v>
      </c>
      <c r="E137" s="76"/>
      <c r="F137" s="76"/>
      <c r="G137" s="150"/>
      <c r="H137" s="74">
        <f t="shared" si="8"/>
        <v>2486</v>
      </c>
      <c r="I137" s="76">
        <v>2486</v>
      </c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1000</v>
      </c>
      <c r="D138" s="76">
        <v>1000</v>
      </c>
      <c r="E138" s="76"/>
      <c r="F138" s="76"/>
      <c r="G138" s="150"/>
      <c r="H138" s="74">
        <f t="shared" si="8"/>
        <v>531</v>
      </c>
      <c r="I138" s="76">
        <v>531</v>
      </c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214</v>
      </c>
      <c r="D141" s="153">
        <f>SUM(D142:D143)</f>
        <v>214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214</v>
      </c>
      <c r="I141" s="153">
        <f>SUM(I142:I143)</f>
        <v>214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214</v>
      </c>
      <c r="D142" s="76">
        <v>214</v>
      </c>
      <c r="E142" s="76"/>
      <c r="F142" s="76"/>
      <c r="G142" s="150"/>
      <c r="H142" s="74">
        <f t="shared" si="8"/>
        <v>214</v>
      </c>
      <c r="I142" s="76">
        <v>214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6453</v>
      </c>
      <c r="D144" s="145">
        <f>SUM(D145:D150)</f>
        <v>6050</v>
      </c>
      <c r="E144" s="145">
        <f>SUM(E145:E150)</f>
        <v>0</v>
      </c>
      <c r="F144" s="145">
        <f>SUM(F145:F150)</f>
        <v>403</v>
      </c>
      <c r="G144" s="146">
        <f>SUM(G145:G150)</f>
        <v>0</v>
      </c>
      <c r="H144" s="110">
        <f t="shared" si="8"/>
        <v>5848</v>
      </c>
      <c r="I144" s="145">
        <f>SUM(I145:I150)</f>
        <v>5445</v>
      </c>
      <c r="J144" s="145">
        <f>SUM(J145:J150)</f>
        <v>0</v>
      </c>
      <c r="K144" s="145">
        <f>SUM(K145:K150)</f>
        <v>403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900</v>
      </c>
      <c r="D145" s="70">
        <v>900</v>
      </c>
      <c r="E145" s="70"/>
      <c r="F145" s="70"/>
      <c r="G145" s="148"/>
      <c r="H145" s="68">
        <f t="shared" si="8"/>
        <v>900</v>
      </c>
      <c r="I145" s="70">
        <v>900</v>
      </c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1903</v>
      </c>
      <c r="D146" s="76">
        <v>1500</v>
      </c>
      <c r="E146" s="76"/>
      <c r="F146" s="76">
        <v>403</v>
      </c>
      <c r="G146" s="150"/>
      <c r="H146" s="74">
        <f t="shared" si="8"/>
        <v>1653</v>
      </c>
      <c r="I146" s="76">
        <v>1250</v>
      </c>
      <c r="J146" s="76"/>
      <c r="K146" s="76">
        <v>403</v>
      </c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3200</v>
      </c>
      <c r="D147" s="76">
        <v>3200</v>
      </c>
      <c r="E147" s="76"/>
      <c r="F147" s="76"/>
      <c r="G147" s="150"/>
      <c r="H147" s="74">
        <f t="shared" si="8"/>
        <v>3095</v>
      </c>
      <c r="I147" s="76">
        <v>3095</v>
      </c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450</v>
      </c>
      <c r="D149" s="76">
        <v>450</v>
      </c>
      <c r="E149" s="76"/>
      <c r="F149" s="76"/>
      <c r="G149" s="150"/>
      <c r="H149" s="74">
        <f t="shared" si="8"/>
        <v>200</v>
      </c>
      <c r="I149" s="76">
        <v>200</v>
      </c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1500</v>
      </c>
      <c r="D151" s="153">
        <f>SUM(D152:D158)</f>
        <v>0</v>
      </c>
      <c r="E151" s="153">
        <f>SUM(E152:E158)</f>
        <v>0</v>
      </c>
      <c r="F151" s="153">
        <f>SUM(F152:F158)</f>
        <v>1500</v>
      </c>
      <c r="G151" s="154">
        <f>SUM(G152:G158)</f>
        <v>0</v>
      </c>
      <c r="H151" s="74">
        <f t="shared" si="8"/>
        <v>5250</v>
      </c>
      <c r="I151" s="153">
        <f>SUM(I152:I158)</f>
        <v>4200</v>
      </c>
      <c r="J151" s="153">
        <f>SUM(J152:J158)</f>
        <v>0</v>
      </c>
      <c r="K151" s="153">
        <f>SUM(K152:K158)</f>
        <v>1050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1500</v>
      </c>
      <c r="D154" s="76"/>
      <c r="E154" s="76"/>
      <c r="F154" s="76">
        <v>1500</v>
      </c>
      <c r="G154" s="150"/>
      <c r="H154" s="74">
        <f t="shared" si="8"/>
        <v>5250</v>
      </c>
      <c r="I154" s="76">
        <v>4200</v>
      </c>
      <c r="J154" s="76"/>
      <c r="K154" s="76">
        <v>1050</v>
      </c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5300</v>
      </c>
      <c r="D159" s="156">
        <v>5300</v>
      </c>
      <c r="E159" s="156"/>
      <c r="F159" s="156"/>
      <c r="G159" s="157"/>
      <c r="H159" s="110">
        <f t="shared" si="8"/>
        <v>7413</v>
      </c>
      <c r="I159" s="156">
        <f>5163+1800</f>
        <v>6963</v>
      </c>
      <c r="J159" s="156"/>
      <c r="K159" s="156">
        <v>450</v>
      </c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800</v>
      </c>
      <c r="I160" s="145">
        <f>SUM(I161:I162)</f>
        <v>800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800</v>
      </c>
      <c r="I162" s="76">
        <v>800</v>
      </c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2150</v>
      </c>
      <c r="D163" s="156">
        <v>2150</v>
      </c>
      <c r="E163" s="156"/>
      <c r="F163" s="156"/>
      <c r="G163" s="157"/>
      <c r="H163" s="110">
        <f t="shared" si="8"/>
        <v>0</v>
      </c>
      <c r="I163" s="156">
        <v>0</v>
      </c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5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5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5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5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5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660</v>
      </c>
      <c r="I194" s="133">
        <f>SUM(I195,I230,I268)</f>
        <v>160</v>
      </c>
      <c r="J194" s="133">
        <f>SUM(J195,J230,J268)</f>
        <v>0</v>
      </c>
      <c r="K194" s="133">
        <f>SUM(K195,K230,K268)</f>
        <v>500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660</v>
      </c>
      <c r="I195" s="138">
        <f>I196+I204</f>
        <v>160</v>
      </c>
      <c r="J195" s="138">
        <f>J196+J204</f>
        <v>0</v>
      </c>
      <c r="K195" s="138">
        <f>K196+K204</f>
        <v>500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5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500</v>
      </c>
      <c r="D204" s="65">
        <f>D205+D215+D216+D225+D226+D227+D229</f>
        <v>500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660</v>
      </c>
      <c r="I204" s="65">
        <f>I205+I215+I216+I225+I226+I227+I229</f>
        <v>160</v>
      </c>
      <c r="J204" s="65">
        <f>J205+J215+J216+J225+J226+J227+J229</f>
        <v>0</v>
      </c>
      <c r="K204" s="65">
        <f>K205+K215+K216+K225+K226+K227+K229</f>
        <v>500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500</v>
      </c>
      <c r="D216" s="153">
        <f>SUM(D217:D224)</f>
        <v>500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660</v>
      </c>
      <c r="I216" s="153">
        <f>SUM(I217:I224)</f>
        <v>160</v>
      </c>
      <c r="J216" s="153">
        <f>SUM(J217:J224)</f>
        <v>0</v>
      </c>
      <c r="K216" s="153">
        <f>SUM(K217:K224)</f>
        <v>500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160</v>
      </c>
      <c r="I223" s="76">
        <v>160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500</v>
      </c>
      <c r="D224" s="76">
        <v>500</v>
      </c>
      <c r="E224" s="76"/>
      <c r="F224" s="76"/>
      <c r="G224" s="150"/>
      <c r="H224" s="74">
        <f t="shared" si="24"/>
        <v>500</v>
      </c>
      <c r="I224" s="76"/>
      <c r="J224" s="76"/>
      <c r="K224" s="76">
        <v>500</v>
      </c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5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5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5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5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285810</v>
      </c>
      <c r="I283" s="219">
        <f>SUM(I280,I268,I230,I195,I187,I173,I75,I53)</f>
        <v>222184</v>
      </c>
      <c r="J283" s="219">
        <f>SUM(J280,J268,J230,J195,J187,J173,J75,J53)</f>
        <v>56387</v>
      </c>
      <c r="K283" s="219">
        <f>SUM(K280,K268,K230,K195,K187,K173,K75,K53)</f>
        <v>7239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-491</v>
      </c>
      <c r="I285" s="225">
        <f>SUM(I25,I26,I42)-I51</f>
        <v>0</v>
      </c>
      <c r="J285" s="225">
        <f>SUM(J25,J26,J42)-J51</f>
        <v>0</v>
      </c>
      <c r="K285" s="225">
        <f>(K27+K43)-K51</f>
        <v>-491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491</v>
      </c>
      <c r="I287" s="225">
        <f t="shared" si="40"/>
        <v>0</v>
      </c>
      <c r="J287" s="225">
        <f t="shared" si="40"/>
        <v>0</v>
      </c>
      <c r="K287" s="225">
        <f t="shared" si="40"/>
        <v>491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491</v>
      </c>
      <c r="I288" s="225">
        <f t="shared" si="41"/>
        <v>0</v>
      </c>
      <c r="J288" s="225">
        <f t="shared" si="41"/>
        <v>0</v>
      </c>
      <c r="K288" s="225">
        <f t="shared" si="41"/>
        <v>491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/>
      <c r="D303" s="255"/>
      <c r="E303" s="255" t="s">
        <v>311</v>
      </c>
      <c r="F303" s="255"/>
      <c r="G303" s="255"/>
      <c r="H303" s="255" t="s">
        <v>534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/>
      <c r="D305" s="255"/>
      <c r="E305" s="255" t="s">
        <v>311</v>
      </c>
      <c r="F305" s="255"/>
      <c r="G305" s="255"/>
      <c r="H305" s="255" t="s">
        <v>313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hSpLqDscEUxrAw9hYPr6eu3ungERbwz7HwZNfQ0wZtQWesJJ0yaE89XQaP8u5rUAl+JTX1I5rxlLU6Exk+I3hQ==" saltValue="WxqxUWh4y+/28TVfeURFfA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Nr.09.4.1.&amp;"Arial,Regular"          </oddHeader>
    <oddFooter>&amp;L&amp;"Times New Roman,Regular"&amp;10&amp;D&amp;T&amp;R&amp;"Times New Roman,Regular"&amp;10&amp;P (&amp;N)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606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526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527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443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589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/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 t="s">
        <v>590</v>
      </c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2600</v>
      </c>
      <c r="D21" s="31">
        <f>SUM(D22,D25,D26,D42,D43)</f>
        <v>2600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2600</v>
      </c>
      <c r="I21" s="31">
        <f>SUM(I22,I25,I26,I42,I43)</f>
        <v>2600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2600</v>
      </c>
      <c r="D22" s="37">
        <f>SUM(D23:D24)</f>
        <v>2600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2600</v>
      </c>
      <c r="I22" s="37">
        <f>SUM(I23:I24)</f>
        <v>2600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2600</v>
      </c>
      <c r="D24" s="49">
        <v>2600</v>
      </c>
      <c r="E24" s="49"/>
      <c r="F24" s="49"/>
      <c r="G24" s="50"/>
      <c r="H24" s="48">
        <f t="shared" si="1"/>
        <v>2600</v>
      </c>
      <c r="I24" s="49">
        <v>2600</v>
      </c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0</v>
      </c>
      <c r="D25" s="54"/>
      <c r="E25" s="54"/>
      <c r="F25" s="55" t="s">
        <v>36</v>
      </c>
      <c r="G25" s="56" t="s">
        <v>36</v>
      </c>
      <c r="H25" s="53">
        <f t="shared" si="1"/>
        <v>0</v>
      </c>
      <c r="I25" s="54"/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2600</v>
      </c>
      <c r="I50" s="122">
        <f>SUM(I51,I280)</f>
        <v>2600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2600</v>
      </c>
      <c r="I51" s="128">
        <f>SUM(I52,I194)</f>
        <v>2600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0</v>
      </c>
      <c r="D52" s="133">
        <f>SUM(D53,D75,D173,D187)</f>
        <v>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0</v>
      </c>
      <c r="I52" s="133">
        <f>SUM(I53,I75,I173,I187)</f>
        <v>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5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5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5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5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5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5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5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5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5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2600</v>
      </c>
      <c r="I194" s="133">
        <f>SUM(I195,I230,I268)</f>
        <v>2600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5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5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5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5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5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2600</v>
      </c>
      <c r="I268" s="212">
        <f>SUM(I269)</f>
        <v>2600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2600</v>
      </c>
      <c r="D269" s="65">
        <f>SUM(D270,D271,D275,D276,D279)</f>
        <v>2600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2600</v>
      </c>
      <c r="I269" s="65">
        <f>SUM(I270,I271,I275,I276,I279)</f>
        <v>2600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1584</v>
      </c>
      <c r="D271" s="153">
        <f>SUM(D272:D274)</f>
        <v>1584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1584</v>
      </c>
      <c r="I271" s="153">
        <f>SUM(I272:I274)</f>
        <v>1584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1584</v>
      </c>
      <c r="D274" s="70">
        <v>1584</v>
      </c>
      <c r="E274" s="70"/>
      <c r="F274" s="70"/>
      <c r="G274" s="148"/>
      <c r="H274" s="68">
        <f t="shared" si="37"/>
        <v>1584</v>
      </c>
      <c r="I274" s="70">
        <v>1584</v>
      </c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1016</v>
      </c>
      <c r="D276" s="153">
        <f>SUM(D277:D278)</f>
        <v>1016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1016</v>
      </c>
      <c r="I276" s="153">
        <f>SUM(I277:I278)</f>
        <v>1016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1016</v>
      </c>
      <c r="D278" s="76">
        <v>1016</v>
      </c>
      <c r="E278" s="76"/>
      <c r="F278" s="76"/>
      <c r="G278" s="150"/>
      <c r="H278" s="74">
        <f t="shared" si="37"/>
        <v>1016</v>
      </c>
      <c r="I278" s="76">
        <v>1016</v>
      </c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2600</v>
      </c>
      <c r="I283" s="219">
        <f>SUM(I280,I268,I230,I195,I187,I173,I75,I53)</f>
        <v>2600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-2600</v>
      </c>
      <c r="I285" s="225">
        <f>SUM(I25,I26,I42)-I51</f>
        <v>-2600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2600</v>
      </c>
      <c r="D287" s="225">
        <f t="shared" si="40"/>
        <v>2600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2600</v>
      </c>
      <c r="I287" s="225">
        <f t="shared" si="40"/>
        <v>2600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2600</v>
      </c>
      <c r="D288" s="225">
        <f t="shared" si="41"/>
        <v>2600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2600</v>
      </c>
      <c r="I288" s="225">
        <f t="shared" si="41"/>
        <v>2600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/>
      <c r="D303" s="255"/>
      <c r="E303" s="255"/>
      <c r="F303" s="255"/>
      <c r="G303" s="255"/>
      <c r="H303" s="255" t="s">
        <v>534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/>
      <c r="D305" s="255"/>
      <c r="E305" s="255"/>
      <c r="F305" s="255"/>
      <c r="G305" s="255"/>
      <c r="H305" s="255" t="s">
        <v>313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XnJnFgq3j3L9pW8NTHpDs02/J4U1oj8i/1dEqilkSMSrqs7pzXyJ/80qFtPbrKpaO1Xln0LB2ZqrlZcrWMMIug==" saltValue="Io+p1x2GpCoxzeLMDC46pw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Nr.09.4.2.&amp;"Arial,Regular"          </oddHeader>
    <oddFooter>&amp;L&amp;"Times New Roman,Regular"&amp;10&amp;D&amp;T&amp;R&amp;"Times New Roman,Regular"&amp;10&amp;P (&amp;N)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606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526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527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443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591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/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 t="s">
        <v>592</v>
      </c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5760</v>
      </c>
      <c r="D21" s="31">
        <f>SUM(D22,D25,D26,D42,D43)</f>
        <v>5760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5760</v>
      </c>
      <c r="I21" s="31">
        <f>SUM(I22,I25,I26,I42,I43)</f>
        <v>5760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5760</v>
      </c>
      <c r="D22" s="37">
        <f>SUM(D23:D24)</f>
        <v>5760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5760</v>
      </c>
      <c r="I22" s="37">
        <f>SUM(I23:I24)</f>
        <v>5760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5760</v>
      </c>
      <c r="D24" s="49">
        <v>5760</v>
      </c>
      <c r="E24" s="49"/>
      <c r="F24" s="49"/>
      <c r="G24" s="50"/>
      <c r="H24" s="48">
        <f t="shared" si="1"/>
        <v>5760</v>
      </c>
      <c r="I24" s="49">
        <v>5760</v>
      </c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0</v>
      </c>
      <c r="D25" s="54"/>
      <c r="E25" s="54"/>
      <c r="F25" s="55" t="s">
        <v>36</v>
      </c>
      <c r="G25" s="56" t="s">
        <v>36</v>
      </c>
      <c r="H25" s="53">
        <f t="shared" si="1"/>
        <v>0</v>
      </c>
      <c r="I25" s="54"/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5760</v>
      </c>
      <c r="I50" s="122">
        <f>SUM(I51,I280)</f>
        <v>5760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5760</v>
      </c>
      <c r="I51" s="128">
        <f>SUM(I52,I194)</f>
        <v>5760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0</v>
      </c>
      <c r="D52" s="133">
        <f>SUM(D53,D75,D173,D187)</f>
        <v>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0</v>
      </c>
      <c r="I52" s="133">
        <f>SUM(I53,I75,I173,I187)</f>
        <v>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5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5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5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5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5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5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5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5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5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5760</v>
      </c>
      <c r="I194" s="133">
        <f>SUM(I195,I230,I268)</f>
        <v>5760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5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5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5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5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5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5760</v>
      </c>
      <c r="I268" s="212">
        <f>SUM(I269)</f>
        <v>5760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5760</v>
      </c>
      <c r="D269" s="65">
        <f>SUM(D270,D271,D275,D276,D279)</f>
        <v>5760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5760</v>
      </c>
      <c r="I269" s="65">
        <f>SUM(I270,I271,I275,I276,I279)</f>
        <v>5760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5760</v>
      </c>
      <c r="D276" s="153">
        <f>SUM(D277:D278)</f>
        <v>5760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5760</v>
      </c>
      <c r="I276" s="153">
        <f>SUM(I277:I278)</f>
        <v>5760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5760</v>
      </c>
      <c r="D278" s="76">
        <v>5760</v>
      </c>
      <c r="E278" s="76"/>
      <c r="F278" s="76"/>
      <c r="G278" s="150"/>
      <c r="H278" s="74">
        <f t="shared" si="37"/>
        <v>5760</v>
      </c>
      <c r="I278" s="76">
        <v>5760</v>
      </c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5760</v>
      </c>
      <c r="I283" s="219">
        <f>SUM(I280,I268,I230,I195,I187,I173,I75,I53)</f>
        <v>5760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-5760</v>
      </c>
      <c r="I285" s="225">
        <f>SUM(I25,I26,I42)-I51</f>
        <v>-5760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5760</v>
      </c>
      <c r="D287" s="225">
        <f t="shared" si="40"/>
        <v>5760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5760</v>
      </c>
      <c r="I287" s="225">
        <f t="shared" si="40"/>
        <v>5760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5760</v>
      </c>
      <c r="D288" s="225">
        <f t="shared" si="41"/>
        <v>5760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5760</v>
      </c>
      <c r="I288" s="225">
        <f t="shared" si="41"/>
        <v>5760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aAwvwaa//U2ARyMi8dKmI3C0iwPbmZk48SKR6mAuPjVjDV/yavk2rlpJq13Aqf2ZUSarIloXL0qrwAoWYB7yyw==" saltValue="zd49wiRAMkevJx5OD6hDuA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Nr.09.4.3.&amp;"Arial,Regular"          </oddHeader>
    <oddFooter>&amp;L&amp;"Times New Roman,Regular"&amp;10&amp;D&amp;T&amp;R&amp;"Times New Roman,Regular"&amp;10&amp;P (&amp;N)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427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428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429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430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437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432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 t="e">
        <f t="shared" ref="C21:C47" si="0">SUM(D21:G21)</f>
        <v>#REF!</v>
      </c>
      <c r="D21" s="31" t="e">
        <f>SUM(D22,D25,D26,D42,D43)</f>
        <v>#REF!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30000</v>
      </c>
      <c r="I21" s="31">
        <f>SUM(I22,I25,I26,I42,I43)</f>
        <v>30000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 t="e">
        <f t="shared" si="0"/>
        <v>#REF!</v>
      </c>
      <c r="D25" s="54" t="e">
        <f>D51</f>
        <v>#REF!</v>
      </c>
      <c r="E25" s="54"/>
      <c r="F25" s="55" t="s">
        <v>36</v>
      </c>
      <c r="G25" s="56" t="s">
        <v>36</v>
      </c>
      <c r="H25" s="53">
        <f t="shared" si="1"/>
        <v>30000</v>
      </c>
      <c r="I25" s="54">
        <f>I51</f>
        <v>30000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30000</v>
      </c>
      <c r="I50" s="122">
        <f>SUM(I51,I280)</f>
        <v>30000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30000</v>
      </c>
      <c r="I51" s="128">
        <f>SUM(I52,I194)</f>
        <v>30000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100000</v>
      </c>
      <c r="D52" s="133">
        <f>SUM(D53,D75,D173,D187)</f>
        <v>100000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30000</v>
      </c>
      <c r="I52" s="133">
        <f>SUM(I53,I75,I173,I187)</f>
        <v>30000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100000</v>
      </c>
      <c r="D173" s="138">
        <f>SUM(D174,D184)</f>
        <v>100000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30000</v>
      </c>
      <c r="I173" s="138">
        <f>SUM(I174,I184)</f>
        <v>30000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100000</v>
      </c>
      <c r="D174" s="65">
        <f>SUM(D175,D179)</f>
        <v>100000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30000</v>
      </c>
      <c r="I174" s="65">
        <f>SUM(I175,I179)</f>
        <v>30000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100000</v>
      </c>
      <c r="D175" s="162">
        <f>SUM(D176:D178)</f>
        <v>100000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30000</v>
      </c>
      <c r="I175" s="162">
        <f>SUM(I176:I178)</f>
        <v>30000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100000</v>
      </c>
      <c r="D177" s="76">
        <v>100000</v>
      </c>
      <c r="E177" s="76"/>
      <c r="F177" s="76"/>
      <c r="G177" s="150"/>
      <c r="H177" s="74">
        <f>SUM(I177:L177)</f>
        <v>30000</v>
      </c>
      <c r="I177" s="76">
        <f>[1]izgl_19.piel!$G$336</f>
        <v>30000</v>
      </c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30000</v>
      </c>
      <c r="I283" s="219">
        <f>SUM(I280,I268,I230,I195,I187,I173,I75,I53)</f>
        <v>30000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433</v>
      </c>
      <c r="B303" s="257"/>
      <c r="C303" s="257"/>
      <c r="D303" s="255"/>
      <c r="E303" s="255"/>
      <c r="F303" s="255" t="s">
        <v>434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435</v>
      </c>
      <c r="B305" s="257"/>
      <c r="C305" s="255"/>
      <c r="D305" s="255"/>
      <c r="E305" s="255"/>
      <c r="F305" s="255" t="s">
        <v>436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SiNscbobJwMvMNi1t6xq7DceTM8FcGfpCNrQXK5KI72055jRhrS11+RYaOvXnUY5DVMjpp4+ief/wscMwSG2/g==" saltValue="rTFNjLwAuA2ggAs6dO0nXw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Nr.09.1.2.&amp;"Arial,Regular"          </oddHeader>
    <oddFooter>&amp;L&amp;"Times New Roman,Regular"&amp;10&amp;D&amp;T&amp;R&amp;"Times New Roman,Regular"&amp;10&amp;P (&amp;N)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314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315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316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10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317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318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 t="s">
        <v>319</v>
      </c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320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327424</v>
      </c>
      <c r="D21" s="31">
        <f>SUM(D22,D25,D26,D42,D43)</f>
        <v>311778</v>
      </c>
      <c r="E21" s="31">
        <f>SUM(E22,E25,E43)</f>
        <v>0</v>
      </c>
      <c r="F21" s="31">
        <f>SUM(F22,F27,F43)</f>
        <v>15646</v>
      </c>
      <c r="G21" s="32">
        <f>SUM(G22,G45)</f>
        <v>0</v>
      </c>
      <c r="H21" s="30">
        <f>SUM(I21:L21)</f>
        <v>873953</v>
      </c>
      <c r="I21" s="31">
        <f>SUM(I22,I25,I26,I42,I43)</f>
        <v>372998</v>
      </c>
      <c r="J21" s="31">
        <f>SUM(J22,J25,J43)</f>
        <v>485309</v>
      </c>
      <c r="K21" s="31">
        <f>SUM(K22,K27,K43)</f>
        <v>15646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311778</v>
      </c>
      <c r="D25" s="54">
        <v>311778</v>
      </c>
      <c r="E25" s="54"/>
      <c r="F25" s="55" t="s">
        <v>36</v>
      </c>
      <c r="G25" s="56" t="s">
        <v>36</v>
      </c>
      <c r="H25" s="53">
        <f t="shared" si="1"/>
        <v>858307</v>
      </c>
      <c r="I25" s="54">
        <v>372998</v>
      </c>
      <c r="J25" s="54">
        <v>485309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15646</v>
      </c>
      <c r="D27" s="61" t="s">
        <v>36</v>
      </c>
      <c r="E27" s="61" t="s">
        <v>36</v>
      </c>
      <c r="F27" s="65">
        <f>SUM(F28,F32,F34,F37)</f>
        <v>15646</v>
      </c>
      <c r="G27" s="62" t="s">
        <v>36</v>
      </c>
      <c r="H27" s="59">
        <f t="shared" si="1"/>
        <v>15646</v>
      </c>
      <c r="I27" s="61" t="s">
        <v>36</v>
      </c>
      <c r="J27" s="61" t="s">
        <v>36</v>
      </c>
      <c r="K27" s="65">
        <f>SUM(K28,K32,K34,K37)</f>
        <v>15646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4520</v>
      </c>
      <c r="D34" s="61" t="s">
        <v>36</v>
      </c>
      <c r="E34" s="61" t="s">
        <v>36</v>
      </c>
      <c r="F34" s="65">
        <f>SUM(F35:F36)</f>
        <v>4520</v>
      </c>
      <c r="G34" s="62" t="s">
        <v>36</v>
      </c>
      <c r="H34" s="59">
        <f t="shared" si="1"/>
        <v>4520</v>
      </c>
      <c r="I34" s="61" t="s">
        <v>36</v>
      </c>
      <c r="J34" s="61" t="s">
        <v>36</v>
      </c>
      <c r="K34" s="65">
        <f>SUM(K35:K36)</f>
        <v>4520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4520</v>
      </c>
      <c r="D35" s="69" t="s">
        <v>36</v>
      </c>
      <c r="E35" s="69" t="s">
        <v>36</v>
      </c>
      <c r="F35" s="70">
        <v>4520</v>
      </c>
      <c r="G35" s="71" t="s">
        <v>36</v>
      </c>
      <c r="H35" s="68">
        <f t="shared" si="1"/>
        <v>4520</v>
      </c>
      <c r="I35" s="69" t="s">
        <v>36</v>
      </c>
      <c r="J35" s="69" t="s">
        <v>36</v>
      </c>
      <c r="K35" s="70">
        <v>4520</v>
      </c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11126</v>
      </c>
      <c r="D37" s="61" t="s">
        <v>36</v>
      </c>
      <c r="E37" s="61" t="s">
        <v>36</v>
      </c>
      <c r="F37" s="65">
        <f>SUM(F38:F41)</f>
        <v>11126</v>
      </c>
      <c r="G37" s="62" t="s">
        <v>36</v>
      </c>
      <c r="H37" s="59">
        <f t="shared" si="1"/>
        <v>11126</v>
      </c>
      <c r="I37" s="61" t="s">
        <v>36</v>
      </c>
      <c r="J37" s="61" t="s">
        <v>36</v>
      </c>
      <c r="K37" s="65">
        <f>SUM(K38:K41)</f>
        <v>11126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11126</v>
      </c>
      <c r="D41" s="75" t="s">
        <v>36</v>
      </c>
      <c r="E41" s="75" t="s">
        <v>36</v>
      </c>
      <c r="F41" s="76">
        <v>11126</v>
      </c>
      <c r="G41" s="77" t="s">
        <v>36</v>
      </c>
      <c r="H41" s="74">
        <f t="shared" si="1"/>
        <v>11126</v>
      </c>
      <c r="I41" s="75" t="s">
        <v>36</v>
      </c>
      <c r="J41" s="75" t="s">
        <v>36</v>
      </c>
      <c r="K41" s="76">
        <f>11126</f>
        <v>11126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873953</v>
      </c>
      <c r="I50" s="122">
        <f>SUM(I51,I280)</f>
        <v>372998</v>
      </c>
      <c r="J50" s="122">
        <f>SUM(J51,J280)</f>
        <v>485309</v>
      </c>
      <c r="K50" s="122">
        <f>SUM(K51,K280)</f>
        <v>15646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873953</v>
      </c>
      <c r="I51" s="128">
        <f>SUM(I52,I194)</f>
        <v>372998</v>
      </c>
      <c r="J51" s="128">
        <f>SUM(J52,J194)</f>
        <v>485309</v>
      </c>
      <c r="K51" s="128">
        <f>SUM(K52,K194)</f>
        <v>15646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316309.54000000004</v>
      </c>
      <c r="D52" s="133">
        <f>SUM(D53,D75,D173,D187)</f>
        <v>302163.54000000004</v>
      </c>
      <c r="E52" s="133">
        <f>SUM(E53,E75,E173,E187)</f>
        <v>0</v>
      </c>
      <c r="F52" s="133">
        <f>SUM(F53,F75,F173,F187)</f>
        <v>14146</v>
      </c>
      <c r="G52" s="134">
        <f>SUM(G53,G75,G173,G187)</f>
        <v>0</v>
      </c>
      <c r="H52" s="132">
        <f t="shared" si="6"/>
        <v>842909</v>
      </c>
      <c r="I52" s="133">
        <f>SUM(I53,I75,I173,I187)</f>
        <v>342879</v>
      </c>
      <c r="J52" s="133">
        <f>SUM(J53,J75,J173,J187)</f>
        <v>485309</v>
      </c>
      <c r="K52" s="133">
        <f>SUM(K53,K75,K173,K187)</f>
        <v>14721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196000</v>
      </c>
      <c r="D53" s="138">
        <f>SUM(D54,D67)</f>
        <v>196000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715697</v>
      </c>
      <c r="I53" s="138">
        <f>SUM(I54,I67)</f>
        <v>230388</v>
      </c>
      <c r="J53" s="138">
        <f>SUM(J54,J67)</f>
        <v>485309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128481</v>
      </c>
      <c r="D54" s="65">
        <f>SUM(D55,D58,D66)</f>
        <v>128481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545919</v>
      </c>
      <c r="I54" s="65">
        <f>SUM(I55,I58,I66)</f>
        <v>156243</v>
      </c>
      <c r="J54" s="65">
        <f>SUM(J55,J58,J66)</f>
        <v>389676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122972</v>
      </c>
      <c r="D55" s="145">
        <f>SUM(D56:D57)</f>
        <v>122972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479291</v>
      </c>
      <c r="I55" s="145">
        <f>SUM(I56:I57)</f>
        <v>131355</v>
      </c>
      <c r="J55" s="145">
        <f>SUM(J56:J57)</f>
        <v>347936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122972</v>
      </c>
      <c r="D57" s="76">
        <v>122972</v>
      </c>
      <c r="E57" s="76"/>
      <c r="F57" s="76"/>
      <c r="G57" s="150"/>
      <c r="H57" s="74">
        <f t="shared" si="6"/>
        <v>479291</v>
      </c>
      <c r="I57" s="76">
        <v>131355</v>
      </c>
      <c r="J57" s="76">
        <f>333824+14112</f>
        <v>347936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5509</v>
      </c>
      <c r="D58" s="153">
        <f>SUM(D59:D65)</f>
        <v>5509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66628</v>
      </c>
      <c r="I58" s="153">
        <f>SUM(I59:I65)</f>
        <v>24888</v>
      </c>
      <c r="J58" s="153">
        <f>SUM(J59:J65)</f>
        <v>41740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3395</v>
      </c>
      <c r="D59" s="76">
        <v>3395</v>
      </c>
      <c r="E59" s="76"/>
      <c r="F59" s="76"/>
      <c r="G59" s="150"/>
      <c r="H59" s="74">
        <f t="shared" si="6"/>
        <v>3723</v>
      </c>
      <c r="I59" s="76">
        <v>3723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838</v>
      </c>
      <c r="D60" s="76">
        <v>838</v>
      </c>
      <c r="E60" s="76"/>
      <c r="F60" s="76"/>
      <c r="G60" s="150"/>
      <c r="H60" s="74">
        <f t="shared" si="6"/>
        <v>918</v>
      </c>
      <c r="I60" s="76">
        <v>918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890</v>
      </c>
      <c r="D62" s="76">
        <v>890</v>
      </c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300</v>
      </c>
      <c r="D63" s="76">
        <v>300</v>
      </c>
      <c r="E63" s="76"/>
      <c r="F63" s="76"/>
      <c r="G63" s="150"/>
      <c r="H63" s="74">
        <f t="shared" si="6"/>
        <v>3027</v>
      </c>
      <c r="I63" s="76">
        <v>3027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17134</v>
      </c>
      <c r="I64" s="76">
        <v>17134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86</v>
      </c>
      <c r="D65" s="76">
        <v>86</v>
      </c>
      <c r="E65" s="76"/>
      <c r="F65" s="76"/>
      <c r="G65" s="150"/>
      <c r="H65" s="74">
        <f t="shared" si="6"/>
        <v>41826</v>
      </c>
      <c r="I65" s="76">
        <v>86</v>
      </c>
      <c r="J65" s="76">
        <f>40648+1092</f>
        <v>41740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67519</v>
      </c>
      <c r="D67" s="65">
        <f>SUM(D68:D69)</f>
        <v>67519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169778</v>
      </c>
      <c r="I67" s="65">
        <f>SUM(I68:I69)</f>
        <v>74145</v>
      </c>
      <c r="J67" s="65">
        <f>SUM(J68:J69)</f>
        <v>95633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35102</v>
      </c>
      <c r="D68" s="70">
        <v>35102</v>
      </c>
      <c r="E68" s="70"/>
      <c r="F68" s="70"/>
      <c r="G68" s="148"/>
      <c r="H68" s="68">
        <f t="shared" si="6"/>
        <v>134356</v>
      </c>
      <c r="I68" s="70">
        <v>41723</v>
      </c>
      <c r="J68" s="70">
        <f>89046+3587</f>
        <v>92633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32417</v>
      </c>
      <c r="D69" s="153">
        <f>SUM(D70:D74)</f>
        <v>32417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35422</v>
      </c>
      <c r="I69" s="153">
        <f>SUM(I70:I74)</f>
        <v>32422</v>
      </c>
      <c r="J69" s="153">
        <f>SUM(J70:J74)</f>
        <v>3000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20620</v>
      </c>
      <c r="D70" s="76">
        <v>20620</v>
      </c>
      <c r="E70" s="76"/>
      <c r="F70" s="76"/>
      <c r="G70" s="150"/>
      <c r="H70" s="74">
        <f t="shared" si="6"/>
        <v>23625</v>
      </c>
      <c r="I70" s="76">
        <v>20625</v>
      </c>
      <c r="J70" s="76">
        <v>3000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11739</v>
      </c>
      <c r="D73" s="76">
        <v>11739</v>
      </c>
      <c r="E73" s="76"/>
      <c r="F73" s="76"/>
      <c r="G73" s="150"/>
      <c r="H73" s="74">
        <f t="shared" si="6"/>
        <v>11739</v>
      </c>
      <c r="I73" s="76">
        <v>11739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58</v>
      </c>
      <c r="D74" s="76">
        <v>58</v>
      </c>
      <c r="E74" s="76"/>
      <c r="F74" s="76"/>
      <c r="G74" s="150"/>
      <c r="H74" s="74">
        <f t="shared" si="6"/>
        <v>58</v>
      </c>
      <c r="I74" s="76">
        <v>58</v>
      </c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120309.54000000001</v>
      </c>
      <c r="D75" s="138">
        <f>SUM(D76,D83,D130,D164,D165,D172)</f>
        <v>106163.54000000001</v>
      </c>
      <c r="E75" s="138">
        <f>SUM(E76,E83,E130,E164,E165,E172)</f>
        <v>0</v>
      </c>
      <c r="F75" s="138">
        <f>SUM(F76,F83,F130,F164,F165,F172)</f>
        <v>14146</v>
      </c>
      <c r="G75" s="139">
        <f>SUM(G76,G83,G130,G164,G165,G172)</f>
        <v>0</v>
      </c>
      <c r="H75" s="137">
        <f t="shared" si="6"/>
        <v>127212</v>
      </c>
      <c r="I75" s="138">
        <f>SUM(I76,I83,I130,I164,I165,I172)</f>
        <v>112491</v>
      </c>
      <c r="J75" s="138">
        <f>SUM(J76,J83,J130,J164,J165,J172)</f>
        <v>0</v>
      </c>
      <c r="K75" s="138">
        <f>SUM(K76,K83,K130,K164,K165,K172)</f>
        <v>14721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2162</v>
      </c>
      <c r="D76" s="65">
        <f>SUM(D77,D80)</f>
        <v>881</v>
      </c>
      <c r="E76" s="65">
        <f>SUM(E77,E80)</f>
        <v>0</v>
      </c>
      <c r="F76" s="65">
        <f>SUM(F77,F80)</f>
        <v>1281</v>
      </c>
      <c r="G76" s="159">
        <f>SUM(G77,G80)</f>
        <v>0</v>
      </c>
      <c r="H76" s="59">
        <f t="shared" si="6"/>
        <v>1577</v>
      </c>
      <c r="I76" s="65">
        <f>SUM(I77,I80)</f>
        <v>881</v>
      </c>
      <c r="J76" s="65">
        <f>SUM(J77,J80)</f>
        <v>0</v>
      </c>
      <c r="K76" s="65">
        <f>SUM(K77,K80)</f>
        <v>696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285</v>
      </c>
      <c r="D77" s="162">
        <f>SUM(D78:D79)</f>
        <v>242</v>
      </c>
      <c r="E77" s="162">
        <f>SUM(E78:E79)</f>
        <v>0</v>
      </c>
      <c r="F77" s="162">
        <f>SUM(F78:F79)</f>
        <v>43</v>
      </c>
      <c r="G77" s="163">
        <f>SUM(G78:G79)</f>
        <v>0</v>
      </c>
      <c r="H77" s="68">
        <f t="shared" si="6"/>
        <v>284</v>
      </c>
      <c r="I77" s="162">
        <f>SUM(I78:I79)</f>
        <v>242</v>
      </c>
      <c r="J77" s="162">
        <f>SUM(J78:J79)</f>
        <v>0</v>
      </c>
      <c r="K77" s="162">
        <f>SUM(K78:K79)</f>
        <v>42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85</v>
      </c>
      <c r="D78" s="76">
        <v>42</v>
      </c>
      <c r="E78" s="76"/>
      <c r="F78" s="76">
        <v>43</v>
      </c>
      <c r="G78" s="150"/>
      <c r="H78" s="74">
        <f t="shared" si="6"/>
        <v>84</v>
      </c>
      <c r="I78" s="76">
        <v>42</v>
      </c>
      <c r="J78" s="76"/>
      <c r="K78" s="76">
        <v>42</v>
      </c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200</v>
      </c>
      <c r="D79" s="76">
        <v>200</v>
      </c>
      <c r="E79" s="76"/>
      <c r="F79" s="76"/>
      <c r="G79" s="150"/>
      <c r="H79" s="74">
        <f t="shared" si="6"/>
        <v>200</v>
      </c>
      <c r="I79" s="76">
        <v>200</v>
      </c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1877</v>
      </c>
      <c r="D80" s="153">
        <f>SUM(D81:D82)</f>
        <v>639</v>
      </c>
      <c r="E80" s="153">
        <f>SUM(E81:E82)</f>
        <v>0</v>
      </c>
      <c r="F80" s="153">
        <f>SUM(F81:F82)</f>
        <v>1238</v>
      </c>
      <c r="G80" s="154">
        <f>SUM(G81:G82)</f>
        <v>0</v>
      </c>
      <c r="H80" s="74">
        <f t="shared" si="6"/>
        <v>1293</v>
      </c>
      <c r="I80" s="153">
        <f>SUM(I81:I82)</f>
        <v>639</v>
      </c>
      <c r="J80" s="153">
        <f>SUM(J81:J82)</f>
        <v>0</v>
      </c>
      <c r="K80" s="153">
        <f>SUM(K81:K82)</f>
        <v>654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869</v>
      </c>
      <c r="D81" s="76">
        <v>609</v>
      </c>
      <c r="E81" s="76"/>
      <c r="F81" s="76">
        <v>260</v>
      </c>
      <c r="G81" s="150"/>
      <c r="H81" s="74">
        <f t="shared" si="6"/>
        <v>869</v>
      </c>
      <c r="I81" s="76">
        <v>609</v>
      </c>
      <c r="J81" s="76"/>
      <c r="K81" s="76">
        <v>260</v>
      </c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1008</v>
      </c>
      <c r="D82" s="76">
        <v>30</v>
      </c>
      <c r="E82" s="76"/>
      <c r="F82" s="76">
        <v>978</v>
      </c>
      <c r="G82" s="150"/>
      <c r="H82" s="74">
        <f t="shared" si="6"/>
        <v>424</v>
      </c>
      <c r="I82" s="76">
        <v>30</v>
      </c>
      <c r="J82" s="76"/>
      <c r="K82" s="76">
        <v>394</v>
      </c>
      <c r="L82" s="151"/>
    </row>
    <row r="83" spans="1:12" x14ac:dyDescent="0.25">
      <c r="A83" s="58">
        <v>2200</v>
      </c>
      <c r="B83" s="141" t="s">
        <v>83</v>
      </c>
      <c r="C83" s="59">
        <f t="shared" si="5"/>
        <v>91484</v>
      </c>
      <c r="D83" s="65">
        <f>SUM(D84,D89,D95,D103,D112,D116,D122,D128)</f>
        <v>79531</v>
      </c>
      <c r="E83" s="65">
        <f>SUM(E84,E89,E95,E103,E112,E116,E122,E128)</f>
        <v>0</v>
      </c>
      <c r="F83" s="65">
        <f>SUM(F84,F89,F95,F103,F112,F116,F122,F128)</f>
        <v>11953</v>
      </c>
      <c r="G83" s="159">
        <f>SUM(G84,G89,G95,G103,G112,G116,G122,G128)</f>
        <v>0</v>
      </c>
      <c r="H83" s="59">
        <f t="shared" si="6"/>
        <v>99866</v>
      </c>
      <c r="I83" s="65">
        <f>SUM(I84,I89,I95,I103,I112,I116,I122,I128)</f>
        <v>87328</v>
      </c>
      <c r="J83" s="65">
        <f>SUM(J84,J89,J95,J103,J112,J116,J122,J128)</f>
        <v>0</v>
      </c>
      <c r="K83" s="65">
        <f>SUM(K84,K89,K95,K103,K112,K116,K122,K128)</f>
        <v>12538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2770</v>
      </c>
      <c r="D84" s="145">
        <f>SUM(D85:D88)</f>
        <v>2698</v>
      </c>
      <c r="E84" s="145">
        <f>SUM(E85:E88)</f>
        <v>0</v>
      </c>
      <c r="F84" s="145">
        <f>SUM(F85:F88)</f>
        <v>72</v>
      </c>
      <c r="G84" s="145">
        <f>SUM(G85:G88)</f>
        <v>0</v>
      </c>
      <c r="H84" s="110">
        <f t="shared" si="6"/>
        <v>2267</v>
      </c>
      <c r="I84" s="145">
        <f>SUM(I85:I88)</f>
        <v>2195</v>
      </c>
      <c r="J84" s="145">
        <f>SUM(J85:J88)</f>
        <v>0</v>
      </c>
      <c r="K84" s="145">
        <f>SUM(K85:K88)</f>
        <v>72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1848</v>
      </c>
      <c r="D86" s="76">
        <v>1848</v>
      </c>
      <c r="E86" s="76"/>
      <c r="F86" s="76"/>
      <c r="G86" s="150"/>
      <c r="H86" s="74">
        <f t="shared" si="6"/>
        <v>1759</v>
      </c>
      <c r="I86" s="76">
        <v>1759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429</v>
      </c>
      <c r="D87" s="76">
        <v>379</v>
      </c>
      <c r="E87" s="76"/>
      <c r="F87" s="76">
        <v>50</v>
      </c>
      <c r="G87" s="150"/>
      <c r="H87" s="74">
        <f t="shared" si="6"/>
        <v>429</v>
      </c>
      <c r="I87" s="76">
        <v>379</v>
      </c>
      <c r="J87" s="76"/>
      <c r="K87" s="76">
        <v>50</v>
      </c>
      <c r="L87" s="151"/>
    </row>
    <row r="88" spans="1:12" x14ac:dyDescent="0.25">
      <c r="A88" s="47">
        <v>2219</v>
      </c>
      <c r="B88" s="73" t="s">
        <v>88</v>
      </c>
      <c r="C88" s="74">
        <f t="shared" si="5"/>
        <v>493</v>
      </c>
      <c r="D88" s="76">
        <v>471</v>
      </c>
      <c r="E88" s="76"/>
      <c r="F88" s="76">
        <v>22</v>
      </c>
      <c r="G88" s="150"/>
      <c r="H88" s="74">
        <f t="shared" si="6"/>
        <v>79</v>
      </c>
      <c r="I88" s="76">
        <f>471-414</f>
        <v>57</v>
      </c>
      <c r="J88" s="76"/>
      <c r="K88" s="76">
        <v>22</v>
      </c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80175</v>
      </c>
      <c r="D89" s="153">
        <f>SUM(D90:D94)</f>
        <v>69049</v>
      </c>
      <c r="E89" s="153">
        <f>SUM(E90:E94)</f>
        <v>0</v>
      </c>
      <c r="F89" s="153">
        <f>SUM(F90:F94)</f>
        <v>11126</v>
      </c>
      <c r="G89" s="154">
        <f>SUM(G90:G94)</f>
        <v>0</v>
      </c>
      <c r="H89" s="74">
        <f t="shared" si="6"/>
        <v>83855</v>
      </c>
      <c r="I89" s="153">
        <f>SUM(I90:I94)</f>
        <v>72144</v>
      </c>
      <c r="J89" s="153">
        <f>SUM(J90:J94)</f>
        <v>0</v>
      </c>
      <c r="K89" s="153">
        <f>SUM(K90:K94)</f>
        <v>11711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48647</v>
      </c>
      <c r="D90" s="76">
        <v>47297</v>
      </c>
      <c r="E90" s="76"/>
      <c r="F90" s="76">
        <v>1350</v>
      </c>
      <c r="G90" s="150"/>
      <c r="H90" s="74">
        <f t="shared" si="6"/>
        <v>52016</v>
      </c>
      <c r="I90" s="76">
        <v>50666</v>
      </c>
      <c r="J90" s="76"/>
      <c r="K90" s="76">
        <v>1350</v>
      </c>
      <c r="L90" s="151"/>
    </row>
    <row r="91" spans="1:12" x14ac:dyDescent="0.25">
      <c r="A91" s="47">
        <v>2222</v>
      </c>
      <c r="B91" s="73" t="s">
        <v>91</v>
      </c>
      <c r="C91" s="74">
        <f t="shared" si="5"/>
        <v>4434</v>
      </c>
      <c r="D91" s="76">
        <v>3297</v>
      </c>
      <c r="E91" s="76"/>
      <c r="F91" s="76">
        <v>1137</v>
      </c>
      <c r="G91" s="150"/>
      <c r="H91" s="74">
        <f t="shared" si="6"/>
        <v>3859</v>
      </c>
      <c r="I91" s="76">
        <f>2722</f>
        <v>2722</v>
      </c>
      <c r="J91" s="76"/>
      <c r="K91" s="76">
        <f>1137</f>
        <v>1137</v>
      </c>
      <c r="L91" s="151"/>
    </row>
    <row r="92" spans="1:12" x14ac:dyDescent="0.25">
      <c r="A92" s="47">
        <v>2223</v>
      </c>
      <c r="B92" s="73" t="s">
        <v>92</v>
      </c>
      <c r="C92" s="74">
        <f t="shared" si="5"/>
        <v>26662</v>
      </c>
      <c r="D92" s="76">
        <v>18023</v>
      </c>
      <c r="E92" s="76"/>
      <c r="F92" s="76">
        <v>8639</v>
      </c>
      <c r="G92" s="150"/>
      <c r="H92" s="74">
        <f t="shared" si="6"/>
        <v>27554</v>
      </c>
      <c r="I92" s="76">
        <v>18330</v>
      </c>
      <c r="J92" s="76"/>
      <c r="K92" s="76">
        <f>8639+585</f>
        <v>9224</v>
      </c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432</v>
      </c>
      <c r="D93" s="76">
        <v>432</v>
      </c>
      <c r="E93" s="76"/>
      <c r="F93" s="76"/>
      <c r="G93" s="150"/>
      <c r="H93" s="74">
        <f t="shared" si="6"/>
        <v>426</v>
      </c>
      <c r="I93" s="76">
        <v>426</v>
      </c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1358</v>
      </c>
      <c r="D95" s="153">
        <f>SUM(D96:D102)</f>
        <v>1358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4193</v>
      </c>
      <c r="I95" s="153">
        <f>SUM(I96:I102)</f>
        <v>4193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3000</v>
      </c>
      <c r="I96" s="76">
        <v>3000</v>
      </c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420</v>
      </c>
      <c r="D100" s="76">
        <v>420</v>
      </c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938</v>
      </c>
      <c r="D102" s="76">
        <v>938</v>
      </c>
      <c r="E102" s="76"/>
      <c r="F102" s="76"/>
      <c r="G102" s="150"/>
      <c r="H102" s="74">
        <f t="shared" si="6"/>
        <v>1193</v>
      </c>
      <c r="I102" s="76">
        <f>938+255</f>
        <v>1193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5481</v>
      </c>
      <c r="D103" s="153">
        <f>SUM(D104:D111)</f>
        <v>4726</v>
      </c>
      <c r="E103" s="153">
        <f>SUM(E104:E111)</f>
        <v>0</v>
      </c>
      <c r="F103" s="153">
        <f>SUM(F104:F111)</f>
        <v>755</v>
      </c>
      <c r="G103" s="154">
        <f>SUM(G104:G111)</f>
        <v>0</v>
      </c>
      <c r="H103" s="74">
        <f t="shared" si="6"/>
        <v>6742</v>
      </c>
      <c r="I103" s="153">
        <f>SUM(I104:I111)</f>
        <v>5987</v>
      </c>
      <c r="J103" s="153">
        <f>SUM(J104:J111)</f>
        <v>0</v>
      </c>
      <c r="K103" s="153">
        <f>SUM(K104:K111)</f>
        <v>755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1585</v>
      </c>
      <c r="D105" s="76">
        <v>1030</v>
      </c>
      <c r="E105" s="76"/>
      <c r="F105" s="76">
        <v>555</v>
      </c>
      <c r="G105" s="150"/>
      <c r="H105" s="74">
        <f t="shared" si="6"/>
        <v>2846</v>
      </c>
      <c r="I105" s="76">
        <f>1890+560-86-73</f>
        <v>2291</v>
      </c>
      <c r="J105" s="76"/>
      <c r="K105" s="76">
        <v>555</v>
      </c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814</v>
      </c>
      <c r="D106" s="76">
        <v>814</v>
      </c>
      <c r="E106" s="76"/>
      <c r="F106" s="76"/>
      <c r="G106" s="150"/>
      <c r="H106" s="74">
        <f t="shared" si="6"/>
        <v>814</v>
      </c>
      <c r="I106" s="76">
        <v>814</v>
      </c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2727</v>
      </c>
      <c r="D107" s="76">
        <v>2727</v>
      </c>
      <c r="E107" s="76"/>
      <c r="F107" s="76"/>
      <c r="G107" s="150"/>
      <c r="H107" s="74">
        <f t="shared" si="6"/>
        <v>2727</v>
      </c>
      <c r="I107" s="76">
        <v>2727</v>
      </c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155</v>
      </c>
      <c r="D109" s="76">
        <v>155</v>
      </c>
      <c r="E109" s="76"/>
      <c r="F109" s="76"/>
      <c r="G109" s="150"/>
      <c r="H109" s="74">
        <f t="shared" si="6"/>
        <v>155</v>
      </c>
      <c r="I109" s="76">
        <v>155</v>
      </c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200</v>
      </c>
      <c r="D111" s="76"/>
      <c r="E111" s="76"/>
      <c r="F111" s="76">
        <v>200</v>
      </c>
      <c r="G111" s="150"/>
      <c r="H111" s="74">
        <f t="shared" si="6"/>
        <v>200</v>
      </c>
      <c r="I111" s="76"/>
      <c r="J111" s="76"/>
      <c r="K111" s="76">
        <v>200</v>
      </c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411</v>
      </c>
      <c r="D112" s="153">
        <f>SUM(D113:D115)</f>
        <v>411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570</v>
      </c>
      <c r="I112" s="153">
        <f>SUM(I113:I115)</f>
        <v>570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411</v>
      </c>
      <c r="D115" s="76">
        <v>411</v>
      </c>
      <c r="E115" s="76"/>
      <c r="F115" s="76"/>
      <c r="G115" s="150"/>
      <c r="H115" s="74">
        <f>SUM(I115:L115)</f>
        <v>570</v>
      </c>
      <c r="I115" s="76">
        <f>411-255+414</f>
        <v>570</v>
      </c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1289</v>
      </c>
      <c r="D122" s="153">
        <f>SUM(D123:D127)</f>
        <v>1289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2239</v>
      </c>
      <c r="I122" s="153">
        <f>SUM(I123:I127)</f>
        <v>2239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1000</v>
      </c>
      <c r="I124" s="76">
        <v>1000</v>
      </c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1289</v>
      </c>
      <c r="D127" s="76">
        <v>1289</v>
      </c>
      <c r="E127" s="76"/>
      <c r="F127" s="76"/>
      <c r="G127" s="150"/>
      <c r="H127" s="74">
        <f t="shared" si="8"/>
        <v>1239</v>
      </c>
      <c r="I127" s="76">
        <f>105+1134</f>
        <v>1239</v>
      </c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26552.54</v>
      </c>
      <c r="D130" s="65">
        <f>SUM(D131,D136,D140,D141,D144,D151,D159,D160,D163)</f>
        <v>25640.54</v>
      </c>
      <c r="E130" s="65">
        <f>SUM(E131,E136,E140,E141,E144,E151,E159,E160,E163)</f>
        <v>0</v>
      </c>
      <c r="F130" s="65">
        <f>SUM(F131,F136,F140,F141,F144,F151,F159,F160,F163)</f>
        <v>912</v>
      </c>
      <c r="G130" s="159">
        <f>SUM(G131,G136,G140,G141,G144,G151,G159,G160,G163)</f>
        <v>0</v>
      </c>
      <c r="H130" s="59">
        <f t="shared" si="8"/>
        <v>25484</v>
      </c>
      <c r="I130" s="65">
        <f>SUM(I131,I136,I140,I141,I144,I151,I159,I160,I163)</f>
        <v>23997</v>
      </c>
      <c r="J130" s="65">
        <f>SUM(J131,J136,J140,J141,J144,J151,J159,J160,J163)</f>
        <v>0</v>
      </c>
      <c r="K130" s="65">
        <f>SUM(K131,K136,K140,K141,K144,K151,K159,K160,K163)</f>
        <v>1487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8014</v>
      </c>
      <c r="D131" s="162">
        <f>SUM(D132:D135)</f>
        <v>8014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9795</v>
      </c>
      <c r="I131" s="162">
        <f t="shared" si="10"/>
        <v>9795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1899</v>
      </c>
      <c r="D132" s="76">
        <v>1899</v>
      </c>
      <c r="E132" s="76"/>
      <c r="F132" s="76"/>
      <c r="G132" s="150"/>
      <c r="H132" s="74">
        <f t="shared" si="8"/>
        <v>1614</v>
      </c>
      <c r="I132" s="76">
        <f>1614</f>
        <v>1614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5899</v>
      </c>
      <c r="D133" s="76">
        <v>5899</v>
      </c>
      <c r="E133" s="76"/>
      <c r="F133" s="76"/>
      <c r="G133" s="150"/>
      <c r="H133" s="74">
        <f t="shared" si="8"/>
        <v>7741</v>
      </c>
      <c r="I133" s="76">
        <f>3391+4350</f>
        <v>7741</v>
      </c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216</v>
      </c>
      <c r="D134" s="76">
        <v>216</v>
      </c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440</v>
      </c>
      <c r="I135" s="76">
        <v>440</v>
      </c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4596.54</v>
      </c>
      <c r="D136" s="153">
        <f>SUM(D137:D139)</f>
        <v>3996.54</v>
      </c>
      <c r="E136" s="153">
        <f>SUM(E137:E139)</f>
        <v>0</v>
      </c>
      <c r="F136" s="153">
        <f>SUM(F137:F139)</f>
        <v>600</v>
      </c>
      <c r="G136" s="154">
        <f>SUM(G137:G139)</f>
        <v>0</v>
      </c>
      <c r="H136" s="74">
        <f t="shared" si="8"/>
        <v>3566</v>
      </c>
      <c r="I136" s="153">
        <f>SUM(I137:I139)</f>
        <v>2456</v>
      </c>
      <c r="J136" s="153">
        <f>SUM(J137:J139)</f>
        <v>0</v>
      </c>
      <c r="K136" s="153">
        <f>SUM(K137:K139)</f>
        <v>1110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4596.54</v>
      </c>
      <c r="D138" s="76">
        <v>3996.54</v>
      </c>
      <c r="E138" s="76"/>
      <c r="F138" s="76">
        <v>600</v>
      </c>
      <c r="G138" s="150"/>
      <c r="H138" s="74">
        <f t="shared" si="8"/>
        <v>3566</v>
      </c>
      <c r="I138" s="76">
        <f>292+1004+1160</f>
        <v>2456</v>
      </c>
      <c r="J138" s="76"/>
      <c r="K138" s="76">
        <v>1110</v>
      </c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315</v>
      </c>
      <c r="D141" s="153">
        <f>SUM(D142:D143)</f>
        <v>315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315</v>
      </c>
      <c r="I141" s="153">
        <f>SUM(I142:I143)</f>
        <v>315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315</v>
      </c>
      <c r="D142" s="76">
        <v>315</v>
      </c>
      <c r="E142" s="76"/>
      <c r="F142" s="76"/>
      <c r="G142" s="150"/>
      <c r="H142" s="74">
        <f t="shared" si="8"/>
        <v>315</v>
      </c>
      <c r="I142" s="76">
        <f>242+73</f>
        <v>315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3339</v>
      </c>
      <c r="D144" s="145">
        <f>SUM(D145:D150)</f>
        <v>3075</v>
      </c>
      <c r="E144" s="145">
        <f>SUM(E145:E150)</f>
        <v>0</v>
      </c>
      <c r="F144" s="145">
        <f>SUM(F145:F150)</f>
        <v>264</v>
      </c>
      <c r="G144" s="146">
        <f>SUM(G145:G150)</f>
        <v>0</v>
      </c>
      <c r="H144" s="110">
        <f t="shared" si="8"/>
        <v>3339</v>
      </c>
      <c r="I144" s="145">
        <f>SUM(I145:I150)</f>
        <v>3010</v>
      </c>
      <c r="J144" s="145">
        <f>SUM(J145:J150)</f>
        <v>0</v>
      </c>
      <c r="K144" s="145">
        <f>SUM(K145:K150)</f>
        <v>329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914</v>
      </c>
      <c r="D145" s="70">
        <v>650</v>
      </c>
      <c r="E145" s="70"/>
      <c r="F145" s="70">
        <v>264</v>
      </c>
      <c r="G145" s="148"/>
      <c r="H145" s="68">
        <f t="shared" si="8"/>
        <v>914</v>
      </c>
      <c r="I145" s="70">
        <v>650</v>
      </c>
      <c r="J145" s="70"/>
      <c r="K145" s="70">
        <v>264</v>
      </c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1720</v>
      </c>
      <c r="D146" s="76">
        <v>1720</v>
      </c>
      <c r="E146" s="76"/>
      <c r="F146" s="76"/>
      <c r="G146" s="150"/>
      <c r="H146" s="74">
        <f t="shared" si="8"/>
        <v>1720</v>
      </c>
      <c r="I146" s="76">
        <v>1720</v>
      </c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65</v>
      </c>
      <c r="D148" s="76">
        <v>65</v>
      </c>
      <c r="E148" s="76"/>
      <c r="F148" s="76"/>
      <c r="G148" s="150"/>
      <c r="H148" s="74">
        <f t="shared" si="8"/>
        <v>65</v>
      </c>
      <c r="I148" s="76"/>
      <c r="J148" s="76"/>
      <c r="K148" s="76">
        <v>65</v>
      </c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640</v>
      </c>
      <c r="D149" s="76">
        <v>640</v>
      </c>
      <c r="E149" s="76"/>
      <c r="F149" s="76"/>
      <c r="G149" s="150"/>
      <c r="H149" s="74">
        <f t="shared" si="8"/>
        <v>640</v>
      </c>
      <c r="I149" s="76">
        <v>640</v>
      </c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350</v>
      </c>
      <c r="I151" s="153">
        <f>SUM(I152:I158)</f>
        <v>350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350</v>
      </c>
      <c r="I154" s="76">
        <v>350</v>
      </c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8000</v>
      </c>
      <c r="D159" s="156">
        <v>8000</v>
      </c>
      <c r="E159" s="156"/>
      <c r="F159" s="156"/>
      <c r="G159" s="157"/>
      <c r="H159" s="110">
        <f t="shared" si="8"/>
        <v>8071</v>
      </c>
      <c r="I159" s="156">
        <f>8000+245-174</f>
        <v>8071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2288</v>
      </c>
      <c r="D163" s="156">
        <v>2240</v>
      </c>
      <c r="E163" s="156"/>
      <c r="F163" s="156">
        <v>48</v>
      </c>
      <c r="G163" s="157"/>
      <c r="H163" s="110">
        <f t="shared" si="8"/>
        <v>48</v>
      </c>
      <c r="I163" s="156">
        <f>240+200-440</f>
        <v>0</v>
      </c>
      <c r="J163" s="156"/>
      <c r="K163" s="156">
        <v>48</v>
      </c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174</v>
      </c>
      <c r="I164" s="168">
        <v>174</v>
      </c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111</v>
      </c>
      <c r="D165" s="65">
        <f>SUM(D166,D171)</f>
        <v>111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111</v>
      </c>
      <c r="I165" s="65">
        <f>SUM(I166,I171)</f>
        <v>111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111</v>
      </c>
      <c r="D166" s="162">
        <f>SUM(D167:D170)</f>
        <v>111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111</v>
      </c>
      <c r="I166" s="162">
        <f>SUM(I167:I170)</f>
        <v>111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111</v>
      </c>
      <c r="D170" s="76">
        <v>111</v>
      </c>
      <c r="E170" s="76"/>
      <c r="F170" s="76"/>
      <c r="G170" s="150"/>
      <c r="H170" s="74">
        <f t="shared" si="8"/>
        <v>111</v>
      </c>
      <c r="I170" s="76">
        <v>111</v>
      </c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31044</v>
      </c>
      <c r="I194" s="133">
        <f>SUM(I195,I230,I268)</f>
        <v>30119</v>
      </c>
      <c r="J194" s="133">
        <f>SUM(J195,J230,J268)</f>
        <v>0</v>
      </c>
      <c r="K194" s="133">
        <f>SUM(K195,K230,K268)</f>
        <v>925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31044</v>
      </c>
      <c r="I195" s="138">
        <f>I196+I204</f>
        <v>30119</v>
      </c>
      <c r="J195" s="138">
        <f>J196+J204</f>
        <v>0</v>
      </c>
      <c r="K195" s="138">
        <f>K196+K204</f>
        <v>925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200</v>
      </c>
      <c r="D196" s="65">
        <f>D197+D198+D201+D202+D203</f>
        <v>200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2635</v>
      </c>
      <c r="I196" s="65">
        <f>I197+I198+I201+I202+I203</f>
        <v>2635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200</v>
      </c>
      <c r="D198" s="153">
        <f>D199+D200</f>
        <v>200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2635</v>
      </c>
      <c r="I198" s="153">
        <f>I199+I200</f>
        <v>2635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200</v>
      </c>
      <c r="D199" s="76">
        <v>200</v>
      </c>
      <c r="E199" s="76"/>
      <c r="F199" s="76"/>
      <c r="G199" s="150"/>
      <c r="H199" s="74">
        <f t="shared" si="24"/>
        <v>2635</v>
      </c>
      <c r="I199" s="76">
        <v>2635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10914</v>
      </c>
      <c r="D204" s="65">
        <f>D205+D215+D216+D225+D226+D227+D229</f>
        <v>9414</v>
      </c>
      <c r="E204" s="65">
        <f>E205+E215+E216+E225+E226+E227+E229</f>
        <v>0</v>
      </c>
      <c r="F204" s="65">
        <f>F205+F215+F216+F225+F226+F227+F229</f>
        <v>1500</v>
      </c>
      <c r="G204" s="159">
        <f>G205+G215+G216+G225+G226+G227+G229</f>
        <v>0</v>
      </c>
      <c r="H204" s="59">
        <f t="shared" si="24"/>
        <v>28409</v>
      </c>
      <c r="I204" s="65">
        <f>I205+I215+I216+I225+I226+I227+I229</f>
        <v>27484</v>
      </c>
      <c r="J204" s="65">
        <f>J205+J215+J216+J225+J226+J227+J229</f>
        <v>0</v>
      </c>
      <c r="K204" s="65">
        <f>K205+K215+K216+K225+K226+K227+K229</f>
        <v>925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10914</v>
      </c>
      <c r="D216" s="153">
        <f>SUM(D217:D224)</f>
        <v>9414</v>
      </c>
      <c r="E216" s="153">
        <f>SUM(E217:E224)</f>
        <v>0</v>
      </c>
      <c r="F216" s="153">
        <f>SUM(F217:F224)</f>
        <v>1500</v>
      </c>
      <c r="G216" s="154">
        <f>SUM(G217:G224)</f>
        <v>0</v>
      </c>
      <c r="H216" s="74">
        <f t="shared" si="24"/>
        <v>28409</v>
      </c>
      <c r="I216" s="153">
        <f>SUM(I217:I224)</f>
        <v>27484</v>
      </c>
      <c r="J216" s="153">
        <f>SUM(J217:J224)</f>
        <v>0</v>
      </c>
      <c r="K216" s="153">
        <f>SUM(K217:K224)</f>
        <v>925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6188</v>
      </c>
      <c r="D219" s="76">
        <v>6188</v>
      </c>
      <c r="E219" s="76"/>
      <c r="F219" s="76"/>
      <c r="G219" s="150"/>
      <c r="H219" s="74">
        <f t="shared" si="24"/>
        <v>6188</v>
      </c>
      <c r="I219" s="76">
        <v>6188</v>
      </c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4350</v>
      </c>
      <c r="D223" s="76">
        <v>2850</v>
      </c>
      <c r="E223" s="76"/>
      <c r="F223" s="76">
        <v>1500</v>
      </c>
      <c r="G223" s="150"/>
      <c r="H223" s="74">
        <f t="shared" si="24"/>
        <v>21845</v>
      </c>
      <c r="I223" s="76">
        <f>18270+1440+1210</f>
        <v>20920</v>
      </c>
      <c r="J223" s="76"/>
      <c r="K223" s="76">
        <v>925</v>
      </c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376</v>
      </c>
      <c r="D224" s="76">
        <v>376</v>
      </c>
      <c r="E224" s="76"/>
      <c r="F224" s="76"/>
      <c r="G224" s="150"/>
      <c r="H224" s="74">
        <f t="shared" si="24"/>
        <v>376</v>
      </c>
      <c r="I224" s="76">
        <v>376</v>
      </c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873953</v>
      </c>
      <c r="I283" s="219">
        <f>SUM(I280,I268,I230,I195,I187,I173,I75,I53)</f>
        <v>372998</v>
      </c>
      <c r="J283" s="219">
        <f>SUM(J280,J268,J230,J195,J187,J173,J75,J53)</f>
        <v>485309</v>
      </c>
      <c r="K283" s="219">
        <f>SUM(K280,K268,K230,K195,K187,K173,K75,K53)</f>
        <v>15646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/>
      <c r="D303" s="255"/>
      <c r="E303" s="255"/>
      <c r="F303" s="255"/>
      <c r="G303" s="255"/>
      <c r="H303" s="255" t="s">
        <v>321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/>
      <c r="D305" s="255"/>
      <c r="E305" s="255"/>
      <c r="F305" s="255"/>
      <c r="G305" s="255"/>
      <c r="H305" s="255" t="s">
        <v>322</v>
      </c>
      <c r="I305" s="255"/>
      <c r="J305" s="255"/>
      <c r="K305" s="255"/>
      <c r="L305" s="256"/>
    </row>
    <row r="306" spans="1:12" hidden="1" x14ac:dyDescent="0.25">
      <c r="A306" s="254" t="s">
        <v>323</v>
      </c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UlnsnDm4gqWTixVMGXeCXpWObn5Bm+h7jqA/HJElOIGjNxtAegJEXc03nwCPlUcY5GPyuBIMT6iBSylRu1mAAg==" saltValue="3OV5XZdJdbYS5AGFJk6gKA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Nr.09.5.1.&amp;"Arial,Regular"          </oddHeader>
    <oddFooter>&amp;L&amp;"Times New Roman,Regular"&amp;10&amp;D&amp;T&amp;R&amp;"Times New Roman,Regular"&amp;10&amp;P (&amp;N)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314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315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316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324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/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325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1423</v>
      </c>
      <c r="D21" s="31">
        <f>SUM(D22,D25,D26,D42,D43)</f>
        <v>0</v>
      </c>
      <c r="E21" s="31">
        <f>SUM(E22,E25,E43)</f>
        <v>1423</v>
      </c>
      <c r="F21" s="31">
        <f>SUM(F22,F27,F43)</f>
        <v>0</v>
      </c>
      <c r="G21" s="32">
        <f>SUM(G22,G45)</f>
        <v>0</v>
      </c>
      <c r="H21" s="30">
        <f>SUM(I21:L21)</f>
        <v>1423</v>
      </c>
      <c r="I21" s="31">
        <f>SUM(I22,I25,I26,I42,I43)</f>
        <v>0</v>
      </c>
      <c r="J21" s="31">
        <f>SUM(J22,J25,J43)</f>
        <v>1423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1423</v>
      </c>
      <c r="D25" s="54"/>
      <c r="E25" s="54">
        <v>1423</v>
      </c>
      <c r="F25" s="55" t="s">
        <v>36</v>
      </c>
      <c r="G25" s="56" t="s">
        <v>36</v>
      </c>
      <c r="H25" s="53">
        <f t="shared" si="1"/>
        <v>1423</v>
      </c>
      <c r="I25" s="54"/>
      <c r="J25" s="54">
        <v>1423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1423</v>
      </c>
      <c r="I50" s="122">
        <f>SUM(I51,I280)</f>
        <v>0</v>
      </c>
      <c r="J50" s="122">
        <f>SUM(J51,J280)</f>
        <v>1423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1423</v>
      </c>
      <c r="I51" s="128">
        <f>SUM(I52,I194)</f>
        <v>0</v>
      </c>
      <c r="J51" s="128">
        <f>SUM(J52,J194)</f>
        <v>1423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1423</v>
      </c>
      <c r="D52" s="133">
        <f>SUM(D53,D75,D173,D187)</f>
        <v>0</v>
      </c>
      <c r="E52" s="133">
        <f>SUM(E53,E75,E173,E187)</f>
        <v>1423</v>
      </c>
      <c r="F52" s="133">
        <f>SUM(F53,F75,F173,F187)</f>
        <v>0</v>
      </c>
      <c r="G52" s="134">
        <f>SUM(G53,G75,G173,G187)</f>
        <v>0</v>
      </c>
      <c r="H52" s="132">
        <f t="shared" si="6"/>
        <v>1423</v>
      </c>
      <c r="I52" s="133">
        <f>SUM(I53,I75,I173,I187)</f>
        <v>0</v>
      </c>
      <c r="J52" s="133">
        <f>SUM(J53,J75,J173,J187)</f>
        <v>1423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1423</v>
      </c>
      <c r="D75" s="138">
        <f>SUM(D76,D83,D130,D164,D165,D172)</f>
        <v>0</v>
      </c>
      <c r="E75" s="138">
        <f>SUM(E76,E83,E130,E164,E165,E172)</f>
        <v>1423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1423</v>
      </c>
      <c r="I75" s="138">
        <f>SUM(I76,I83,I130,I164,I165,I172)</f>
        <v>0</v>
      </c>
      <c r="J75" s="138">
        <f>SUM(J76,J83,J130,J164,J165,J172)</f>
        <v>1423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355</v>
      </c>
      <c r="D83" s="65">
        <f>SUM(D84,D89,D95,D103,D112,D116,D122,D128)</f>
        <v>0</v>
      </c>
      <c r="E83" s="65">
        <f>SUM(E84,E89,E95,E103,E112,E116,E122,E128)</f>
        <v>355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355</v>
      </c>
      <c r="I83" s="65">
        <f>SUM(I84,I89,I95,I103,I112,I116,I122,I128)</f>
        <v>0</v>
      </c>
      <c r="J83" s="65">
        <f>SUM(J84,J89,J95,J103,J112,J116,J122,J128)</f>
        <v>355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355</v>
      </c>
      <c r="D95" s="153">
        <f>SUM(D96:D102)</f>
        <v>0</v>
      </c>
      <c r="E95" s="153">
        <f>SUM(E96:E102)</f>
        <v>355</v>
      </c>
      <c r="F95" s="153">
        <f>SUM(F96:F102)</f>
        <v>0</v>
      </c>
      <c r="G95" s="154">
        <f>SUM(G96:G102)</f>
        <v>0</v>
      </c>
      <c r="H95" s="74">
        <f t="shared" si="6"/>
        <v>355</v>
      </c>
      <c r="I95" s="153">
        <f>SUM(I96:I102)</f>
        <v>0</v>
      </c>
      <c r="J95" s="153">
        <f>SUM(J96:J102)</f>
        <v>355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355</v>
      </c>
      <c r="D100" s="76"/>
      <c r="E100" s="76">
        <v>355</v>
      </c>
      <c r="F100" s="76"/>
      <c r="G100" s="150"/>
      <c r="H100" s="74">
        <f t="shared" si="6"/>
        <v>0</v>
      </c>
      <c r="I100" s="76"/>
      <c r="J100" s="76">
        <f>355-355</f>
        <v>0</v>
      </c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355</v>
      </c>
      <c r="I102" s="76"/>
      <c r="J102" s="76">
        <v>355</v>
      </c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1068</v>
      </c>
      <c r="D130" s="65">
        <f>SUM(D131,D136,D140,D141,D144,D151,D159,D160,D163)</f>
        <v>0</v>
      </c>
      <c r="E130" s="65">
        <f>SUM(E131,E136,E140,E141,E144,E151,E159,E160,E163)</f>
        <v>1068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1068</v>
      </c>
      <c r="I130" s="65">
        <f>SUM(I131,I136,I140,I141,I144,I151,I159,I160,I163)</f>
        <v>0</v>
      </c>
      <c r="J130" s="65">
        <f>SUM(J131,J136,J140,J141,J144,J151,J159,J160,J163)</f>
        <v>1068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285</v>
      </c>
      <c r="D131" s="162">
        <f>SUM(D132:D135)</f>
        <v>0</v>
      </c>
      <c r="E131" s="162">
        <f t="shared" ref="E131:L131" si="10">SUM(E132:E135)</f>
        <v>285</v>
      </c>
      <c r="F131" s="162">
        <f t="shared" si="10"/>
        <v>0</v>
      </c>
      <c r="G131" s="163">
        <f t="shared" si="10"/>
        <v>0</v>
      </c>
      <c r="H131" s="68">
        <f t="shared" si="8"/>
        <v>630</v>
      </c>
      <c r="I131" s="162">
        <f t="shared" si="10"/>
        <v>0</v>
      </c>
      <c r="J131" s="162">
        <f t="shared" si="10"/>
        <v>630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285</v>
      </c>
      <c r="D132" s="76"/>
      <c r="E132" s="76">
        <v>285</v>
      </c>
      <c r="F132" s="76"/>
      <c r="G132" s="150"/>
      <c r="H132" s="74">
        <f t="shared" si="8"/>
        <v>285</v>
      </c>
      <c r="I132" s="76"/>
      <c r="J132" s="76">
        <v>285</v>
      </c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345</v>
      </c>
      <c r="I135" s="76"/>
      <c r="J135" s="76">
        <v>345</v>
      </c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285</v>
      </c>
      <c r="D144" s="145">
        <f>SUM(D145:D150)</f>
        <v>0</v>
      </c>
      <c r="E144" s="145">
        <f>SUM(E145:E150)</f>
        <v>285</v>
      </c>
      <c r="F144" s="145">
        <f>SUM(F145:F150)</f>
        <v>0</v>
      </c>
      <c r="G144" s="146">
        <f>SUM(G145:G150)</f>
        <v>0</v>
      </c>
      <c r="H144" s="110">
        <f t="shared" si="8"/>
        <v>285</v>
      </c>
      <c r="I144" s="145">
        <f>SUM(I145:I150)</f>
        <v>0</v>
      </c>
      <c r="J144" s="145">
        <f>SUM(J145:J150)</f>
        <v>285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285</v>
      </c>
      <c r="D149" s="76"/>
      <c r="E149" s="76">
        <v>285</v>
      </c>
      <c r="F149" s="76"/>
      <c r="G149" s="150"/>
      <c r="H149" s="74">
        <f t="shared" si="8"/>
        <v>285</v>
      </c>
      <c r="I149" s="76"/>
      <c r="J149" s="76">
        <v>285</v>
      </c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153</v>
      </c>
      <c r="D159" s="156"/>
      <c r="E159" s="156">
        <v>153</v>
      </c>
      <c r="F159" s="156"/>
      <c r="G159" s="157"/>
      <c r="H159" s="110">
        <f t="shared" si="8"/>
        <v>153</v>
      </c>
      <c r="I159" s="156"/>
      <c r="J159" s="156">
        <v>153</v>
      </c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345</v>
      </c>
      <c r="D163" s="156"/>
      <c r="E163" s="156">
        <v>345</v>
      </c>
      <c r="F163" s="156"/>
      <c r="G163" s="157"/>
      <c r="H163" s="110">
        <f t="shared" si="8"/>
        <v>0</v>
      </c>
      <c r="I163" s="156"/>
      <c r="J163" s="156">
        <f>345-345</f>
        <v>0</v>
      </c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1423</v>
      </c>
      <c r="I283" s="219">
        <f>SUM(I280,I268,I230,I195,I187,I173,I75,I53)</f>
        <v>0</v>
      </c>
      <c r="J283" s="219">
        <f>SUM(J280,J268,J230,J195,J187,J173,J75,J53)</f>
        <v>1423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/>
      <c r="D303" s="255"/>
      <c r="E303" s="255"/>
      <c r="F303" s="255"/>
      <c r="G303" s="255"/>
      <c r="H303" s="255" t="s">
        <v>321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/>
      <c r="D305" s="255"/>
      <c r="E305" s="255"/>
      <c r="F305" s="255"/>
      <c r="G305" s="255"/>
      <c r="H305" s="255" t="s">
        <v>322</v>
      </c>
      <c r="I305" s="255"/>
      <c r="J305" s="255"/>
      <c r="K305" s="255"/>
      <c r="L305" s="256"/>
    </row>
    <row r="306" spans="1:12" hidden="1" x14ac:dyDescent="0.25">
      <c r="A306" s="254" t="s">
        <v>323</v>
      </c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IPVJzSK5Gic5hrJ4a3CQaHYElAixlhJMhcwpIKBiJrYkWdRnNNP1aUtbea8EHW0c2LAy/dOPrpUfR3rSWzDSEw==" saltValue="/tXFThHTVeoRDTQr103LWA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Nr.09.5.2.&amp;"Arial,Regular"          </oddHeader>
    <oddFooter>&amp;L&amp;"Times New Roman,Regular"&amp;10&amp;D&amp;T&amp;R&amp;"Times New Roman,Regular"&amp;10&amp;P (&amp;N)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8"/>
  <sheetViews>
    <sheetView zoomScale="90" zoomScaleNormal="90" workbookViewId="0">
      <selection activeCell="H24" sqref="H24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314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315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316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580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/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 t="s">
        <v>319</v>
      </c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52314</v>
      </c>
      <c r="D21" s="31">
        <f>SUM(D22,D25,D26,D42,D43)</f>
        <v>52314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52314</v>
      </c>
      <c r="I21" s="31">
        <f>SUM(I22,I25,I26,I42,I43)</f>
        <v>52314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52314</v>
      </c>
      <c r="D22" s="37">
        <f>SUM(D23:D24)</f>
        <v>52314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52314</v>
      </c>
      <c r="I22" s="37">
        <f>SUM(I23:I24)</f>
        <v>52314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52314</v>
      </c>
      <c r="D24" s="49">
        <v>52314</v>
      </c>
      <c r="E24" s="49"/>
      <c r="F24" s="49"/>
      <c r="G24" s="50"/>
      <c r="H24" s="48">
        <f t="shared" si="1"/>
        <v>52314</v>
      </c>
      <c r="I24" s="49">
        <v>52314</v>
      </c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0</v>
      </c>
      <c r="D25" s="54"/>
      <c r="E25" s="54"/>
      <c r="F25" s="55" t="s">
        <v>36</v>
      </c>
      <c r="G25" s="56" t="s">
        <v>36</v>
      </c>
      <c r="H25" s="53">
        <f t="shared" si="1"/>
        <v>0</v>
      </c>
      <c r="I25" s="54"/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SUM(D51,D282)</f>
        <v>#REF!</v>
      </c>
      <c r="E50" s="122" t="e">
        <f>SUM(E51,E282)</f>
        <v>#REF!</v>
      </c>
      <c r="F50" s="122" t="e">
        <f>SUM(F51,F282)</f>
        <v>#REF!</v>
      </c>
      <c r="G50" s="123" t="e">
        <f>SUM(G51,G282)</f>
        <v>#REF!</v>
      </c>
      <c r="H50" s="121">
        <f t="shared" ref="H50:H113" si="6">SUM(I50:L50)</f>
        <v>52314</v>
      </c>
      <c r="I50" s="122">
        <f>SUM(I51,I282)</f>
        <v>52314</v>
      </c>
      <c r="J50" s="122">
        <f>SUM(J51,J282)</f>
        <v>0</v>
      </c>
      <c r="K50" s="122">
        <f>SUM(K51,K282)</f>
        <v>0</v>
      </c>
      <c r="L50" s="124">
        <f>SUM(L51,L282)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45940</v>
      </c>
      <c r="I51" s="128">
        <f>SUM(I52,I194)</f>
        <v>45940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15350</v>
      </c>
      <c r="D52" s="133">
        <f>SUM(D53,D75,D173,D187)</f>
        <v>15350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15350</v>
      </c>
      <c r="I52" s="133">
        <f>SUM(I53,I75,I173,I187)</f>
        <v>15350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4000</v>
      </c>
      <c r="D53" s="138">
        <f>SUM(D54,D67)</f>
        <v>4000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4000</v>
      </c>
      <c r="I53" s="138">
        <f>SUM(I54,I67)</f>
        <v>4000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3236</v>
      </c>
      <c r="D54" s="65">
        <f>SUM(D55,D58,D66)</f>
        <v>3236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3236</v>
      </c>
      <c r="I54" s="65">
        <f>SUM(I55,I58,I66)</f>
        <v>3236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3236</v>
      </c>
      <c r="D58" s="153">
        <f>SUM(D59:D65)</f>
        <v>3236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3236</v>
      </c>
      <c r="I58" s="153">
        <f>SUM(I59:I65)</f>
        <v>3236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3236</v>
      </c>
      <c r="D63" s="76">
        <v>3236</v>
      </c>
      <c r="E63" s="76"/>
      <c r="F63" s="76"/>
      <c r="G63" s="150"/>
      <c r="H63" s="74">
        <f t="shared" si="6"/>
        <v>3236</v>
      </c>
      <c r="I63" s="76">
        <v>3236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764</v>
      </c>
      <c r="D67" s="65">
        <f>SUM(D68:D69)</f>
        <v>764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764</v>
      </c>
      <c r="I67" s="65">
        <f>SUM(I68:I69)</f>
        <v>764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5">
        <v>1210</v>
      </c>
      <c r="B68" s="67" t="s">
        <v>77</v>
      </c>
      <c r="C68" s="68">
        <f t="shared" si="5"/>
        <v>764</v>
      </c>
      <c r="D68" s="70">
        <v>764</v>
      </c>
      <c r="E68" s="70"/>
      <c r="F68" s="70"/>
      <c r="G68" s="148"/>
      <c r="H68" s="68">
        <f t="shared" si="6"/>
        <v>764</v>
      </c>
      <c r="I68" s="70">
        <v>764</v>
      </c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11350</v>
      </c>
      <c r="D75" s="138">
        <f>SUM(D76,D83,D130,D164,D165,D172)</f>
        <v>11350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11350</v>
      </c>
      <c r="I75" s="138">
        <f>SUM(I76,I83,I130,I164,I165,I172)</f>
        <v>11350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3850</v>
      </c>
      <c r="D76" s="65">
        <f>SUM(D77,D80)</f>
        <v>3850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3850</v>
      </c>
      <c r="I76" s="65">
        <f>SUM(I77,I80)</f>
        <v>3850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5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3850</v>
      </c>
      <c r="D80" s="153">
        <f>SUM(D81:D82)</f>
        <v>3850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3850</v>
      </c>
      <c r="I80" s="153">
        <f>SUM(I81:I82)</f>
        <v>3850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814</v>
      </c>
      <c r="D81" s="76">
        <v>814</v>
      </c>
      <c r="E81" s="76"/>
      <c r="F81" s="76"/>
      <c r="G81" s="150"/>
      <c r="H81" s="74">
        <f t="shared" si="6"/>
        <v>814</v>
      </c>
      <c r="I81" s="76">
        <v>814</v>
      </c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3036</v>
      </c>
      <c r="D82" s="76">
        <v>3036</v>
      </c>
      <c r="E82" s="76"/>
      <c r="F82" s="76"/>
      <c r="G82" s="150"/>
      <c r="H82" s="74">
        <f t="shared" si="6"/>
        <v>3036</v>
      </c>
      <c r="I82" s="76">
        <v>3036</v>
      </c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6700</v>
      </c>
      <c r="D83" s="65">
        <f>SUM(D84,D89,D95,D103,D112,D116,D122,D128)</f>
        <v>6700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6700</v>
      </c>
      <c r="I83" s="65">
        <f>SUM(I84,I89,I95,I103,I112,I116,I122,I128)</f>
        <v>6700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1050</v>
      </c>
      <c r="D84" s="145">
        <f>SUM(D85:D88)</f>
        <v>1050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1050</v>
      </c>
      <c r="I84" s="145">
        <f>SUM(I85:I88)</f>
        <v>1050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1050</v>
      </c>
      <c r="D87" s="76">
        <v>1050</v>
      </c>
      <c r="E87" s="76"/>
      <c r="F87" s="76"/>
      <c r="G87" s="150"/>
      <c r="H87" s="74">
        <f t="shared" si="6"/>
        <v>1050</v>
      </c>
      <c r="I87" s="76">
        <v>1050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150</v>
      </c>
      <c r="D95" s="153">
        <f>SUM(D96:D102)</f>
        <v>150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150</v>
      </c>
      <c r="I95" s="153">
        <f>SUM(I96:I102)</f>
        <v>150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150</v>
      </c>
      <c r="D102" s="76">
        <v>150</v>
      </c>
      <c r="E102" s="76"/>
      <c r="F102" s="76"/>
      <c r="G102" s="150"/>
      <c r="H102" s="74">
        <f t="shared" si="6"/>
        <v>150</v>
      </c>
      <c r="I102" s="76">
        <v>150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5500</v>
      </c>
      <c r="D122" s="153">
        <f>SUM(D123:D127)</f>
        <v>5500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5500</v>
      </c>
      <c r="I122" s="153">
        <f>SUM(I123:I127)</f>
        <v>5500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5500</v>
      </c>
      <c r="D127" s="76">
        <v>5500</v>
      </c>
      <c r="E127" s="76"/>
      <c r="F127" s="76"/>
      <c r="G127" s="150"/>
      <c r="H127" s="74">
        <f t="shared" si="8"/>
        <v>5500</v>
      </c>
      <c r="I127" s="76">
        <v>5500</v>
      </c>
      <c r="J127" s="76"/>
      <c r="K127" s="76"/>
      <c r="L127" s="151"/>
    </row>
    <row r="128" spans="1:12" ht="24" x14ac:dyDescent="0.25">
      <c r="A128" s="265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800</v>
      </c>
      <c r="D130" s="65">
        <f>SUM(D131,D136,D140,D141,D144,D151,D159,D160,D163)</f>
        <v>800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800</v>
      </c>
      <c r="I130" s="65">
        <f>SUM(I131,I136,I140,I141,I144,I151,I159,I160,I163)</f>
        <v>800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5">
        <v>2310</v>
      </c>
      <c r="B131" s="67" t="s">
        <v>622</v>
      </c>
      <c r="C131" s="68">
        <f t="shared" si="7"/>
        <v>240</v>
      </c>
      <c r="D131" s="162">
        <f>SUM(D132:D135)</f>
        <v>240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440</v>
      </c>
      <c r="I131" s="162">
        <f t="shared" si="10"/>
        <v>440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240</v>
      </c>
      <c r="D132" s="76">
        <v>240</v>
      </c>
      <c r="E132" s="76"/>
      <c r="F132" s="76"/>
      <c r="G132" s="150"/>
      <c r="H132" s="74">
        <f t="shared" si="8"/>
        <v>340</v>
      </c>
      <c r="I132" s="76">
        <f>240+100</f>
        <v>340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100</v>
      </c>
      <c r="I135" s="76">
        <v>100</v>
      </c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360</v>
      </c>
      <c r="D136" s="153">
        <f>SUM(D137:D139)</f>
        <v>360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360</v>
      </c>
      <c r="I136" s="153">
        <f>SUM(I137:I139)</f>
        <v>360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360</v>
      </c>
      <c r="D138" s="76">
        <v>360</v>
      </c>
      <c r="E138" s="76"/>
      <c r="F138" s="76"/>
      <c r="G138" s="150"/>
      <c r="H138" s="74">
        <f t="shared" si="8"/>
        <v>360</v>
      </c>
      <c r="I138" s="76">
        <v>360</v>
      </c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100</v>
      </c>
      <c r="D144" s="145">
        <f>SUM(D145:D150)</f>
        <v>100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100</v>
      </c>
      <c r="D149" s="76">
        <v>100</v>
      </c>
      <c r="E149" s="76"/>
      <c r="F149" s="76"/>
      <c r="G149" s="150"/>
      <c r="H149" s="74">
        <f t="shared" si="8"/>
        <v>0</v>
      </c>
      <c r="I149" s="76">
        <f>100-100</f>
        <v>0</v>
      </c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100</v>
      </c>
      <c r="D163" s="156">
        <v>100</v>
      </c>
      <c r="E163" s="156"/>
      <c r="F163" s="156"/>
      <c r="G163" s="157"/>
      <c r="H163" s="110">
        <f t="shared" si="8"/>
        <v>0</v>
      </c>
      <c r="I163" s="156">
        <f>100-100</f>
        <v>0</v>
      </c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5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5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5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5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5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30590</v>
      </c>
      <c r="I194" s="133">
        <f>SUM(I195,I230,I268)</f>
        <v>30590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5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5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5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5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5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4" si="36">SUM(D264:G264)</f>
        <v>0</v>
      </c>
      <c r="D264" s="76"/>
      <c r="E264" s="76"/>
      <c r="F264" s="76"/>
      <c r="G264" s="150"/>
      <c r="H264" s="197">
        <f t="shared" ref="H264:H284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30590</v>
      </c>
      <c r="I268" s="212">
        <f>SUM(I269,I280)</f>
        <v>30590</v>
      </c>
      <c r="J268" s="212">
        <f t="shared" ref="J268:L268" si="38">SUM(J269,J280)</f>
        <v>0</v>
      </c>
      <c r="K268" s="212">
        <f t="shared" si="38"/>
        <v>0</v>
      </c>
      <c r="L268" s="214">
        <f t="shared" si="38"/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152">
        <v>7260</v>
      </c>
      <c r="B279" s="73" t="s">
        <v>262</v>
      </c>
      <c r="C279" s="190">
        <f t="shared" si="36"/>
        <v>0</v>
      </c>
      <c r="D279" s="76"/>
      <c r="E279" s="76"/>
      <c r="F279" s="76"/>
      <c r="G279" s="150"/>
      <c r="H279" s="74">
        <f t="shared" si="37"/>
        <v>0</v>
      </c>
      <c r="I279" s="76"/>
      <c r="J279" s="76"/>
      <c r="K279" s="76"/>
      <c r="L279" s="151"/>
    </row>
    <row r="280" spans="1:12" x14ac:dyDescent="0.25">
      <c r="A280" s="58">
        <v>7700</v>
      </c>
      <c r="B280" s="141" t="s">
        <v>632</v>
      </c>
      <c r="C280" s="174"/>
      <c r="D280" s="168"/>
      <c r="E280" s="168"/>
      <c r="F280" s="168"/>
      <c r="G280" s="169"/>
      <c r="H280" s="59">
        <f t="shared" si="37"/>
        <v>30590</v>
      </c>
      <c r="I280" s="168">
        <f>SUM(I281)</f>
        <v>30590</v>
      </c>
      <c r="J280" s="168">
        <f>SUM(J281)</f>
        <v>0</v>
      </c>
      <c r="K280" s="168">
        <f t="shared" ref="K280:L280" si="41">SUM(K281)</f>
        <v>0</v>
      </c>
      <c r="L280" s="170">
        <f t="shared" si="41"/>
        <v>0</v>
      </c>
    </row>
    <row r="281" spans="1:12" x14ac:dyDescent="0.25">
      <c r="A281" s="47">
        <v>7720</v>
      </c>
      <c r="B281" s="67" t="s">
        <v>633</v>
      </c>
      <c r="C281" s="194"/>
      <c r="D281" s="70"/>
      <c r="E281" s="70"/>
      <c r="F281" s="70"/>
      <c r="G281" s="148"/>
      <c r="H281" s="68">
        <f t="shared" si="37"/>
        <v>30590</v>
      </c>
      <c r="I281" s="70">
        <v>30590</v>
      </c>
      <c r="J281" s="70"/>
      <c r="K281" s="70"/>
      <c r="L281" s="149"/>
    </row>
    <row r="282" spans="1:12" x14ac:dyDescent="0.25">
      <c r="A282" s="207"/>
      <c r="B282" s="73" t="s">
        <v>263</v>
      </c>
      <c r="C282" s="190">
        <f t="shared" si="36"/>
        <v>6374</v>
      </c>
      <c r="D282" s="153">
        <f>SUM(D283:D284)</f>
        <v>6374</v>
      </c>
      <c r="E282" s="153">
        <f>SUM(E283:E284)</f>
        <v>0</v>
      </c>
      <c r="F282" s="153">
        <f>SUM(F283:F284)</f>
        <v>0</v>
      </c>
      <c r="G282" s="154">
        <f>SUM(G283:G284)</f>
        <v>0</v>
      </c>
      <c r="H282" s="74">
        <f t="shared" si="37"/>
        <v>6374</v>
      </c>
      <c r="I282" s="153">
        <f>SUM(I283:I284)</f>
        <v>6374</v>
      </c>
      <c r="J282" s="153">
        <f>SUM(J283:J284)</f>
        <v>0</v>
      </c>
      <c r="K282" s="153">
        <f>SUM(K283:K284)</f>
        <v>0</v>
      </c>
      <c r="L282" s="155">
        <f>SUM(L283:L284)</f>
        <v>0</v>
      </c>
    </row>
    <row r="283" spans="1:12" x14ac:dyDescent="0.25">
      <c r="A283" s="207" t="s">
        <v>264</v>
      </c>
      <c r="B283" s="47" t="s">
        <v>265</v>
      </c>
      <c r="C283" s="190">
        <f t="shared" si="36"/>
        <v>6374</v>
      </c>
      <c r="D283" s="76">
        <v>6374</v>
      </c>
      <c r="E283" s="76"/>
      <c r="F283" s="76"/>
      <c r="G283" s="150"/>
      <c r="H283" s="74">
        <f t="shared" si="37"/>
        <v>6374</v>
      </c>
      <c r="I283" s="76">
        <v>6374</v>
      </c>
      <c r="J283" s="76"/>
      <c r="K283" s="76"/>
      <c r="L283" s="151"/>
    </row>
    <row r="284" spans="1:12" ht="24" x14ac:dyDescent="0.25">
      <c r="A284" s="207" t="s">
        <v>266</v>
      </c>
      <c r="B284" s="216" t="s">
        <v>267</v>
      </c>
      <c r="C284" s="194">
        <f t="shared" si="36"/>
        <v>0</v>
      </c>
      <c r="D284" s="70"/>
      <c r="E284" s="70"/>
      <c r="F284" s="70"/>
      <c r="G284" s="148"/>
      <c r="H284" s="68">
        <f t="shared" si="37"/>
        <v>0</v>
      </c>
      <c r="I284" s="70"/>
      <c r="J284" s="70"/>
      <c r="K284" s="70"/>
      <c r="L284" s="149"/>
    </row>
    <row r="285" spans="1:12" x14ac:dyDescent="0.25">
      <c r="A285" s="217"/>
      <c r="B285" s="218" t="s">
        <v>268</v>
      </c>
      <c r="C285" s="219" t="e">
        <f>SUM(C282,#REF!,#REF!,C268,C230,C195,C187,C173,C75,C53)</f>
        <v>#REF!</v>
      </c>
      <c r="D285" s="219" t="e">
        <f>SUM(D282,#REF!,#REF!,D268,D230,D195,D187,D173,D75,D53)</f>
        <v>#REF!</v>
      </c>
      <c r="E285" s="219" t="e">
        <f>SUM(E282,#REF!,#REF!,E268,E230,E195,E187,E173,E75,E53)</f>
        <v>#REF!</v>
      </c>
      <c r="F285" s="219" t="e">
        <f>SUM(F282,#REF!,#REF!,F268,F230,F195,F187,F173,F75,F53)</f>
        <v>#REF!</v>
      </c>
      <c r="G285" s="220" t="e">
        <f>SUM(G282,#REF!,#REF!,G268,G230,G195,G187,G173,G75,G53)</f>
        <v>#REF!</v>
      </c>
      <c r="H285" s="221">
        <f>SUM(H282,H268,H230,H195,H187,H173,H75,H53)</f>
        <v>52314</v>
      </c>
      <c r="I285" s="219">
        <f>SUM(I282,I268,I230,I195,I187,I173,I75,I53)</f>
        <v>52314</v>
      </c>
      <c r="J285" s="219">
        <f>SUM(J282,J268,J230,J195,J187,J173,J75,J53)</f>
        <v>0</v>
      </c>
      <c r="K285" s="219">
        <f>SUM(K282,K268,K230,K195,K187,K173,K75,K53)</f>
        <v>0</v>
      </c>
      <c r="L285" s="143">
        <f>SUM(L282,L268,L230,L195,L187,L173,L75,L53)</f>
        <v>0</v>
      </c>
    </row>
    <row r="286" spans="1:12" ht="3" customHeight="1" x14ac:dyDescent="0.25">
      <c r="A286" s="217"/>
      <c r="B286" s="217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269</v>
      </c>
      <c r="B287" s="293"/>
      <c r="C287" s="224" t="e">
        <f>SUM(D287:G287)</f>
        <v>#REF!</v>
      </c>
      <c r="D287" s="225" t="e">
        <f>SUM(D25,D26,D42)-D51</f>
        <v>#REF!</v>
      </c>
      <c r="E287" s="225" t="e">
        <f>SUM(E25,E26,E42)-E51</f>
        <v>#REF!</v>
      </c>
      <c r="F287" s="225" t="e">
        <f>(F27+F43)-F51</f>
        <v>#REF!</v>
      </c>
      <c r="G287" s="226" t="e">
        <f>G45-G51</f>
        <v>#REF!</v>
      </c>
      <c r="H287" s="224">
        <f>SUM(I287:L287)</f>
        <v>-45940</v>
      </c>
      <c r="I287" s="225">
        <f>SUM(I25,I26,I42)-I51</f>
        <v>-45940</v>
      </c>
      <c r="J287" s="225">
        <f>SUM(J25,J26,J42)-J51</f>
        <v>0</v>
      </c>
      <c r="K287" s="225">
        <f>(K27+K43)-K51</f>
        <v>0</v>
      </c>
      <c r="L287" s="227">
        <f>L45-L51</f>
        <v>0</v>
      </c>
    </row>
    <row r="288" spans="1:12" ht="3" customHeight="1" x14ac:dyDescent="0.25">
      <c r="A288" s="228"/>
      <c r="B288" s="228"/>
      <c r="C288" s="182"/>
      <c r="D288" s="183"/>
      <c r="E288" s="183"/>
      <c r="F288" s="183"/>
      <c r="G288" s="222"/>
      <c r="H288" s="182"/>
      <c r="I288" s="183"/>
      <c r="J288" s="183"/>
      <c r="K288" s="183"/>
      <c r="L288" s="223"/>
    </row>
    <row r="289" spans="1:12" s="27" customFormat="1" x14ac:dyDescent="0.25">
      <c r="A289" s="292" t="s">
        <v>270</v>
      </c>
      <c r="B289" s="293"/>
      <c r="C289" s="224">
        <f t="shared" ref="C289:L289" si="42">SUM(C290,C292)-C300+C302</f>
        <v>45940</v>
      </c>
      <c r="D289" s="225">
        <f t="shared" si="42"/>
        <v>45940</v>
      </c>
      <c r="E289" s="225">
        <f t="shared" si="42"/>
        <v>0</v>
      </c>
      <c r="F289" s="225">
        <f t="shared" si="42"/>
        <v>0</v>
      </c>
      <c r="G289" s="226">
        <f t="shared" si="42"/>
        <v>0</v>
      </c>
      <c r="H289" s="229">
        <f t="shared" si="42"/>
        <v>45940</v>
      </c>
      <c r="I289" s="225">
        <f t="shared" si="42"/>
        <v>45940</v>
      </c>
      <c r="J289" s="225">
        <f t="shared" si="42"/>
        <v>0</v>
      </c>
      <c r="K289" s="225">
        <f t="shared" si="42"/>
        <v>0</v>
      </c>
      <c r="L289" s="230">
        <f t="shared" si="42"/>
        <v>0</v>
      </c>
    </row>
    <row r="290" spans="1:12" s="27" customFormat="1" x14ac:dyDescent="0.25">
      <c r="A290" s="231" t="s">
        <v>271</v>
      </c>
      <c r="B290" s="231" t="s">
        <v>272</v>
      </c>
      <c r="C290" s="224">
        <f t="shared" ref="C290:L290" si="43">C22-C282</f>
        <v>45940</v>
      </c>
      <c r="D290" s="225">
        <f t="shared" si="43"/>
        <v>45940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45940</v>
      </c>
      <c r="I290" s="225">
        <f t="shared" si="43"/>
        <v>45940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ht="3" customHeight="1" x14ac:dyDescent="0.25">
      <c r="A291" s="217"/>
      <c r="B291" s="217"/>
      <c r="C291" s="182"/>
      <c r="D291" s="183"/>
      <c r="E291" s="183"/>
      <c r="F291" s="183"/>
      <c r="G291" s="222"/>
      <c r="H291" s="182"/>
      <c r="I291" s="183"/>
      <c r="J291" s="183"/>
      <c r="K291" s="183"/>
      <c r="L291" s="223"/>
    </row>
    <row r="292" spans="1:12" s="27" customFormat="1" x14ac:dyDescent="0.25">
      <c r="A292" s="233" t="s">
        <v>273</v>
      </c>
      <c r="B292" s="233" t="s">
        <v>274</v>
      </c>
      <c r="C292" s="224">
        <f t="shared" ref="C292:L292" si="44">SUM(C293,C295,C297)-SUM(C294,C296,C298)</f>
        <v>0</v>
      </c>
      <c r="D292" s="225">
        <f t="shared" si="44"/>
        <v>0</v>
      </c>
      <c r="E292" s="225">
        <f t="shared" si="44"/>
        <v>0</v>
      </c>
      <c r="F292" s="225">
        <f t="shared" si="44"/>
        <v>0</v>
      </c>
      <c r="G292" s="232">
        <f t="shared" si="44"/>
        <v>0</v>
      </c>
      <c r="H292" s="229">
        <f t="shared" si="44"/>
        <v>0</v>
      </c>
      <c r="I292" s="225">
        <f t="shared" si="44"/>
        <v>0</v>
      </c>
      <c r="J292" s="225">
        <f t="shared" si="44"/>
        <v>0</v>
      </c>
      <c r="K292" s="225">
        <f t="shared" si="44"/>
        <v>0</v>
      </c>
      <c r="L292" s="230">
        <f t="shared" si="44"/>
        <v>0</v>
      </c>
    </row>
    <row r="293" spans="1:12" x14ac:dyDescent="0.25">
      <c r="A293" s="234" t="s">
        <v>275</v>
      </c>
      <c r="B293" s="109" t="s">
        <v>276</v>
      </c>
      <c r="C293" s="81">
        <f t="shared" ref="C293:C298" si="45">SUM(D293:G293)</f>
        <v>0</v>
      </c>
      <c r="D293" s="83"/>
      <c r="E293" s="83"/>
      <c r="F293" s="83"/>
      <c r="G293" s="235"/>
      <c r="H293" s="81">
        <f t="shared" ref="H293:H298" si="46">SUM(I293:L293)</f>
        <v>0</v>
      </c>
      <c r="I293" s="83"/>
      <c r="J293" s="83"/>
      <c r="K293" s="83"/>
      <c r="L293" s="236"/>
    </row>
    <row r="294" spans="1:12" ht="24" x14ac:dyDescent="0.25">
      <c r="A294" s="207" t="s">
        <v>277</v>
      </c>
      <c r="B294" s="46" t="s">
        <v>278</v>
      </c>
      <c r="C294" s="74">
        <f t="shared" si="45"/>
        <v>0</v>
      </c>
      <c r="D294" s="76"/>
      <c r="E294" s="76"/>
      <c r="F294" s="76"/>
      <c r="G294" s="150"/>
      <c r="H294" s="74">
        <f t="shared" si="46"/>
        <v>0</v>
      </c>
      <c r="I294" s="76"/>
      <c r="J294" s="76"/>
      <c r="K294" s="76"/>
      <c r="L294" s="151"/>
    </row>
    <row r="295" spans="1:12" x14ac:dyDescent="0.25">
      <c r="A295" s="207" t="s">
        <v>279</v>
      </c>
      <c r="B295" s="46" t="s">
        <v>280</v>
      </c>
      <c r="C295" s="74">
        <f t="shared" si="45"/>
        <v>0</v>
      </c>
      <c r="D295" s="76"/>
      <c r="E295" s="76"/>
      <c r="F295" s="76"/>
      <c r="G295" s="150"/>
      <c r="H295" s="74">
        <f t="shared" si="46"/>
        <v>0</v>
      </c>
      <c r="I295" s="76"/>
      <c r="J295" s="76"/>
      <c r="K295" s="76"/>
      <c r="L295" s="151"/>
    </row>
    <row r="296" spans="1:12" ht="24" x14ac:dyDescent="0.25">
      <c r="A296" s="207" t="s">
        <v>281</v>
      </c>
      <c r="B296" s="46" t="s">
        <v>282</v>
      </c>
      <c r="C296" s="74">
        <f t="shared" si="45"/>
        <v>0</v>
      </c>
      <c r="D296" s="76"/>
      <c r="E296" s="76"/>
      <c r="F296" s="76"/>
      <c r="G296" s="150"/>
      <c r="H296" s="74">
        <f t="shared" si="46"/>
        <v>0</v>
      </c>
      <c r="I296" s="76"/>
      <c r="J296" s="76"/>
      <c r="K296" s="76"/>
      <c r="L296" s="151"/>
    </row>
    <row r="297" spans="1:12" x14ac:dyDescent="0.25">
      <c r="A297" s="207" t="s">
        <v>283</v>
      </c>
      <c r="B297" s="46" t="s">
        <v>284</v>
      </c>
      <c r="C297" s="74">
        <f t="shared" si="45"/>
        <v>0</v>
      </c>
      <c r="D297" s="76"/>
      <c r="E297" s="76"/>
      <c r="F297" s="76"/>
      <c r="G297" s="150"/>
      <c r="H297" s="74">
        <f t="shared" si="46"/>
        <v>0</v>
      </c>
      <c r="I297" s="76"/>
      <c r="J297" s="76"/>
      <c r="K297" s="76"/>
      <c r="L297" s="151"/>
    </row>
    <row r="298" spans="1:12" ht="24" x14ac:dyDescent="0.25">
      <c r="A298" s="237" t="s">
        <v>285</v>
      </c>
      <c r="B298" s="238" t="s">
        <v>286</v>
      </c>
      <c r="C298" s="175">
        <f t="shared" si="45"/>
        <v>0</v>
      </c>
      <c r="D298" s="179"/>
      <c r="E298" s="179"/>
      <c r="F298" s="179"/>
      <c r="G298" s="215"/>
      <c r="H298" s="175">
        <f t="shared" si="46"/>
        <v>0</v>
      </c>
      <c r="I298" s="179"/>
      <c r="J298" s="179"/>
      <c r="K298" s="179"/>
      <c r="L298" s="181"/>
    </row>
    <row r="299" spans="1:12" ht="3" customHeight="1" x14ac:dyDescent="0.25">
      <c r="A299" s="217"/>
      <c r="B299" s="217"/>
      <c r="C299" s="182"/>
      <c r="D299" s="183"/>
      <c r="E299" s="183"/>
      <c r="F299" s="183"/>
      <c r="G299" s="222"/>
      <c r="H299" s="182"/>
      <c r="I299" s="183"/>
      <c r="J299" s="183"/>
      <c r="K299" s="183"/>
      <c r="L299" s="223"/>
    </row>
    <row r="300" spans="1:12" s="27" customFormat="1" x14ac:dyDescent="0.25">
      <c r="A300" s="233" t="s">
        <v>287</v>
      </c>
      <c r="B300" s="233" t="s">
        <v>288</v>
      </c>
      <c r="C300" s="239">
        <f>SUM(D300:G300)</f>
        <v>0</v>
      </c>
      <c r="D300" s="240"/>
      <c r="E300" s="240"/>
      <c r="F300" s="240"/>
      <c r="G300" s="241"/>
      <c r="H300" s="239">
        <f>SUM(I300:L300)</f>
        <v>0</v>
      </c>
      <c r="I300" s="240"/>
      <c r="J300" s="240"/>
      <c r="K300" s="240"/>
      <c r="L300" s="242"/>
    </row>
    <row r="301" spans="1:12" s="27" customFormat="1" ht="3" customHeight="1" x14ac:dyDescent="0.25">
      <c r="A301" s="233"/>
      <c r="B301" s="243"/>
      <c r="C301" s="244"/>
      <c r="D301" s="245"/>
      <c r="E301" s="245"/>
      <c r="F301" s="245"/>
      <c r="G301" s="246"/>
      <c r="H301" s="244"/>
      <c r="I301" s="245"/>
      <c r="J301" s="133"/>
      <c r="K301" s="133"/>
      <c r="L301" s="135"/>
    </row>
    <row r="302" spans="1:12" s="27" customFormat="1" ht="48" x14ac:dyDescent="0.25">
      <c r="A302" s="233" t="s">
        <v>289</v>
      </c>
      <c r="B302" s="247" t="s">
        <v>290</v>
      </c>
      <c r="C302" s="248">
        <f>SUM(D302:G302)</f>
        <v>0</v>
      </c>
      <c r="D302" s="168"/>
      <c r="E302" s="168"/>
      <c r="F302" s="168"/>
      <c r="G302" s="169"/>
      <c r="H302" s="248">
        <f>SUM(I302:L302)</f>
        <v>0</v>
      </c>
      <c r="I302" s="168"/>
      <c r="J302" s="249"/>
      <c r="K302" s="249"/>
      <c r="L302" s="250"/>
    </row>
    <row r="303" spans="1:12" hidden="1" x14ac:dyDescent="0.25">
      <c r="A303" s="251"/>
      <c r="B303" s="252"/>
      <c r="C303" s="252"/>
      <c r="D303" s="252"/>
      <c r="E303" s="252"/>
      <c r="F303" s="252"/>
      <c r="G303" s="252"/>
      <c r="H303" s="252"/>
      <c r="I303" s="252"/>
      <c r="J303" s="252"/>
      <c r="K303" s="252"/>
      <c r="L303" s="253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t="12.75" hidden="1" customHeight="1" x14ac:dyDescent="0.25">
      <c r="A305" s="255" t="s">
        <v>291</v>
      </c>
      <c r="B305" s="257"/>
      <c r="C305" s="255"/>
      <c r="D305" s="255"/>
      <c r="E305" s="255"/>
      <c r="F305" s="255"/>
      <c r="G305" s="255"/>
      <c r="H305" s="255" t="s">
        <v>321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idden="1" x14ac:dyDescent="0.25">
      <c r="A307" s="255" t="s">
        <v>294</v>
      </c>
      <c r="B307" s="257"/>
      <c r="C307" s="255"/>
      <c r="D307" s="255"/>
      <c r="E307" s="255"/>
      <c r="F307" s="255"/>
      <c r="G307" s="255"/>
      <c r="H307" s="255" t="s">
        <v>322</v>
      </c>
      <c r="I307" s="255"/>
      <c r="J307" s="255"/>
      <c r="K307" s="255"/>
      <c r="L307" s="256"/>
    </row>
    <row r="308" spans="1:12" hidden="1" x14ac:dyDescent="0.25">
      <c r="A308" s="254" t="s">
        <v>323</v>
      </c>
      <c r="B308" s="255"/>
      <c r="C308" s="255"/>
      <c r="D308" s="255"/>
      <c r="E308" s="255"/>
      <c r="F308" s="255"/>
      <c r="G308" s="255"/>
      <c r="H308" s="255"/>
      <c r="I308" s="255"/>
      <c r="J308" s="255"/>
      <c r="K308" s="255"/>
      <c r="L308" s="256"/>
    </row>
    <row r="309" spans="1:12" ht="12.75" hidden="1" thickBot="1" x14ac:dyDescent="0.3">
      <c r="A309" s="258"/>
      <c r="B309" s="259"/>
      <c r="C309" s="259"/>
      <c r="D309" s="259"/>
      <c r="E309" s="259"/>
      <c r="F309" s="259"/>
      <c r="G309" s="259"/>
      <c r="H309" s="259"/>
      <c r="I309" s="259"/>
      <c r="J309" s="259"/>
      <c r="K309" s="259"/>
      <c r="L309" s="260"/>
    </row>
    <row r="310" spans="1:12" hidden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  <row r="327" spans="1:1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</row>
    <row r="328" spans="1:1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</row>
  </sheetData>
  <sheetProtection algorithmName="SHA-512" hashValue="/r0xYIEKk5dVpTMW4WX0kECGojtvn1vDv/GdV1AC85OO3DYg/NRjF7Ww2xuc/6LFWOoaaGHlhRtDKIYtGpuOqQ==" saltValue="wXswhqLA1QSvZ3FDDGvA7A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9:B289"/>
    <mergeCell ref="H17:H18"/>
    <mergeCell ref="I17:I18"/>
    <mergeCell ref="J17:J18"/>
    <mergeCell ref="K17:K18"/>
    <mergeCell ref="L17:L18"/>
    <mergeCell ref="A287:B287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Nr.09.5.3.&amp;"Arial,Regular"          </oddHeader>
    <oddFooter>&amp;L&amp;"Times New Roman,Regular"&amp;10&amp;D&amp;T&amp;R&amp;"Times New Roman,Regular"&amp;10&amp;P (&amp;N)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314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315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316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451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317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95823</v>
      </c>
      <c r="D21" s="31">
        <f>SUM(D22,D25,D26,D42,D43)</f>
        <v>95823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81932</v>
      </c>
      <c r="I21" s="31">
        <f>SUM(I22,I25,I26,I42,I43)</f>
        <v>81932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95823</v>
      </c>
      <c r="D25" s="54">
        <v>95823</v>
      </c>
      <c r="E25" s="54"/>
      <c r="F25" s="55" t="s">
        <v>36</v>
      </c>
      <c r="G25" s="56" t="s">
        <v>36</v>
      </c>
      <c r="H25" s="53">
        <f t="shared" si="1"/>
        <v>81932</v>
      </c>
      <c r="I25" s="54">
        <v>81932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81932</v>
      </c>
      <c r="I50" s="122">
        <f>SUM(I51,I280)</f>
        <v>81932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81932</v>
      </c>
      <c r="I51" s="128">
        <f>SUM(I52,I194)</f>
        <v>81932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95823</v>
      </c>
      <c r="D52" s="133">
        <f>SUM(D53,D75,D173,D187)</f>
        <v>95823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81932</v>
      </c>
      <c r="I52" s="133">
        <f>SUM(I53,I75,I173,I187)</f>
        <v>81932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95823</v>
      </c>
      <c r="D75" s="138">
        <f>SUM(D76,D83,D130,D164,D165,D172)</f>
        <v>95823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81932</v>
      </c>
      <c r="I75" s="138">
        <f>SUM(I76,I83,I130,I164,I165,I172)</f>
        <v>81932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95823</v>
      </c>
      <c r="D130" s="65">
        <f>SUM(D131,D136,D140,D141,D144,D151,D159,D160,D163)</f>
        <v>95823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81932</v>
      </c>
      <c r="I130" s="65">
        <f>SUM(I131,I136,I140,I141,I144,I151,I159,I160,I163)</f>
        <v>81932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95823</v>
      </c>
      <c r="D151" s="153">
        <f>SUM(D152:D158)</f>
        <v>95823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81932</v>
      </c>
      <c r="I151" s="153">
        <f>SUM(I152:I158)</f>
        <v>81932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95823</v>
      </c>
      <c r="D154" s="76">
        <v>95823</v>
      </c>
      <c r="E154" s="76"/>
      <c r="F154" s="76"/>
      <c r="G154" s="150"/>
      <c r="H154" s="74">
        <f t="shared" si="8"/>
        <v>81932</v>
      </c>
      <c r="I154" s="76">
        <v>81932</v>
      </c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81932</v>
      </c>
      <c r="I283" s="219">
        <f>SUM(I280,I268,I230,I195,I187,I173,I75,I53)</f>
        <v>81932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/>
      <c r="D303" s="255"/>
      <c r="E303" s="255"/>
      <c r="F303" s="255"/>
      <c r="G303" s="255"/>
      <c r="H303" s="255" t="s">
        <v>321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/>
      <c r="D305" s="255"/>
      <c r="E305" s="255"/>
      <c r="F305" s="255"/>
      <c r="G305" s="255"/>
      <c r="H305" s="255" t="s">
        <v>322</v>
      </c>
      <c r="I305" s="255"/>
      <c r="J305" s="255"/>
      <c r="K305" s="255"/>
      <c r="L305" s="256"/>
    </row>
    <row r="306" spans="1:12" hidden="1" x14ac:dyDescent="0.25">
      <c r="A306" s="254" t="s">
        <v>323</v>
      </c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pOor9eQZgtoGpBrRF6ujHX53bQsbresvJw8UpBJ+zju2MG9AvJhLSPEV3QAsIHT+FW9pnqCqaZxwiARcbvrbQQ==" saltValue="0QlAkT1oonQP0ZoKo0JdWw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Nr.09.5.4.&amp;"Arial,Regular"          </oddHeader>
    <oddFooter>&amp;L&amp;"Times New Roman,Regular"&amp;10&amp;D&amp;T&amp;R&amp;"Times New Roman,Regular"&amp;10&amp;P (&amp;N)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346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347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348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10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349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350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351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 t="s">
        <v>352</v>
      </c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544155</v>
      </c>
      <c r="D21" s="31">
        <f>SUM(D22,D25,D26,D42,D43)</f>
        <v>520193</v>
      </c>
      <c r="E21" s="31">
        <f>SUM(E22,E25,E43)</f>
        <v>0</v>
      </c>
      <c r="F21" s="31">
        <f>SUM(F22,F27,F43)</f>
        <v>23962</v>
      </c>
      <c r="G21" s="32">
        <f>SUM(G22,G45)</f>
        <v>0</v>
      </c>
      <c r="H21" s="30">
        <f>SUM(I21:L21)</f>
        <v>1334775</v>
      </c>
      <c r="I21" s="31">
        <f>SUM(I22,I25,I26,I42,I43)</f>
        <v>628493</v>
      </c>
      <c r="J21" s="31">
        <f>SUM(J22,J25,J43)</f>
        <v>682320</v>
      </c>
      <c r="K21" s="31">
        <f>SUM(K22,K27,K43)</f>
        <v>23962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14853</v>
      </c>
      <c r="D22" s="37">
        <f>SUM(D23:D24)</f>
        <v>0</v>
      </c>
      <c r="E22" s="37">
        <f>SUM(E23:E24)</f>
        <v>0</v>
      </c>
      <c r="F22" s="37">
        <f>SUM(F23:F24)</f>
        <v>14853</v>
      </c>
      <c r="G22" s="38">
        <f>SUM(G23:G24)</f>
        <v>0</v>
      </c>
      <c r="H22" s="36">
        <f t="shared" ref="H22:H47" si="1">SUM(I22:L22)</f>
        <v>14853</v>
      </c>
      <c r="I22" s="37">
        <f>SUM(I23:I24)</f>
        <v>0</v>
      </c>
      <c r="J22" s="37">
        <f>SUM(J23:J24)</f>
        <v>0</v>
      </c>
      <c r="K22" s="37">
        <f>SUM(K23:K24)</f>
        <v>14853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14853</v>
      </c>
      <c r="D24" s="49">
        <v>0</v>
      </c>
      <c r="E24" s="49"/>
      <c r="F24" s="49">
        <v>14853</v>
      </c>
      <c r="G24" s="50"/>
      <c r="H24" s="48">
        <f t="shared" si="1"/>
        <v>14853</v>
      </c>
      <c r="I24" s="49"/>
      <c r="J24" s="49"/>
      <c r="K24" s="49">
        <v>14853</v>
      </c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520193</v>
      </c>
      <c r="D25" s="54">
        <v>520193</v>
      </c>
      <c r="E25" s="54"/>
      <c r="F25" s="55" t="s">
        <v>36</v>
      </c>
      <c r="G25" s="56" t="s">
        <v>36</v>
      </c>
      <c r="H25" s="53">
        <f t="shared" si="1"/>
        <v>1310813</v>
      </c>
      <c r="I25" s="54">
        <v>628493</v>
      </c>
      <c r="J25" s="54">
        <v>682320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9109</v>
      </c>
      <c r="D27" s="61" t="s">
        <v>36</v>
      </c>
      <c r="E27" s="61" t="s">
        <v>36</v>
      </c>
      <c r="F27" s="65">
        <f>SUM(F28,F32,F34,F37)</f>
        <v>9109</v>
      </c>
      <c r="G27" s="62" t="s">
        <v>36</v>
      </c>
      <c r="H27" s="59">
        <f t="shared" si="1"/>
        <v>9109</v>
      </c>
      <c r="I27" s="61" t="s">
        <v>36</v>
      </c>
      <c r="J27" s="61" t="s">
        <v>36</v>
      </c>
      <c r="K27" s="65">
        <f>SUM(K28,K32,K34,K37)</f>
        <v>9109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6264</v>
      </c>
      <c r="D34" s="61" t="s">
        <v>36</v>
      </c>
      <c r="E34" s="61" t="s">
        <v>36</v>
      </c>
      <c r="F34" s="65">
        <f>SUM(F35:F36)</f>
        <v>6264</v>
      </c>
      <c r="G34" s="62" t="s">
        <v>36</v>
      </c>
      <c r="H34" s="59">
        <f t="shared" si="1"/>
        <v>6264</v>
      </c>
      <c r="I34" s="61" t="s">
        <v>36</v>
      </c>
      <c r="J34" s="61" t="s">
        <v>36</v>
      </c>
      <c r="K34" s="65">
        <f>SUM(K35:K36)</f>
        <v>6264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6264</v>
      </c>
      <c r="D35" s="69" t="s">
        <v>36</v>
      </c>
      <c r="E35" s="69" t="s">
        <v>36</v>
      </c>
      <c r="F35" s="70">
        <v>6264</v>
      </c>
      <c r="G35" s="71" t="s">
        <v>36</v>
      </c>
      <c r="H35" s="68">
        <f t="shared" si="1"/>
        <v>6264</v>
      </c>
      <c r="I35" s="69" t="s">
        <v>36</v>
      </c>
      <c r="J35" s="69" t="s">
        <v>36</v>
      </c>
      <c r="K35" s="70">
        <v>6264</v>
      </c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2845</v>
      </c>
      <c r="D37" s="61" t="s">
        <v>36</v>
      </c>
      <c r="E37" s="61" t="s">
        <v>36</v>
      </c>
      <c r="F37" s="65">
        <f>SUM(F38:F41)</f>
        <v>2845</v>
      </c>
      <c r="G37" s="62" t="s">
        <v>36</v>
      </c>
      <c r="H37" s="59">
        <f t="shared" si="1"/>
        <v>2845</v>
      </c>
      <c r="I37" s="61" t="s">
        <v>36</v>
      </c>
      <c r="J37" s="61" t="s">
        <v>36</v>
      </c>
      <c r="K37" s="65">
        <f>SUM(K38:K41)</f>
        <v>2845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2845</v>
      </c>
      <c r="D41" s="75" t="s">
        <v>36</v>
      </c>
      <c r="E41" s="75" t="s">
        <v>36</v>
      </c>
      <c r="F41" s="76">
        <v>2845</v>
      </c>
      <c r="G41" s="77" t="s">
        <v>36</v>
      </c>
      <c r="H41" s="74">
        <f t="shared" si="1"/>
        <v>2845</v>
      </c>
      <c r="I41" s="75" t="s">
        <v>36</v>
      </c>
      <c r="J41" s="75" t="s">
        <v>36</v>
      </c>
      <c r="K41" s="76">
        <v>2845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1334775</v>
      </c>
      <c r="I50" s="122">
        <f>SUM(I51,I280)</f>
        <v>628493</v>
      </c>
      <c r="J50" s="122">
        <f>SUM(J51,J280)</f>
        <v>682320</v>
      </c>
      <c r="K50" s="122">
        <f>SUM(K51,K280)</f>
        <v>23962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1334775</v>
      </c>
      <c r="I51" s="128">
        <f>SUM(I52,I194)</f>
        <v>628493</v>
      </c>
      <c r="J51" s="128">
        <f>SUM(J52,J194)</f>
        <v>682320</v>
      </c>
      <c r="K51" s="128">
        <f>SUM(K52,K194)</f>
        <v>23962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522659</v>
      </c>
      <c r="D52" s="133">
        <f>SUM(D53,D75,D173,D187)</f>
        <v>498697</v>
      </c>
      <c r="E52" s="133">
        <f>SUM(E53,E75,E173,E187)</f>
        <v>0</v>
      </c>
      <c r="F52" s="133">
        <f>SUM(F53,F75,F173,F187)</f>
        <v>23962</v>
      </c>
      <c r="G52" s="134">
        <f>SUM(G53,G75,G173,G187)</f>
        <v>0</v>
      </c>
      <c r="H52" s="132">
        <f t="shared" si="6"/>
        <v>1298569</v>
      </c>
      <c r="I52" s="133">
        <f>SUM(I53,I75,I173,I187)</f>
        <v>592287</v>
      </c>
      <c r="J52" s="133">
        <f>SUM(J53,J75,J173,J187)</f>
        <v>682320</v>
      </c>
      <c r="K52" s="133">
        <f>SUM(K53,K75,K173,K187)</f>
        <v>23962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319348</v>
      </c>
      <c r="D53" s="138">
        <f>SUM(D54,D67)</f>
        <v>319348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1071844</v>
      </c>
      <c r="I53" s="138">
        <f>SUM(I54,I67)</f>
        <v>389524</v>
      </c>
      <c r="J53" s="138">
        <f>SUM(J54,J67)</f>
        <v>682320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233712</v>
      </c>
      <c r="D54" s="65">
        <f>SUM(D55,D58,D66)</f>
        <v>233712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819501</v>
      </c>
      <c r="I54" s="65">
        <f>SUM(I55,I58,I66)</f>
        <v>269917</v>
      </c>
      <c r="J54" s="65">
        <f>SUM(J55,J58,J66)</f>
        <v>549584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221748</v>
      </c>
      <c r="D55" s="145">
        <f>SUM(D56:D57)</f>
        <v>221748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748725</v>
      </c>
      <c r="I55" s="145">
        <f>SUM(I56:I57)</f>
        <v>225349</v>
      </c>
      <c r="J55" s="145">
        <f>SUM(J56:J57)</f>
        <v>523376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221748</v>
      </c>
      <c r="D57" s="76">
        <v>221748</v>
      </c>
      <c r="E57" s="76"/>
      <c r="F57" s="76"/>
      <c r="G57" s="150"/>
      <c r="H57" s="74">
        <f t="shared" si="6"/>
        <v>748725</v>
      </c>
      <c r="I57" s="76">
        <v>225349</v>
      </c>
      <c r="J57" s="76">
        <f>492380+11592+19404</f>
        <v>523376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11964</v>
      </c>
      <c r="D58" s="153">
        <f>SUM(D59:D65)</f>
        <v>11964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70776</v>
      </c>
      <c r="I58" s="153">
        <f>SUM(I59:I65)</f>
        <v>44568</v>
      </c>
      <c r="J58" s="153">
        <f>SUM(J59:J65)</f>
        <v>26208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6772</v>
      </c>
      <c r="D59" s="76">
        <v>6772</v>
      </c>
      <c r="E59" s="76"/>
      <c r="F59" s="76"/>
      <c r="G59" s="150"/>
      <c r="H59" s="74">
        <f t="shared" si="6"/>
        <v>7446</v>
      </c>
      <c r="I59" s="76">
        <v>7446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1781</v>
      </c>
      <c r="D60" s="76">
        <v>1781</v>
      </c>
      <c r="E60" s="76"/>
      <c r="F60" s="76"/>
      <c r="G60" s="150"/>
      <c r="H60" s="74">
        <f t="shared" si="6"/>
        <v>1836</v>
      </c>
      <c r="I60" s="76">
        <v>1836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2076</v>
      </c>
      <c r="I61" s="76"/>
      <c r="J61" s="76">
        <v>2076</v>
      </c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1071</v>
      </c>
      <c r="D62" s="76">
        <v>1071</v>
      </c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1460</v>
      </c>
      <c r="D63" s="76">
        <v>1460</v>
      </c>
      <c r="E63" s="76"/>
      <c r="F63" s="76"/>
      <c r="G63" s="150"/>
      <c r="H63" s="74">
        <f t="shared" si="6"/>
        <v>4217</v>
      </c>
      <c r="I63" s="76">
        <v>4217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30189</v>
      </c>
      <c r="I64" s="76">
        <v>30189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880</v>
      </c>
      <c r="D65" s="76">
        <v>880</v>
      </c>
      <c r="E65" s="76"/>
      <c r="F65" s="76"/>
      <c r="G65" s="150"/>
      <c r="H65" s="74">
        <f t="shared" si="6"/>
        <v>25012</v>
      </c>
      <c r="I65" s="76">
        <v>880</v>
      </c>
      <c r="J65" s="76">
        <f>23316+252+564</f>
        <v>24132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85636</v>
      </c>
      <c r="D67" s="65">
        <f>SUM(D68:D69)</f>
        <v>85636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252343</v>
      </c>
      <c r="I67" s="65">
        <f>SUM(I68:I69)</f>
        <v>119607</v>
      </c>
      <c r="J67" s="65">
        <f>SUM(J68:J69)</f>
        <v>132736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57277</v>
      </c>
      <c r="D68" s="70">
        <v>57277</v>
      </c>
      <c r="E68" s="70"/>
      <c r="F68" s="70"/>
      <c r="G68" s="148"/>
      <c r="H68" s="68">
        <f t="shared" si="6"/>
        <v>201937</v>
      </c>
      <c r="I68" s="70">
        <f>70429+1272</f>
        <v>71701</v>
      </c>
      <c r="J68" s="70">
        <f>122732+2794+4710</f>
        <v>130236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28359</v>
      </c>
      <c r="D69" s="153">
        <f>SUM(D70:D74)</f>
        <v>28359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50406</v>
      </c>
      <c r="I69" s="153">
        <f>SUM(I70:I74)</f>
        <v>47906</v>
      </c>
      <c r="J69" s="153">
        <f>SUM(J70:J74)</f>
        <v>2500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9092</v>
      </c>
      <c r="D70" s="76">
        <v>9092</v>
      </c>
      <c r="E70" s="76"/>
      <c r="F70" s="76"/>
      <c r="G70" s="150"/>
      <c r="H70" s="74">
        <f t="shared" si="6"/>
        <v>31139</v>
      </c>
      <c r="I70" s="76">
        <v>28639</v>
      </c>
      <c r="J70" s="76">
        <v>2500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19209</v>
      </c>
      <c r="D73" s="76">
        <v>19209</v>
      </c>
      <c r="E73" s="76"/>
      <c r="F73" s="76"/>
      <c r="G73" s="150"/>
      <c r="H73" s="74">
        <f t="shared" si="6"/>
        <v>19209</v>
      </c>
      <c r="I73" s="76">
        <v>19209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58</v>
      </c>
      <c r="D74" s="76">
        <v>58</v>
      </c>
      <c r="E74" s="76"/>
      <c r="F74" s="76"/>
      <c r="G74" s="150"/>
      <c r="H74" s="74">
        <f t="shared" si="6"/>
        <v>58</v>
      </c>
      <c r="I74" s="76">
        <v>58</v>
      </c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203311</v>
      </c>
      <c r="D75" s="138">
        <f>SUM(D76,D83,D130,D164,D165,D172)</f>
        <v>179349</v>
      </c>
      <c r="E75" s="138">
        <f>SUM(E76,E83,E130,E164,E165,E172)</f>
        <v>0</v>
      </c>
      <c r="F75" s="138">
        <f>SUM(F76,F83,F130,F164,F165,F172)</f>
        <v>23962</v>
      </c>
      <c r="G75" s="139">
        <f>SUM(G76,G83,G130,G164,G165,G172)</f>
        <v>0</v>
      </c>
      <c r="H75" s="137">
        <f t="shared" si="6"/>
        <v>226725</v>
      </c>
      <c r="I75" s="138">
        <f>SUM(I76,I83,I130,I164,I165,I172)</f>
        <v>202763</v>
      </c>
      <c r="J75" s="138">
        <f>SUM(J76,J83,J130,J164,J165,J172)</f>
        <v>0</v>
      </c>
      <c r="K75" s="138">
        <f>SUM(K76,K83,K130,K164,K165,K172)</f>
        <v>23962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234</v>
      </c>
      <c r="D76" s="65">
        <f>SUM(D77,D80)</f>
        <v>234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234</v>
      </c>
      <c r="I76" s="65">
        <f>SUM(I77,I80)</f>
        <v>234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234</v>
      </c>
      <c r="D77" s="162">
        <f>SUM(D78:D79)</f>
        <v>234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234</v>
      </c>
      <c r="I77" s="162">
        <f>SUM(I78:I79)</f>
        <v>234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234</v>
      </c>
      <c r="D79" s="76">
        <v>234</v>
      </c>
      <c r="E79" s="76"/>
      <c r="F79" s="76"/>
      <c r="G79" s="150"/>
      <c r="H79" s="74">
        <f t="shared" si="6"/>
        <v>234</v>
      </c>
      <c r="I79" s="76">
        <v>234</v>
      </c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166984</v>
      </c>
      <c r="D83" s="65">
        <f>SUM(D84,D89,D95,D103,D112,D116,D122,D128)</f>
        <v>152893</v>
      </c>
      <c r="E83" s="65">
        <f>SUM(E84,E89,E95,E103,E112,E116,E122,E128)</f>
        <v>0</v>
      </c>
      <c r="F83" s="65">
        <f>SUM(F84,F89,F95,F103,F112,F116,F122,F128)</f>
        <v>14091</v>
      </c>
      <c r="G83" s="159">
        <f>SUM(G84,G89,G95,G103,G112,G116,G122,G128)</f>
        <v>0</v>
      </c>
      <c r="H83" s="59">
        <f t="shared" si="6"/>
        <v>168423</v>
      </c>
      <c r="I83" s="65">
        <f>SUM(I84,I89,I95,I103,I112,I116,I122,I128)</f>
        <v>154332</v>
      </c>
      <c r="J83" s="65">
        <f>SUM(J84,J89,J95,J103,J112,J116,J122,J128)</f>
        <v>0</v>
      </c>
      <c r="K83" s="65">
        <f>SUM(K84,K89,K95,K103,K112,K116,K122,K128)</f>
        <v>14091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2944</v>
      </c>
      <c r="D84" s="145">
        <f>SUM(D85:D88)</f>
        <v>2899</v>
      </c>
      <c r="E84" s="145">
        <f>SUM(E85:E88)</f>
        <v>0</v>
      </c>
      <c r="F84" s="145">
        <f>SUM(F85:F88)</f>
        <v>45</v>
      </c>
      <c r="G84" s="145">
        <f>SUM(G85:G88)</f>
        <v>0</v>
      </c>
      <c r="H84" s="110">
        <f t="shared" si="6"/>
        <v>2527</v>
      </c>
      <c r="I84" s="145">
        <f>SUM(I85:I88)</f>
        <v>2482</v>
      </c>
      <c r="J84" s="145">
        <f>SUM(J85:J88)</f>
        <v>0</v>
      </c>
      <c r="K84" s="145">
        <f>SUM(K85:K88)</f>
        <v>45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2106</v>
      </c>
      <c r="D86" s="76">
        <v>2106</v>
      </c>
      <c r="E86" s="76"/>
      <c r="F86" s="76"/>
      <c r="G86" s="150"/>
      <c r="H86" s="74">
        <f t="shared" si="6"/>
        <v>2106</v>
      </c>
      <c r="I86" s="76">
        <v>2106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376</v>
      </c>
      <c r="D87" s="76">
        <v>376</v>
      </c>
      <c r="E87" s="76"/>
      <c r="F87" s="76"/>
      <c r="G87" s="150"/>
      <c r="H87" s="74">
        <f t="shared" si="6"/>
        <v>376</v>
      </c>
      <c r="I87" s="76">
        <v>376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462</v>
      </c>
      <c r="D88" s="76">
        <v>417</v>
      </c>
      <c r="E88" s="76"/>
      <c r="F88" s="76">
        <v>45</v>
      </c>
      <c r="G88" s="150"/>
      <c r="H88" s="74">
        <f t="shared" si="6"/>
        <v>45</v>
      </c>
      <c r="I88" s="76">
        <f>417-417</f>
        <v>0</v>
      </c>
      <c r="J88" s="76"/>
      <c r="K88" s="76">
        <v>45</v>
      </c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142885</v>
      </c>
      <c r="D89" s="153">
        <f>SUM(D90:D94)</f>
        <v>131341</v>
      </c>
      <c r="E89" s="153">
        <f>SUM(E90:E94)</f>
        <v>0</v>
      </c>
      <c r="F89" s="153">
        <f>SUM(F90:F94)</f>
        <v>11544</v>
      </c>
      <c r="G89" s="154">
        <f>SUM(G90:G94)</f>
        <v>0</v>
      </c>
      <c r="H89" s="74">
        <f t="shared" si="6"/>
        <v>132457</v>
      </c>
      <c r="I89" s="153">
        <f>SUM(I90:I94)</f>
        <v>120913</v>
      </c>
      <c r="J89" s="153">
        <f>SUM(J90:J94)</f>
        <v>0</v>
      </c>
      <c r="K89" s="153">
        <f>SUM(K90:K94)</f>
        <v>11544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95394</v>
      </c>
      <c r="D90" s="76">
        <v>91516</v>
      </c>
      <c r="E90" s="76"/>
      <c r="F90" s="76">
        <v>3878</v>
      </c>
      <c r="G90" s="150"/>
      <c r="H90" s="74">
        <f t="shared" si="6"/>
        <v>87968</v>
      </c>
      <c r="I90" s="76">
        <v>84090</v>
      </c>
      <c r="J90" s="76"/>
      <c r="K90" s="76">
        <f>4666-788</f>
        <v>3878</v>
      </c>
      <c r="L90" s="151"/>
    </row>
    <row r="91" spans="1:12" x14ac:dyDescent="0.25">
      <c r="A91" s="47">
        <v>2222</v>
      </c>
      <c r="B91" s="73" t="s">
        <v>91</v>
      </c>
      <c r="C91" s="74">
        <f t="shared" si="5"/>
        <v>9572</v>
      </c>
      <c r="D91" s="76">
        <v>8572</v>
      </c>
      <c r="E91" s="76"/>
      <c r="F91" s="76">
        <v>1000</v>
      </c>
      <c r="G91" s="150"/>
      <c r="H91" s="74">
        <f t="shared" si="6"/>
        <v>9744</v>
      </c>
      <c r="I91" s="76">
        <v>8744</v>
      </c>
      <c r="J91" s="76"/>
      <c r="K91" s="76">
        <v>1000</v>
      </c>
      <c r="L91" s="151"/>
    </row>
    <row r="92" spans="1:12" x14ac:dyDescent="0.25">
      <c r="A92" s="47">
        <v>2223</v>
      </c>
      <c r="B92" s="73" t="s">
        <v>92</v>
      </c>
      <c r="C92" s="74">
        <f t="shared" si="5"/>
        <v>36751</v>
      </c>
      <c r="D92" s="76">
        <v>30085</v>
      </c>
      <c r="E92" s="76"/>
      <c r="F92" s="76">
        <v>6666</v>
      </c>
      <c r="G92" s="150"/>
      <c r="H92" s="74">
        <f t="shared" si="6"/>
        <v>33571</v>
      </c>
      <c r="I92" s="76">
        <v>26905</v>
      </c>
      <c r="J92" s="76"/>
      <c r="K92" s="76">
        <f>5700+966</f>
        <v>6666</v>
      </c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1168</v>
      </c>
      <c r="D93" s="76">
        <v>1168</v>
      </c>
      <c r="E93" s="76"/>
      <c r="F93" s="76"/>
      <c r="G93" s="150"/>
      <c r="H93" s="74">
        <f t="shared" si="6"/>
        <v>1174</v>
      </c>
      <c r="I93" s="76">
        <v>1174</v>
      </c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2698</v>
      </c>
      <c r="D95" s="153">
        <f>SUM(D96:D102)</f>
        <v>2698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2615</v>
      </c>
      <c r="I95" s="153">
        <f>SUM(I96:I102)</f>
        <v>2615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83</v>
      </c>
      <c r="D99" s="76">
        <v>83</v>
      </c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2615</v>
      </c>
      <c r="D102" s="76">
        <v>2615</v>
      </c>
      <c r="E102" s="76"/>
      <c r="F102" s="76"/>
      <c r="G102" s="150"/>
      <c r="H102" s="74">
        <f t="shared" si="6"/>
        <v>2615</v>
      </c>
      <c r="I102" s="76">
        <v>2615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5526</v>
      </c>
      <c r="D103" s="153">
        <f>SUM(D104:D111)</f>
        <v>4684</v>
      </c>
      <c r="E103" s="153">
        <f>SUM(E104:E111)</f>
        <v>0</v>
      </c>
      <c r="F103" s="153">
        <f>SUM(F104:F111)</f>
        <v>842</v>
      </c>
      <c r="G103" s="154">
        <f>SUM(G104:G111)</f>
        <v>0</v>
      </c>
      <c r="H103" s="74">
        <f t="shared" si="6"/>
        <v>5526</v>
      </c>
      <c r="I103" s="153">
        <f>SUM(I104:I111)</f>
        <v>4684</v>
      </c>
      <c r="J103" s="153">
        <f>SUM(J104:J111)</f>
        <v>0</v>
      </c>
      <c r="K103" s="153">
        <f>SUM(K104:K111)</f>
        <v>842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1412</v>
      </c>
      <c r="D106" s="76">
        <v>812</v>
      </c>
      <c r="E106" s="76"/>
      <c r="F106" s="76">
        <v>600</v>
      </c>
      <c r="G106" s="150"/>
      <c r="H106" s="74">
        <f t="shared" si="6"/>
        <v>1412</v>
      </c>
      <c r="I106" s="76">
        <v>812</v>
      </c>
      <c r="J106" s="76"/>
      <c r="K106" s="76">
        <v>600</v>
      </c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4114</v>
      </c>
      <c r="D107" s="76">
        <v>3872</v>
      </c>
      <c r="E107" s="76"/>
      <c r="F107" s="76">
        <v>242</v>
      </c>
      <c r="G107" s="150"/>
      <c r="H107" s="74">
        <f t="shared" si="6"/>
        <v>4114</v>
      </c>
      <c r="I107" s="76">
        <v>3872</v>
      </c>
      <c r="J107" s="76"/>
      <c r="K107" s="76">
        <v>242</v>
      </c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417</v>
      </c>
      <c r="I112" s="153">
        <f>SUM(I113:I115)</f>
        <v>417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417</v>
      </c>
      <c r="I115" s="76">
        <v>417</v>
      </c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12859</v>
      </c>
      <c r="D116" s="153">
        <f>SUM(D117:D121)</f>
        <v>11199</v>
      </c>
      <c r="E116" s="153">
        <f>SUM(E117:E121)</f>
        <v>0</v>
      </c>
      <c r="F116" s="153">
        <f>SUM(F117:F121)</f>
        <v>1660</v>
      </c>
      <c r="G116" s="154">
        <f>SUM(G117:G121)</f>
        <v>0</v>
      </c>
      <c r="H116" s="74">
        <f t="shared" ref="H116:H188" si="8">SUM(I116:L116)</f>
        <v>12959</v>
      </c>
      <c r="I116" s="153">
        <f>SUM(I117:I121)</f>
        <v>11299</v>
      </c>
      <c r="J116" s="153">
        <f>SUM(J117:J121)</f>
        <v>0</v>
      </c>
      <c r="K116" s="153">
        <f>SUM(K117:K121)</f>
        <v>1660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500</v>
      </c>
      <c r="D118" s="76"/>
      <c r="E118" s="76"/>
      <c r="F118" s="76">
        <v>500</v>
      </c>
      <c r="G118" s="150"/>
      <c r="H118" s="74">
        <f t="shared" si="8"/>
        <v>600</v>
      </c>
      <c r="I118" s="76">
        <v>100</v>
      </c>
      <c r="J118" s="76"/>
      <c r="K118" s="76">
        <v>500</v>
      </c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9400</v>
      </c>
      <c r="D119" s="76">
        <v>9400</v>
      </c>
      <c r="E119" s="76"/>
      <c r="F119" s="76"/>
      <c r="G119" s="150"/>
      <c r="H119" s="74">
        <f t="shared" si="8"/>
        <v>9400</v>
      </c>
      <c r="I119" s="76">
        <v>9400</v>
      </c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2959</v>
      </c>
      <c r="D120" s="76">
        <v>1799</v>
      </c>
      <c r="E120" s="76"/>
      <c r="F120" s="76">
        <v>1160</v>
      </c>
      <c r="G120" s="150"/>
      <c r="H120" s="74">
        <f t="shared" si="8"/>
        <v>2959</v>
      </c>
      <c r="I120" s="76">
        <v>1799</v>
      </c>
      <c r="J120" s="76"/>
      <c r="K120" s="76">
        <v>1160</v>
      </c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72</v>
      </c>
      <c r="D122" s="153">
        <f>SUM(D123:D127)</f>
        <v>72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11922</v>
      </c>
      <c r="I122" s="153">
        <f>SUM(I123:I127)</f>
        <v>11922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11250</v>
      </c>
      <c r="I124" s="76">
        <v>11250</v>
      </c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72</v>
      </c>
      <c r="D127" s="76">
        <v>72</v>
      </c>
      <c r="E127" s="76"/>
      <c r="F127" s="76"/>
      <c r="G127" s="150"/>
      <c r="H127" s="74">
        <f t="shared" si="8"/>
        <v>672</v>
      </c>
      <c r="I127" s="76">
        <f>72+600</f>
        <v>672</v>
      </c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35856</v>
      </c>
      <c r="D130" s="65">
        <f>SUM(D131,D136,D140,D141,D144,D151,D159,D160,D163)</f>
        <v>25985</v>
      </c>
      <c r="E130" s="65">
        <f>SUM(E131,E136,E140,E141,E144,E151,E159,E160,E163)</f>
        <v>0</v>
      </c>
      <c r="F130" s="65">
        <f>SUM(F131,F136,F140,F141,F144,F151,F159,F160,F163)</f>
        <v>9871</v>
      </c>
      <c r="G130" s="159">
        <f>SUM(G131,G136,G140,G141,G144,G151,G159,G160,G163)</f>
        <v>0</v>
      </c>
      <c r="H130" s="59">
        <f t="shared" si="8"/>
        <v>57831</v>
      </c>
      <c r="I130" s="65">
        <f>SUM(I131,I136,I140,I141,I144,I151,I159,I160,I163)</f>
        <v>47960</v>
      </c>
      <c r="J130" s="65">
        <f>SUM(J131,J136,J140,J141,J144,J151,J159,J160,J163)</f>
        <v>0</v>
      </c>
      <c r="K130" s="65">
        <f>SUM(K131,K136,K140,K141,K144,K151,K159,K160,K163)</f>
        <v>9871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9012</v>
      </c>
      <c r="D131" s="162">
        <f>SUM(D132:D135)</f>
        <v>9012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21723</v>
      </c>
      <c r="I131" s="162">
        <f t="shared" si="10"/>
        <v>21723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3526</v>
      </c>
      <c r="D132" s="76">
        <v>3526</v>
      </c>
      <c r="E132" s="76"/>
      <c r="F132" s="76"/>
      <c r="G132" s="150"/>
      <c r="H132" s="74">
        <f t="shared" si="8"/>
        <v>3526</v>
      </c>
      <c r="I132" s="76">
        <v>3526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5486</v>
      </c>
      <c r="D133" s="76">
        <v>5486</v>
      </c>
      <c r="E133" s="76"/>
      <c r="F133" s="76"/>
      <c r="G133" s="150"/>
      <c r="H133" s="74">
        <f t="shared" si="8"/>
        <v>17897</v>
      </c>
      <c r="I133" s="76">
        <f>14211+3600+86</f>
        <v>17897</v>
      </c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300</v>
      </c>
      <c r="I135" s="76">
        <v>300</v>
      </c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4056</v>
      </c>
      <c r="D136" s="153">
        <f>SUM(D137:D139)</f>
        <v>292</v>
      </c>
      <c r="E136" s="153">
        <f>SUM(E137:E139)</f>
        <v>0</v>
      </c>
      <c r="F136" s="153">
        <f>SUM(F137:F139)</f>
        <v>3764</v>
      </c>
      <c r="G136" s="154">
        <f>SUM(G137:G139)</f>
        <v>0</v>
      </c>
      <c r="H136" s="74">
        <f t="shared" si="8"/>
        <v>4056</v>
      </c>
      <c r="I136" s="153">
        <f>SUM(I137:I139)</f>
        <v>292</v>
      </c>
      <c r="J136" s="153">
        <f>SUM(J137:J139)</f>
        <v>0</v>
      </c>
      <c r="K136" s="153">
        <f>SUM(K137:K139)</f>
        <v>3764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4056</v>
      </c>
      <c r="D138" s="76">
        <v>292</v>
      </c>
      <c r="E138" s="76"/>
      <c r="F138" s="76">
        <v>3764</v>
      </c>
      <c r="G138" s="150"/>
      <c r="H138" s="74">
        <f t="shared" si="8"/>
        <v>4056</v>
      </c>
      <c r="I138" s="76">
        <v>292</v>
      </c>
      <c r="J138" s="76"/>
      <c r="K138" s="76">
        <v>3764</v>
      </c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356</v>
      </c>
      <c r="D141" s="153">
        <f>SUM(D142:D143)</f>
        <v>356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356</v>
      </c>
      <c r="I141" s="153">
        <f>SUM(I142:I143)</f>
        <v>356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356</v>
      </c>
      <c r="D142" s="76">
        <v>356</v>
      </c>
      <c r="E142" s="76"/>
      <c r="F142" s="76"/>
      <c r="G142" s="150"/>
      <c r="H142" s="74">
        <f t="shared" si="8"/>
        <v>356</v>
      </c>
      <c r="I142" s="76">
        <v>356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11155</v>
      </c>
      <c r="D144" s="145">
        <f>SUM(D145:D150)</f>
        <v>5048</v>
      </c>
      <c r="E144" s="145">
        <f>SUM(E145:E150)</f>
        <v>0</v>
      </c>
      <c r="F144" s="145">
        <f>SUM(F145:F150)</f>
        <v>6107</v>
      </c>
      <c r="G144" s="146">
        <f>SUM(G145:G150)</f>
        <v>0</v>
      </c>
      <c r="H144" s="110">
        <f t="shared" si="8"/>
        <v>11630</v>
      </c>
      <c r="I144" s="145">
        <f>SUM(I145:I150)</f>
        <v>5523</v>
      </c>
      <c r="J144" s="145">
        <f>SUM(J145:J150)</f>
        <v>0</v>
      </c>
      <c r="K144" s="145">
        <f>SUM(K145:K150)</f>
        <v>6107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1997</v>
      </c>
      <c r="D145" s="70">
        <v>997</v>
      </c>
      <c r="E145" s="70"/>
      <c r="F145" s="70">
        <v>1000</v>
      </c>
      <c r="G145" s="148"/>
      <c r="H145" s="68">
        <f t="shared" si="8"/>
        <v>1997</v>
      </c>
      <c r="I145" s="70">
        <v>997</v>
      </c>
      <c r="J145" s="70"/>
      <c r="K145" s="70">
        <v>1000</v>
      </c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5181</v>
      </c>
      <c r="D146" s="76">
        <v>1281</v>
      </c>
      <c r="E146" s="76"/>
      <c r="F146" s="76">
        <v>3900</v>
      </c>
      <c r="G146" s="150"/>
      <c r="H146" s="74">
        <f t="shared" si="8"/>
        <v>5656</v>
      </c>
      <c r="I146" s="76">
        <f>1281+475</f>
        <v>1756</v>
      </c>
      <c r="J146" s="76"/>
      <c r="K146" s="76">
        <v>3900</v>
      </c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1281</v>
      </c>
      <c r="D147" s="76">
        <v>854</v>
      </c>
      <c r="E147" s="76"/>
      <c r="F147" s="76">
        <v>427</v>
      </c>
      <c r="G147" s="150"/>
      <c r="H147" s="74">
        <f t="shared" si="8"/>
        <v>1281</v>
      </c>
      <c r="I147" s="76">
        <v>854</v>
      </c>
      <c r="J147" s="76"/>
      <c r="K147" s="76">
        <v>427</v>
      </c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2696</v>
      </c>
      <c r="D149" s="76">
        <v>1916</v>
      </c>
      <c r="E149" s="76"/>
      <c r="F149" s="76">
        <v>780</v>
      </c>
      <c r="G149" s="150"/>
      <c r="H149" s="74">
        <f t="shared" si="8"/>
        <v>2696</v>
      </c>
      <c r="I149" s="76">
        <v>1916</v>
      </c>
      <c r="J149" s="76"/>
      <c r="K149" s="76">
        <v>780</v>
      </c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7875</v>
      </c>
      <c r="I151" s="153">
        <f>SUM(I152:I158)</f>
        <v>7875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7875</v>
      </c>
      <c r="I154" s="76">
        <v>7875</v>
      </c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11191</v>
      </c>
      <c r="D159" s="156">
        <v>11191</v>
      </c>
      <c r="E159" s="156"/>
      <c r="F159" s="156"/>
      <c r="G159" s="157"/>
      <c r="H159" s="110">
        <f t="shared" si="8"/>
        <v>12191</v>
      </c>
      <c r="I159" s="156">
        <f>11191+1000</f>
        <v>12191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86</v>
      </c>
      <c r="D163" s="156">
        <v>86</v>
      </c>
      <c r="E163" s="156"/>
      <c r="F163" s="156"/>
      <c r="G163" s="157"/>
      <c r="H163" s="110">
        <f t="shared" si="8"/>
        <v>0</v>
      </c>
      <c r="I163" s="156">
        <f>86+300-86-300</f>
        <v>0</v>
      </c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237</v>
      </c>
      <c r="D165" s="65">
        <f>SUM(D166,D171)</f>
        <v>237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237</v>
      </c>
      <c r="I165" s="65">
        <f>SUM(I166,I171)</f>
        <v>237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237</v>
      </c>
      <c r="D166" s="162">
        <f>SUM(D167:D170)</f>
        <v>237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237</v>
      </c>
      <c r="I166" s="162">
        <f>SUM(I167:I170)</f>
        <v>237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237</v>
      </c>
      <c r="D168" s="76">
        <v>237</v>
      </c>
      <c r="E168" s="76"/>
      <c r="F168" s="76"/>
      <c r="G168" s="150"/>
      <c r="H168" s="74">
        <f t="shared" si="8"/>
        <v>237</v>
      </c>
      <c r="I168" s="76">
        <v>237</v>
      </c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36206</v>
      </c>
      <c r="I194" s="133">
        <f>SUM(I195,I230,I268)</f>
        <v>36206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36206</v>
      </c>
      <c r="I195" s="138">
        <f>I196+I204</f>
        <v>36206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2550</v>
      </c>
      <c r="I196" s="65">
        <f>I197+I198+I201+I202+I203</f>
        <v>2550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2550</v>
      </c>
      <c r="I198" s="153">
        <f>I199+I200</f>
        <v>2550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2550</v>
      </c>
      <c r="I199" s="76">
        <v>2550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21496</v>
      </c>
      <c r="D204" s="65">
        <f>D205+D215+D216+D225+D226+D227+D229</f>
        <v>21496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33656</v>
      </c>
      <c r="I204" s="65">
        <f>I205+I215+I216+I225+I226+I227+I229</f>
        <v>33656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21496</v>
      </c>
      <c r="D216" s="153">
        <f>SUM(D217:D224)</f>
        <v>21496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33656</v>
      </c>
      <c r="I216" s="153">
        <f>SUM(I217:I224)</f>
        <v>33656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7755</v>
      </c>
      <c r="D219" s="76">
        <v>7755</v>
      </c>
      <c r="E219" s="76"/>
      <c r="F219" s="76"/>
      <c r="G219" s="150"/>
      <c r="H219" s="74">
        <f t="shared" si="24"/>
        <v>7755</v>
      </c>
      <c r="I219" s="76">
        <v>7755</v>
      </c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8732</v>
      </c>
      <c r="D223" s="76">
        <v>8732</v>
      </c>
      <c r="E223" s="76"/>
      <c r="F223" s="76"/>
      <c r="G223" s="150"/>
      <c r="H223" s="74">
        <f t="shared" si="24"/>
        <v>20892</v>
      </c>
      <c r="I223" s="76">
        <f>15120+4320+1452</f>
        <v>20892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5009</v>
      </c>
      <c r="D224" s="76">
        <v>5009</v>
      </c>
      <c r="E224" s="76"/>
      <c r="F224" s="76"/>
      <c r="G224" s="150"/>
      <c r="H224" s="74">
        <f t="shared" si="24"/>
        <v>5009</v>
      </c>
      <c r="I224" s="76">
        <v>5009</v>
      </c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1334775</v>
      </c>
      <c r="I283" s="219">
        <f>SUM(I280,I268,I230,I195,I187,I173,I75,I53)</f>
        <v>628493</v>
      </c>
      <c r="J283" s="219">
        <f>SUM(J280,J268,J230,J195,J187,J173,J75,J53)</f>
        <v>682320</v>
      </c>
      <c r="K283" s="219">
        <f>SUM(K280,K268,K230,K195,K187,K173,K75,K53)</f>
        <v>23962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-14853</v>
      </c>
      <c r="I285" s="225">
        <f>SUM(I25,I26,I42)-I51</f>
        <v>0</v>
      </c>
      <c r="J285" s="225">
        <f>SUM(J25,J26,J42)-J51</f>
        <v>0</v>
      </c>
      <c r="K285" s="225">
        <f>(K27+K43)-K51</f>
        <v>-14853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14853</v>
      </c>
      <c r="D287" s="225">
        <f t="shared" si="40"/>
        <v>0</v>
      </c>
      <c r="E287" s="225">
        <f t="shared" si="40"/>
        <v>0</v>
      </c>
      <c r="F287" s="225">
        <f t="shared" si="40"/>
        <v>14853</v>
      </c>
      <c r="G287" s="226">
        <f t="shared" si="40"/>
        <v>0</v>
      </c>
      <c r="H287" s="229">
        <f t="shared" si="40"/>
        <v>14853</v>
      </c>
      <c r="I287" s="225">
        <f t="shared" si="40"/>
        <v>0</v>
      </c>
      <c r="J287" s="225">
        <f t="shared" si="40"/>
        <v>0</v>
      </c>
      <c r="K287" s="225">
        <f t="shared" si="40"/>
        <v>14853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14853</v>
      </c>
      <c r="D288" s="225">
        <f t="shared" si="41"/>
        <v>0</v>
      </c>
      <c r="E288" s="225">
        <f t="shared" si="41"/>
        <v>0</v>
      </c>
      <c r="F288" s="225">
        <f t="shared" si="41"/>
        <v>14853</v>
      </c>
      <c r="G288" s="232">
        <f t="shared" si="41"/>
        <v>0</v>
      </c>
      <c r="H288" s="229">
        <f t="shared" si="41"/>
        <v>14853</v>
      </c>
      <c r="I288" s="225">
        <f t="shared" si="41"/>
        <v>0</v>
      </c>
      <c r="J288" s="225">
        <f t="shared" si="41"/>
        <v>0</v>
      </c>
      <c r="K288" s="225">
        <f t="shared" si="41"/>
        <v>14853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353</v>
      </c>
      <c r="D303" s="255"/>
      <c r="E303" s="255"/>
      <c r="F303" s="255"/>
      <c r="G303" s="255"/>
      <c r="H303" s="255" t="s">
        <v>354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353</v>
      </c>
      <c r="D305" s="255"/>
      <c r="E305" s="255"/>
      <c r="F305" s="255"/>
      <c r="G305" s="255"/>
      <c r="H305" s="255" t="s">
        <v>355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kELV81lhTA9kRTt3P0DfSBsGaM+Vp4sa65YnuSBuuhXi96bp6j2wPs4APf9U4J2+q08I7WLU2IrLSP3JoxIh+Q==" saltValue="LrjT1rX+82Ov3gmTIna0GA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Nr.09.6.1.&amp;"Arial,Regular"          </oddHeader>
    <oddFooter>&amp;L&amp;"Times New Roman,Regular"&amp;10&amp;D&amp;T&amp;R&amp;"Times New Roman,Regular"&amp;10&amp;P (&amp;N)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346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347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348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451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349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131658</v>
      </c>
      <c r="D21" s="31">
        <f>SUM(D22,D25,D26,D42,D43)</f>
        <v>131658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185594</v>
      </c>
      <c r="I21" s="31">
        <f>SUM(I22,I25,I26,I42,I43)</f>
        <v>132670</v>
      </c>
      <c r="J21" s="31">
        <f>SUM(J22,J25,J43)</f>
        <v>52924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>
        <v>0</v>
      </c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131658</v>
      </c>
      <c r="D25" s="54">
        <v>131658</v>
      </c>
      <c r="E25" s="54"/>
      <c r="F25" s="55" t="s">
        <v>36</v>
      </c>
      <c r="G25" s="56" t="s">
        <v>36</v>
      </c>
      <c r="H25" s="53">
        <f t="shared" si="1"/>
        <v>185594</v>
      </c>
      <c r="I25" s="54">
        <v>132670</v>
      </c>
      <c r="J25" s="54">
        <v>52924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>
        <v>0</v>
      </c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>
        <v>0</v>
      </c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185594</v>
      </c>
      <c r="I50" s="122">
        <f>SUM(I51,I280)</f>
        <v>132670</v>
      </c>
      <c r="J50" s="122">
        <f>SUM(J51,J280)</f>
        <v>52924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185594</v>
      </c>
      <c r="I51" s="128">
        <f>SUM(I52,I194)</f>
        <v>132670</v>
      </c>
      <c r="J51" s="128">
        <f>SUM(J52,J194)</f>
        <v>52924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131658</v>
      </c>
      <c r="D52" s="133">
        <f>SUM(D53,D75,D173,D187)</f>
        <v>131658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185594</v>
      </c>
      <c r="I52" s="133">
        <f>SUM(I53,I75,I173,I187)</f>
        <v>132670</v>
      </c>
      <c r="J52" s="133">
        <f>SUM(J53,J75,J173,J187)</f>
        <v>52924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>
        <v>0</v>
      </c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>
        <v>0</v>
      </c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>
        <v>0</v>
      </c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>
        <v>0</v>
      </c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>
        <v>0</v>
      </c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>
        <v>0</v>
      </c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>
        <v>0</v>
      </c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>
        <v>0</v>
      </c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>
        <v>0</v>
      </c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0</v>
      </c>
      <c r="D68" s="70">
        <v>0</v>
      </c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>
        <v>0</v>
      </c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>
        <v>0</v>
      </c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>
        <v>0</v>
      </c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131658</v>
      </c>
      <c r="D75" s="138">
        <f>SUM(D76,D83,D130,D164,D165,D172)</f>
        <v>131658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185594</v>
      </c>
      <c r="I75" s="138">
        <f>SUM(I76,I83,I130,I164,I165,I172)</f>
        <v>132670</v>
      </c>
      <c r="J75" s="138">
        <f>SUM(J76,J83,J130,J164,J165,J172)</f>
        <v>52924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>
        <v>0</v>
      </c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>
        <v>0</v>
      </c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>
        <v>0</v>
      </c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>
        <v>0</v>
      </c>
      <c r="E88" s="76"/>
      <c r="F88" s="76">
        <v>0</v>
      </c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>
        <v>0</v>
      </c>
      <c r="E90" s="76"/>
      <c r="F90" s="76">
        <v>0</v>
      </c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>
        <v>0</v>
      </c>
      <c r="E91" s="76"/>
      <c r="F91" s="76">
        <v>0</v>
      </c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>
        <v>0</v>
      </c>
      <c r="E92" s="76"/>
      <c r="F92" s="76">
        <v>0</v>
      </c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>
        <v>0</v>
      </c>
      <c r="E93" s="76"/>
      <c r="F93" s="76">
        <v>0</v>
      </c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>
        <v>0</v>
      </c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131658</v>
      </c>
      <c r="D130" s="65">
        <f>SUM(D131,D136,D140,D141,D144,D151,D159,D160,D163)</f>
        <v>131658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185594</v>
      </c>
      <c r="I130" s="65">
        <f>SUM(I131,I136,I140,I141,I144,I151,I159,I160,I163)</f>
        <v>132670</v>
      </c>
      <c r="J130" s="65">
        <f>SUM(J131,J136,J140,J141,J144,J151,J159,J160,J163)</f>
        <v>52924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131658</v>
      </c>
      <c r="D151" s="153">
        <f>SUM(D152:D158)</f>
        <v>131658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185594</v>
      </c>
      <c r="I151" s="153">
        <f>SUM(I152:I158)</f>
        <v>132670</v>
      </c>
      <c r="J151" s="153">
        <f>SUM(J152:J158)</f>
        <v>52924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131658</v>
      </c>
      <c r="D154" s="76">
        <v>131658</v>
      </c>
      <c r="E154" s="76"/>
      <c r="F154" s="76"/>
      <c r="G154" s="150"/>
      <c r="H154" s="74">
        <f t="shared" si="8"/>
        <v>185594</v>
      </c>
      <c r="I154" s="76">
        <f>22033+110637</f>
        <v>132670</v>
      </c>
      <c r="J154" s="76">
        <v>52924</v>
      </c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185594</v>
      </c>
      <c r="I283" s="219">
        <f>SUM(I280,I268,I230,I195,I187,I173,I75,I53)</f>
        <v>132670</v>
      </c>
      <c r="J283" s="219">
        <f>SUM(J280,J268,J230,J195,J187,J173,J75,J53)</f>
        <v>52924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353</v>
      </c>
      <c r="D303" s="255"/>
      <c r="E303" s="255"/>
      <c r="F303" s="255"/>
      <c r="G303" s="255"/>
      <c r="H303" s="255" t="s">
        <v>354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353</v>
      </c>
      <c r="D305" s="255"/>
      <c r="E305" s="255"/>
      <c r="F305" s="255"/>
      <c r="G305" s="255"/>
      <c r="H305" s="255" t="s">
        <v>355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mL8lV4hsxDsW3y+77tMzpF7TpArUHOFVQvedKgLuIwU/0t4pz7niY+98YgBkYySH3jtnHASVn5WR/Y4zmFcwKg==" saltValue="Ky3cnGfvjCU4f5l+X6YR4Q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Nr.09.6.2.&amp;"Arial,Regular"          </oddHeader>
    <oddFooter>&amp;L&amp;"Times New Roman,Regular"&amp;10&amp;D&amp;T&amp;R&amp;"Times New Roman,Regular"&amp;10&amp;P (&amp;N)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1"/>
      <c r="E4" s="281"/>
      <c r="F4" s="281"/>
      <c r="G4" s="281"/>
      <c r="H4" s="321" t="s">
        <v>356</v>
      </c>
      <c r="I4" s="322"/>
      <c r="J4" s="322"/>
      <c r="K4" s="322"/>
      <c r="L4" s="323"/>
    </row>
    <row r="5" spans="1:12" ht="15" customHeight="1" x14ac:dyDescent="0.25">
      <c r="A5" s="6" t="s">
        <v>3</v>
      </c>
      <c r="B5" s="7"/>
      <c r="D5" s="283"/>
      <c r="E5" s="283"/>
      <c r="F5" s="283"/>
      <c r="G5" s="283"/>
      <c r="H5" s="324" t="s">
        <v>357</v>
      </c>
      <c r="I5" s="325"/>
      <c r="J5" s="325"/>
      <c r="K5" s="325"/>
      <c r="L5" s="326"/>
    </row>
    <row r="6" spans="1:12" ht="12.75" customHeight="1" x14ac:dyDescent="0.25">
      <c r="A6" s="2" t="s">
        <v>5</v>
      </c>
      <c r="B6" s="3"/>
      <c r="D6" s="283"/>
      <c r="E6" s="283"/>
      <c r="F6" s="283"/>
      <c r="G6" s="283"/>
      <c r="H6" s="324" t="s">
        <v>8</v>
      </c>
      <c r="I6" s="325"/>
      <c r="J6" s="325"/>
      <c r="K6" s="325"/>
      <c r="L6" s="326"/>
    </row>
    <row r="7" spans="1:12" ht="12.75" customHeight="1" x14ac:dyDescent="0.25">
      <c r="A7" s="2" t="s">
        <v>7</v>
      </c>
      <c r="B7" s="3"/>
      <c r="D7" s="281"/>
      <c r="E7" s="281"/>
      <c r="F7" s="281"/>
      <c r="G7" s="281"/>
      <c r="H7" s="321"/>
      <c r="I7" s="322"/>
      <c r="J7" s="322"/>
      <c r="K7" s="322"/>
      <c r="L7" s="323"/>
    </row>
    <row r="8" spans="1:12" ht="24" customHeight="1" x14ac:dyDescent="0.25">
      <c r="A8" s="2" t="s">
        <v>9</v>
      </c>
      <c r="B8" s="3"/>
      <c r="D8" s="263"/>
      <c r="E8" s="263"/>
      <c r="F8" s="263"/>
      <c r="G8" s="263"/>
      <c r="H8" s="325" t="s">
        <v>10</v>
      </c>
      <c r="I8" s="325"/>
      <c r="J8" s="325"/>
      <c r="K8" s="325"/>
      <c r="L8" s="326"/>
    </row>
    <row r="9" spans="1:12" ht="12.75" customHeight="1" x14ac:dyDescent="0.25">
      <c r="A9" s="8" t="s">
        <v>11</v>
      </c>
      <c r="B9" s="3"/>
      <c r="D9" s="283"/>
      <c r="E9" s="283"/>
      <c r="F9" s="283"/>
      <c r="G9" s="283"/>
      <c r="H9" s="324"/>
      <c r="I9" s="325"/>
      <c r="J9" s="325"/>
      <c r="K9" s="325"/>
      <c r="L9" s="326"/>
    </row>
    <row r="10" spans="1:12" ht="12.75" customHeight="1" x14ac:dyDescent="0.25">
      <c r="A10" s="2"/>
      <c r="B10" s="3" t="s">
        <v>12</v>
      </c>
      <c r="D10" s="283"/>
      <c r="E10" s="283"/>
      <c r="F10" s="283"/>
      <c r="G10" s="283"/>
      <c r="H10" s="324" t="s">
        <v>358</v>
      </c>
      <c r="I10" s="325"/>
      <c r="J10" s="325"/>
      <c r="K10" s="325"/>
      <c r="L10" s="326"/>
    </row>
    <row r="11" spans="1:12" ht="12.75" customHeight="1" x14ac:dyDescent="0.25">
      <c r="A11" s="2"/>
      <c r="B11" s="3" t="s">
        <v>14</v>
      </c>
      <c r="D11" s="283"/>
      <c r="E11" s="283"/>
      <c r="F11" s="283"/>
      <c r="G11" s="283"/>
      <c r="H11" s="324" t="s">
        <v>359</v>
      </c>
      <c r="I11" s="325"/>
      <c r="J11" s="325"/>
      <c r="K11" s="325"/>
      <c r="L11" s="326"/>
    </row>
    <row r="12" spans="1:12" ht="12.75" customHeight="1" x14ac:dyDescent="0.25">
      <c r="A12" s="2"/>
      <c r="B12" s="3" t="s">
        <v>16</v>
      </c>
      <c r="D12" s="283"/>
      <c r="E12" s="283"/>
      <c r="F12" s="283"/>
      <c r="G12" s="283"/>
      <c r="H12" s="324"/>
      <c r="I12" s="325"/>
      <c r="J12" s="325"/>
      <c r="K12" s="325"/>
      <c r="L12" s="326"/>
    </row>
    <row r="13" spans="1:12" ht="12.75" customHeight="1" x14ac:dyDescent="0.25">
      <c r="A13" s="2"/>
      <c r="B13" s="3" t="s">
        <v>17</v>
      </c>
      <c r="D13" s="283"/>
      <c r="E13" s="283"/>
      <c r="F13" s="283"/>
      <c r="G13" s="283"/>
      <c r="H13" s="324" t="s">
        <v>360</v>
      </c>
      <c r="I13" s="325"/>
      <c r="J13" s="325"/>
      <c r="K13" s="325"/>
      <c r="L13" s="326"/>
    </row>
    <row r="14" spans="1:12" ht="12.75" customHeight="1" x14ac:dyDescent="0.25">
      <c r="A14" s="2"/>
      <c r="B14" s="3" t="s">
        <v>19</v>
      </c>
      <c r="D14" s="283"/>
      <c r="E14" s="283"/>
      <c r="F14" s="283"/>
      <c r="G14" s="283"/>
      <c r="H14" s="324" t="s">
        <v>361</v>
      </c>
      <c r="I14" s="325"/>
      <c r="J14" s="325"/>
      <c r="K14" s="325"/>
      <c r="L14" s="326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240237</v>
      </c>
      <c r="D21" s="31">
        <f>SUM(D22,D25,D26,D42,D43)</f>
        <v>235271</v>
      </c>
      <c r="E21" s="31">
        <f>SUM(E22,E25,E43)</f>
        <v>0</v>
      </c>
      <c r="F21" s="31">
        <f>SUM(F22,F27,F43)</f>
        <v>4966</v>
      </c>
      <c r="G21" s="32">
        <f>SUM(G22,G45)</f>
        <v>0</v>
      </c>
      <c r="H21" s="30">
        <f>SUM(I21:L21)</f>
        <v>367036</v>
      </c>
      <c r="I21" s="31">
        <f>SUM(I22,I25,I26,I42,I43)</f>
        <v>248081</v>
      </c>
      <c r="J21" s="31">
        <f>SUM(J22,J25,J43)</f>
        <v>113989</v>
      </c>
      <c r="K21" s="31">
        <f>SUM(K22,K27,K43)</f>
        <v>4966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235271</v>
      </c>
      <c r="D25" s="54">
        <v>235271</v>
      </c>
      <c r="E25" s="54"/>
      <c r="F25" s="55" t="s">
        <v>36</v>
      </c>
      <c r="G25" s="56" t="s">
        <v>36</v>
      </c>
      <c r="H25" s="53">
        <f t="shared" si="1"/>
        <v>362070</v>
      </c>
      <c r="I25" s="54">
        <v>248081</v>
      </c>
      <c r="J25" s="54">
        <v>113989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4966</v>
      </c>
      <c r="D27" s="61" t="s">
        <v>36</v>
      </c>
      <c r="E27" s="61" t="s">
        <v>36</v>
      </c>
      <c r="F27" s="65">
        <f>SUM(F28,F32,F34,F37)</f>
        <v>4966</v>
      </c>
      <c r="G27" s="62" t="s">
        <v>36</v>
      </c>
      <c r="H27" s="59">
        <f t="shared" si="1"/>
        <v>4966</v>
      </c>
      <c r="I27" s="61" t="s">
        <v>36</v>
      </c>
      <c r="J27" s="61" t="s">
        <v>36</v>
      </c>
      <c r="K27" s="65">
        <f>SUM(K28,K32,K34,K37)</f>
        <v>4966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3966</v>
      </c>
      <c r="D34" s="61" t="s">
        <v>36</v>
      </c>
      <c r="E34" s="61" t="s">
        <v>36</v>
      </c>
      <c r="F34" s="65">
        <f>SUM(F35:F36)</f>
        <v>3966</v>
      </c>
      <c r="G34" s="62" t="s">
        <v>36</v>
      </c>
      <c r="H34" s="59">
        <f t="shared" si="1"/>
        <v>3966</v>
      </c>
      <c r="I34" s="61" t="s">
        <v>36</v>
      </c>
      <c r="J34" s="61" t="s">
        <v>36</v>
      </c>
      <c r="K34" s="65">
        <f>SUM(K35:K36)</f>
        <v>3966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3966</v>
      </c>
      <c r="D35" s="69" t="s">
        <v>36</v>
      </c>
      <c r="E35" s="69" t="s">
        <v>36</v>
      </c>
      <c r="F35" s="70">
        <v>3966</v>
      </c>
      <c r="G35" s="71" t="s">
        <v>36</v>
      </c>
      <c r="H35" s="68">
        <f t="shared" si="1"/>
        <v>3966</v>
      </c>
      <c r="I35" s="69" t="s">
        <v>36</v>
      </c>
      <c r="J35" s="69" t="s">
        <v>36</v>
      </c>
      <c r="K35" s="70">
        <v>3966</v>
      </c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1000</v>
      </c>
      <c r="D37" s="61" t="s">
        <v>36</v>
      </c>
      <c r="E37" s="61" t="s">
        <v>36</v>
      </c>
      <c r="F37" s="65">
        <f>SUM(F38:F41)</f>
        <v>1000</v>
      </c>
      <c r="G37" s="62" t="s">
        <v>36</v>
      </c>
      <c r="H37" s="59">
        <f t="shared" si="1"/>
        <v>1000</v>
      </c>
      <c r="I37" s="61" t="s">
        <v>36</v>
      </c>
      <c r="J37" s="61" t="s">
        <v>36</v>
      </c>
      <c r="K37" s="65">
        <f>SUM(K38:K41)</f>
        <v>1000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1000</v>
      </c>
      <c r="D41" s="75" t="s">
        <v>36</v>
      </c>
      <c r="E41" s="75" t="s">
        <v>36</v>
      </c>
      <c r="F41" s="76">
        <v>1000</v>
      </c>
      <c r="G41" s="77" t="s">
        <v>36</v>
      </c>
      <c r="H41" s="74">
        <f t="shared" si="1"/>
        <v>1000</v>
      </c>
      <c r="I41" s="75" t="s">
        <v>36</v>
      </c>
      <c r="J41" s="75" t="s">
        <v>36</v>
      </c>
      <c r="K41" s="76">
        <v>1000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367036</v>
      </c>
      <c r="I50" s="122">
        <f>SUM(I51,I280)</f>
        <v>248081</v>
      </c>
      <c r="J50" s="122">
        <f>SUM(J51,J280)</f>
        <v>113989</v>
      </c>
      <c r="K50" s="122">
        <f>SUM(K51,K280)</f>
        <v>4966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367036</v>
      </c>
      <c r="I51" s="128">
        <f>SUM(I52,I194)</f>
        <v>248081</v>
      </c>
      <c r="J51" s="128">
        <f>SUM(J52,J194)</f>
        <v>113989</v>
      </c>
      <c r="K51" s="128">
        <f>SUM(K52,K194)</f>
        <v>4966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234762</v>
      </c>
      <c r="D52" s="133">
        <f>SUM(D53,D75,D173,D187)</f>
        <v>230081</v>
      </c>
      <c r="E52" s="133">
        <f>SUM(E53,E75,E173,E187)</f>
        <v>0</v>
      </c>
      <c r="F52" s="133">
        <f>SUM(F53,F75,F173,F187)</f>
        <v>4681</v>
      </c>
      <c r="G52" s="134">
        <f>SUM(G53,G75,G173,G187)</f>
        <v>0</v>
      </c>
      <c r="H52" s="132">
        <f t="shared" si="6"/>
        <v>361219</v>
      </c>
      <c r="I52" s="133">
        <f>SUM(I53,I75,I173,I187)</f>
        <v>242549</v>
      </c>
      <c r="J52" s="133">
        <f>SUM(J53,J75,J173,J187)</f>
        <v>113989</v>
      </c>
      <c r="K52" s="133">
        <f>SUM(K53,K75,K173,K187)</f>
        <v>4681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142130</v>
      </c>
      <c r="D53" s="138">
        <f>SUM(D54,D67)</f>
        <v>142130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273757</v>
      </c>
      <c r="I53" s="138">
        <f>SUM(I54,I67)</f>
        <v>159768</v>
      </c>
      <c r="J53" s="138">
        <f>SUM(J54,J67)</f>
        <v>113989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103483</v>
      </c>
      <c r="D54" s="65">
        <f>SUM(D55,D58,D66)</f>
        <v>103483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208654</v>
      </c>
      <c r="I54" s="65">
        <f>SUM(I55,I58,I66)</f>
        <v>116722</v>
      </c>
      <c r="J54" s="65">
        <f>SUM(J55,J58,J66)</f>
        <v>91932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93845</v>
      </c>
      <c r="D55" s="145">
        <f>SUM(D56:D57)</f>
        <v>93845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186971</v>
      </c>
      <c r="I55" s="145">
        <f>SUM(I56:I57)</f>
        <v>99811</v>
      </c>
      <c r="J55" s="145">
        <f>SUM(J56:J57)</f>
        <v>87160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93845</v>
      </c>
      <c r="D57" s="76">
        <v>93845</v>
      </c>
      <c r="E57" s="76"/>
      <c r="F57" s="76"/>
      <c r="G57" s="150"/>
      <c r="H57" s="74">
        <f t="shared" si="6"/>
        <v>186971</v>
      </c>
      <c r="I57" s="76">
        <v>99811</v>
      </c>
      <c r="J57" s="76">
        <f>78188+8972</f>
        <v>87160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9638</v>
      </c>
      <c r="D58" s="153">
        <f>SUM(D59:D65)</f>
        <v>9638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21683</v>
      </c>
      <c r="I58" s="153">
        <f>SUM(I59:I65)</f>
        <v>16911</v>
      </c>
      <c r="J58" s="153">
        <f>SUM(J59:J65)</f>
        <v>4772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3373</v>
      </c>
      <c r="D59" s="76">
        <v>3373</v>
      </c>
      <c r="E59" s="76"/>
      <c r="F59" s="76"/>
      <c r="G59" s="150"/>
      <c r="H59" s="74">
        <f t="shared" si="6"/>
        <v>3723</v>
      </c>
      <c r="I59" s="76">
        <v>3723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832</v>
      </c>
      <c r="D60" s="76">
        <v>832</v>
      </c>
      <c r="E60" s="76"/>
      <c r="F60" s="76"/>
      <c r="G60" s="150"/>
      <c r="H60" s="74">
        <f t="shared" si="6"/>
        <v>918</v>
      </c>
      <c r="I60" s="76">
        <v>918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332</v>
      </c>
      <c r="I61" s="76"/>
      <c r="J61" s="76">
        <v>332</v>
      </c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1241</v>
      </c>
      <c r="D62" s="76">
        <v>1241</v>
      </c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2495</v>
      </c>
      <c r="D63" s="76">
        <v>2495</v>
      </c>
      <c r="E63" s="76"/>
      <c r="F63" s="76"/>
      <c r="G63" s="150"/>
      <c r="H63" s="74">
        <f t="shared" si="6"/>
        <v>1928</v>
      </c>
      <c r="I63" s="76">
        <v>1928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1697</v>
      </c>
      <c r="D64" s="76">
        <v>1697</v>
      </c>
      <c r="E64" s="76"/>
      <c r="F64" s="76"/>
      <c r="G64" s="150"/>
      <c r="H64" s="74">
        <f t="shared" si="6"/>
        <v>10342</v>
      </c>
      <c r="I64" s="76">
        <v>10342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4440</v>
      </c>
      <c r="I65" s="76"/>
      <c r="J65" s="76">
        <f>4164+276</f>
        <v>4440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38647</v>
      </c>
      <c r="D67" s="65">
        <f>SUM(D68:D69)</f>
        <v>38647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65103</v>
      </c>
      <c r="I67" s="65">
        <f>SUM(I68:I69)</f>
        <v>43046</v>
      </c>
      <c r="J67" s="65">
        <f>SUM(J68:J69)</f>
        <v>22057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25687</v>
      </c>
      <c r="D68" s="70">
        <v>25687</v>
      </c>
      <c r="E68" s="70"/>
      <c r="F68" s="70"/>
      <c r="G68" s="148"/>
      <c r="H68" s="68">
        <f t="shared" si="6"/>
        <v>51071</v>
      </c>
      <c r="I68" s="70">
        <v>29314</v>
      </c>
      <c r="J68" s="70">
        <f>19552+2205</f>
        <v>21757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12960</v>
      </c>
      <c r="D69" s="153">
        <f>SUM(D70:D74)</f>
        <v>12960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14032</v>
      </c>
      <c r="I69" s="153">
        <f>SUM(I70:I74)</f>
        <v>13732</v>
      </c>
      <c r="J69" s="153">
        <f>SUM(J70:J74)</f>
        <v>300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6557</v>
      </c>
      <c r="D70" s="76">
        <v>6557</v>
      </c>
      <c r="E70" s="76"/>
      <c r="F70" s="76"/>
      <c r="G70" s="150"/>
      <c r="H70" s="74">
        <f t="shared" si="6"/>
        <v>7842</v>
      </c>
      <c r="I70" s="76">
        <v>7542</v>
      </c>
      <c r="J70" s="76">
        <f>200+100</f>
        <v>300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6403</v>
      </c>
      <c r="D73" s="76">
        <v>6403</v>
      </c>
      <c r="E73" s="76"/>
      <c r="F73" s="76"/>
      <c r="G73" s="150"/>
      <c r="H73" s="74">
        <f t="shared" si="6"/>
        <v>6190</v>
      </c>
      <c r="I73" s="76">
        <v>6190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92632</v>
      </c>
      <c r="D75" s="138">
        <f>SUM(D76,D83,D130,D164,D165,D172)</f>
        <v>87951</v>
      </c>
      <c r="E75" s="138">
        <f>SUM(E76,E83,E130,E164,E165,E172)</f>
        <v>0</v>
      </c>
      <c r="F75" s="138">
        <f>SUM(F76,F83,F130,F164,F165,F172)</f>
        <v>4681</v>
      </c>
      <c r="G75" s="139">
        <f>SUM(G76,G83,G130,G164,G165,G172)</f>
        <v>0</v>
      </c>
      <c r="H75" s="137">
        <f t="shared" si="6"/>
        <v>87462</v>
      </c>
      <c r="I75" s="138">
        <f>SUM(I76,I83,I130,I164,I165,I172)</f>
        <v>82781</v>
      </c>
      <c r="J75" s="138">
        <f>SUM(J76,J83,J130,J164,J165,J172)</f>
        <v>0</v>
      </c>
      <c r="K75" s="138">
        <f>SUM(K76,K83,K130,K164,K165,K172)</f>
        <v>4681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74758</v>
      </c>
      <c r="D83" s="65">
        <f>SUM(D84,D89,D95,D103,D112,D116,D122,D128)</f>
        <v>72147</v>
      </c>
      <c r="E83" s="65">
        <f>SUM(E84,E89,E95,E103,E112,E116,E122,E128)</f>
        <v>0</v>
      </c>
      <c r="F83" s="65">
        <f>SUM(F84,F89,F95,F103,F112,F116,F122,F128)</f>
        <v>2611</v>
      </c>
      <c r="G83" s="159">
        <f>SUM(G84,G89,G95,G103,G112,G116,G122,G128)</f>
        <v>0</v>
      </c>
      <c r="H83" s="59">
        <f t="shared" si="6"/>
        <v>67854</v>
      </c>
      <c r="I83" s="65">
        <f>SUM(I84,I89,I95,I103,I112,I116,I122,I128)</f>
        <v>65243</v>
      </c>
      <c r="J83" s="65">
        <f>SUM(J84,J89,J95,J103,J112,J116,J122,J128)</f>
        <v>0</v>
      </c>
      <c r="K83" s="65">
        <f>SUM(K84,K89,K95,K103,K112,K116,K122,K128)</f>
        <v>2611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2600</v>
      </c>
      <c r="D84" s="145">
        <f>SUM(D85:D88)</f>
        <v>2600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2186</v>
      </c>
      <c r="I84" s="145">
        <f>SUM(I85:I88)</f>
        <v>2186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1697</v>
      </c>
      <c r="D86" s="76">
        <v>1697</v>
      </c>
      <c r="E86" s="76"/>
      <c r="F86" s="76"/>
      <c r="G86" s="150"/>
      <c r="H86" s="74">
        <f t="shared" si="6"/>
        <v>1697</v>
      </c>
      <c r="I86" s="76">
        <v>1697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410</v>
      </c>
      <c r="D87" s="76">
        <v>410</v>
      </c>
      <c r="E87" s="76"/>
      <c r="F87" s="76"/>
      <c r="G87" s="150"/>
      <c r="H87" s="74">
        <f t="shared" si="6"/>
        <v>410</v>
      </c>
      <c r="I87" s="76">
        <v>410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493</v>
      </c>
      <c r="D88" s="76">
        <v>493</v>
      </c>
      <c r="E88" s="76"/>
      <c r="F88" s="76"/>
      <c r="G88" s="150"/>
      <c r="H88" s="74">
        <f t="shared" si="6"/>
        <v>79</v>
      </c>
      <c r="I88" s="76">
        <f>493-414</f>
        <v>79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58433</v>
      </c>
      <c r="D89" s="153">
        <f>SUM(D90:D94)</f>
        <v>56187</v>
      </c>
      <c r="E89" s="153">
        <f>SUM(E90:E94)</f>
        <v>0</v>
      </c>
      <c r="F89" s="153">
        <f>SUM(F90:F94)</f>
        <v>2246</v>
      </c>
      <c r="G89" s="154">
        <f>SUM(G90:G94)</f>
        <v>0</v>
      </c>
      <c r="H89" s="74">
        <f t="shared" si="6"/>
        <v>53871</v>
      </c>
      <c r="I89" s="153">
        <f>SUM(I90:I94)</f>
        <v>51625</v>
      </c>
      <c r="J89" s="153">
        <f>SUM(J90:J94)</f>
        <v>0</v>
      </c>
      <c r="K89" s="153">
        <f>SUM(K90:K94)</f>
        <v>2246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47578</v>
      </c>
      <c r="D90" s="76">
        <v>47578</v>
      </c>
      <c r="E90" s="76"/>
      <c r="F90" s="76"/>
      <c r="G90" s="150"/>
      <c r="H90" s="74">
        <f t="shared" si="6"/>
        <v>42345</v>
      </c>
      <c r="I90" s="76">
        <v>42345</v>
      </c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1600</v>
      </c>
      <c r="D91" s="76">
        <v>1400</v>
      </c>
      <c r="E91" s="76"/>
      <c r="F91" s="76">
        <v>200</v>
      </c>
      <c r="G91" s="150"/>
      <c r="H91" s="74">
        <f t="shared" si="6"/>
        <v>1573</v>
      </c>
      <c r="I91" s="76">
        <f>843+530</f>
        <v>1373</v>
      </c>
      <c r="J91" s="76"/>
      <c r="K91" s="76">
        <v>200</v>
      </c>
      <c r="L91" s="151"/>
    </row>
    <row r="92" spans="1:12" x14ac:dyDescent="0.25">
      <c r="A92" s="47">
        <v>2223</v>
      </c>
      <c r="B92" s="73" t="s">
        <v>92</v>
      </c>
      <c r="C92" s="74">
        <f t="shared" si="5"/>
        <v>9058</v>
      </c>
      <c r="D92" s="76">
        <v>7100</v>
      </c>
      <c r="E92" s="76"/>
      <c r="F92" s="76">
        <v>1958</v>
      </c>
      <c r="G92" s="150"/>
      <c r="H92" s="74">
        <f t="shared" si="6"/>
        <v>9756</v>
      </c>
      <c r="I92" s="76">
        <v>7798</v>
      </c>
      <c r="J92" s="76"/>
      <c r="K92" s="76">
        <v>1958</v>
      </c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197</v>
      </c>
      <c r="D93" s="76">
        <v>109</v>
      </c>
      <c r="E93" s="76"/>
      <c r="F93" s="76">
        <v>88</v>
      </c>
      <c r="G93" s="150"/>
      <c r="H93" s="74">
        <f t="shared" si="6"/>
        <v>197</v>
      </c>
      <c r="I93" s="76">
        <v>109</v>
      </c>
      <c r="J93" s="76"/>
      <c r="K93" s="76">
        <v>88</v>
      </c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1784</v>
      </c>
      <c r="D95" s="153">
        <f>SUM(D96:D102)</f>
        <v>1784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1778</v>
      </c>
      <c r="I95" s="153">
        <f>SUM(I96:I102)</f>
        <v>1778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50</v>
      </c>
      <c r="D99" s="76">
        <v>50</v>
      </c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107</v>
      </c>
      <c r="D100" s="76">
        <v>107</v>
      </c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1627</v>
      </c>
      <c r="D102" s="76">
        <v>1627</v>
      </c>
      <c r="E102" s="76"/>
      <c r="F102" s="76"/>
      <c r="G102" s="150"/>
      <c r="H102" s="74">
        <f t="shared" si="6"/>
        <v>1778</v>
      </c>
      <c r="I102" s="76">
        <f>1627+151</f>
        <v>1778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8020</v>
      </c>
      <c r="D103" s="153">
        <f>SUM(D104:D111)</f>
        <v>7655</v>
      </c>
      <c r="E103" s="153">
        <f>SUM(E104:E111)</f>
        <v>0</v>
      </c>
      <c r="F103" s="153">
        <f>SUM(F104:F111)</f>
        <v>365</v>
      </c>
      <c r="G103" s="154">
        <f>SUM(G104:G111)</f>
        <v>0</v>
      </c>
      <c r="H103" s="74">
        <f t="shared" si="6"/>
        <v>8020</v>
      </c>
      <c r="I103" s="153">
        <f>SUM(I104:I111)</f>
        <v>7655</v>
      </c>
      <c r="J103" s="153">
        <f>SUM(J104:J111)</f>
        <v>0</v>
      </c>
      <c r="K103" s="153">
        <f>SUM(K104:K111)</f>
        <v>365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3180</v>
      </c>
      <c r="I104" s="76">
        <v>3180</v>
      </c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197</v>
      </c>
      <c r="D105" s="76">
        <v>197</v>
      </c>
      <c r="E105" s="76"/>
      <c r="F105" s="76"/>
      <c r="G105" s="150"/>
      <c r="H105" s="74">
        <f t="shared" si="6"/>
        <v>197</v>
      </c>
      <c r="I105" s="76">
        <v>197</v>
      </c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746</v>
      </c>
      <c r="D106" s="76">
        <v>746</v>
      </c>
      <c r="E106" s="76"/>
      <c r="F106" s="76"/>
      <c r="G106" s="150"/>
      <c r="H106" s="74">
        <f t="shared" si="6"/>
        <v>746</v>
      </c>
      <c r="I106" s="76">
        <v>746</v>
      </c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7018</v>
      </c>
      <c r="D107" s="76">
        <v>6653</v>
      </c>
      <c r="E107" s="76"/>
      <c r="F107" s="76">
        <v>365</v>
      </c>
      <c r="G107" s="150"/>
      <c r="H107" s="74">
        <f t="shared" si="6"/>
        <v>3838</v>
      </c>
      <c r="I107" s="76">
        <v>3473</v>
      </c>
      <c r="J107" s="76"/>
      <c r="K107" s="76">
        <v>365</v>
      </c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59</v>
      </c>
      <c r="D109" s="76">
        <v>59</v>
      </c>
      <c r="E109" s="76"/>
      <c r="F109" s="76"/>
      <c r="G109" s="150"/>
      <c r="H109" s="74">
        <f t="shared" si="6"/>
        <v>59</v>
      </c>
      <c r="I109" s="76">
        <v>59</v>
      </c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365</v>
      </c>
      <c r="D112" s="153">
        <f>SUM(D113:D115)</f>
        <v>365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628</v>
      </c>
      <c r="I112" s="153">
        <f>SUM(I113:I115)</f>
        <v>628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365</v>
      </c>
      <c r="D115" s="76">
        <v>365</v>
      </c>
      <c r="E115" s="76"/>
      <c r="F115" s="76"/>
      <c r="G115" s="150"/>
      <c r="H115" s="74">
        <f>SUM(I115:L115)</f>
        <v>628</v>
      </c>
      <c r="I115" s="76">
        <f>365-151+414</f>
        <v>628</v>
      </c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713</v>
      </c>
      <c r="D116" s="153">
        <f>SUM(D117:D121)</f>
        <v>713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713</v>
      </c>
      <c r="I116" s="153">
        <f>SUM(I117:I121)</f>
        <v>713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285</v>
      </c>
      <c r="D118" s="76">
        <v>285</v>
      </c>
      <c r="E118" s="76"/>
      <c r="F118" s="76"/>
      <c r="G118" s="150"/>
      <c r="H118" s="74">
        <f t="shared" si="8"/>
        <v>285</v>
      </c>
      <c r="I118" s="76">
        <v>285</v>
      </c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428</v>
      </c>
      <c r="D121" s="76">
        <v>428</v>
      </c>
      <c r="E121" s="76"/>
      <c r="F121" s="76"/>
      <c r="G121" s="150"/>
      <c r="H121" s="74">
        <f t="shared" si="8"/>
        <v>428</v>
      </c>
      <c r="I121" s="76">
        <v>428</v>
      </c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2843</v>
      </c>
      <c r="D122" s="153">
        <f>SUM(D123:D127)</f>
        <v>2843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658</v>
      </c>
      <c r="I122" s="153">
        <f>SUM(I123:I127)</f>
        <v>658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2650</v>
      </c>
      <c r="D124" s="76">
        <v>2650</v>
      </c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193</v>
      </c>
      <c r="D127" s="76">
        <v>193</v>
      </c>
      <c r="E127" s="76"/>
      <c r="F127" s="76"/>
      <c r="G127" s="150"/>
      <c r="H127" s="74">
        <f t="shared" si="8"/>
        <v>658</v>
      </c>
      <c r="I127" s="76">
        <f>193+465</f>
        <v>658</v>
      </c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17563</v>
      </c>
      <c r="D130" s="65">
        <f>SUM(D131,D136,D140,D141,D144,D151,D159,D160,D163)</f>
        <v>15493</v>
      </c>
      <c r="E130" s="65">
        <f>SUM(E131,E136,E140,E141,E144,E151,E159,E160,E163)</f>
        <v>0</v>
      </c>
      <c r="F130" s="65">
        <f>SUM(F131,F136,F140,F141,F144,F151,F159,F160,F163)</f>
        <v>2070</v>
      </c>
      <c r="G130" s="159">
        <f>SUM(G131,G136,G140,G141,G144,G151,G159,G160,G163)</f>
        <v>0</v>
      </c>
      <c r="H130" s="59">
        <f t="shared" si="8"/>
        <v>19397</v>
      </c>
      <c r="I130" s="65">
        <f>SUM(I131,I136,I140,I141,I144,I151,I159,I160,I163)</f>
        <v>17327</v>
      </c>
      <c r="J130" s="65">
        <f>SUM(J131,J136,J140,J141,J144,J151,J159,J160,J163)</f>
        <v>0</v>
      </c>
      <c r="K130" s="65">
        <f>SUM(K131,K136,K140,K141,K144,K151,K159,K160,K163)</f>
        <v>2070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5485</v>
      </c>
      <c r="D131" s="162">
        <f>SUM(D132:D135)</f>
        <v>4915</v>
      </c>
      <c r="E131" s="162">
        <f t="shared" ref="E131:L131" si="10">SUM(E132:E135)</f>
        <v>0</v>
      </c>
      <c r="F131" s="162">
        <f t="shared" si="10"/>
        <v>570</v>
      </c>
      <c r="G131" s="163">
        <f t="shared" si="10"/>
        <v>0</v>
      </c>
      <c r="H131" s="68">
        <f t="shared" si="8"/>
        <v>5791</v>
      </c>
      <c r="I131" s="162">
        <f t="shared" si="10"/>
        <v>5078</v>
      </c>
      <c r="J131" s="162">
        <f t="shared" si="10"/>
        <v>0</v>
      </c>
      <c r="K131" s="162">
        <f t="shared" si="10"/>
        <v>713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805</v>
      </c>
      <c r="D132" s="76">
        <v>662</v>
      </c>
      <c r="E132" s="76"/>
      <c r="F132" s="76">
        <v>143</v>
      </c>
      <c r="G132" s="150"/>
      <c r="H132" s="74">
        <f t="shared" si="8"/>
        <v>805</v>
      </c>
      <c r="I132" s="76">
        <v>662</v>
      </c>
      <c r="J132" s="76"/>
      <c r="K132" s="76">
        <v>143</v>
      </c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4680</v>
      </c>
      <c r="D133" s="76">
        <v>4253</v>
      </c>
      <c r="E133" s="76"/>
      <c r="F133" s="76">
        <v>427</v>
      </c>
      <c r="G133" s="150"/>
      <c r="H133" s="74">
        <f t="shared" si="8"/>
        <v>4133</v>
      </c>
      <c r="I133" s="76">
        <f>2762+900+44</f>
        <v>3706</v>
      </c>
      <c r="J133" s="76"/>
      <c r="K133" s="76">
        <v>427</v>
      </c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853</v>
      </c>
      <c r="I135" s="76">
        <v>710</v>
      </c>
      <c r="J135" s="76"/>
      <c r="K135" s="76">
        <v>143</v>
      </c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1854</v>
      </c>
      <c r="D136" s="153">
        <f>SUM(D137:D139)</f>
        <v>854</v>
      </c>
      <c r="E136" s="153">
        <f>SUM(E137:E139)</f>
        <v>0</v>
      </c>
      <c r="F136" s="153">
        <f>SUM(F137:F139)</f>
        <v>1000</v>
      </c>
      <c r="G136" s="154">
        <f>SUM(G137:G139)</f>
        <v>0</v>
      </c>
      <c r="H136" s="74">
        <f t="shared" si="8"/>
        <v>2314</v>
      </c>
      <c r="I136" s="153">
        <f>SUM(I137:I139)</f>
        <v>1314</v>
      </c>
      <c r="J136" s="153">
        <f>SUM(J137:J139)</f>
        <v>0</v>
      </c>
      <c r="K136" s="153">
        <f>SUM(K137:K139)</f>
        <v>1000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1854</v>
      </c>
      <c r="D138" s="76">
        <v>854</v>
      </c>
      <c r="E138" s="76"/>
      <c r="F138" s="76">
        <v>1000</v>
      </c>
      <c r="G138" s="150"/>
      <c r="H138" s="74">
        <f t="shared" si="8"/>
        <v>2314</v>
      </c>
      <c r="I138" s="76">
        <f>854+460</f>
        <v>1314</v>
      </c>
      <c r="J138" s="76"/>
      <c r="K138" s="76">
        <v>1000</v>
      </c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143</v>
      </c>
      <c r="D141" s="153">
        <f>SUM(D142:D143)</f>
        <v>143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143</v>
      </c>
      <c r="I141" s="153">
        <f>SUM(I142:I143)</f>
        <v>143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143</v>
      </c>
      <c r="D142" s="76">
        <v>143</v>
      </c>
      <c r="E142" s="76"/>
      <c r="F142" s="76"/>
      <c r="G142" s="150"/>
      <c r="H142" s="74">
        <f t="shared" si="8"/>
        <v>143</v>
      </c>
      <c r="I142" s="76">
        <v>143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6426</v>
      </c>
      <c r="D144" s="145">
        <f>SUM(D145:D150)</f>
        <v>6069</v>
      </c>
      <c r="E144" s="145">
        <f>SUM(E145:E150)</f>
        <v>0</v>
      </c>
      <c r="F144" s="145">
        <f>SUM(F145:F150)</f>
        <v>357</v>
      </c>
      <c r="G144" s="146">
        <f>SUM(G145:G150)</f>
        <v>0</v>
      </c>
      <c r="H144" s="110">
        <f t="shared" si="8"/>
        <v>6426</v>
      </c>
      <c r="I144" s="145">
        <f>SUM(I145:I150)</f>
        <v>6069</v>
      </c>
      <c r="J144" s="145">
        <f>SUM(J145:J150)</f>
        <v>0</v>
      </c>
      <c r="K144" s="145">
        <f>SUM(K145:K150)</f>
        <v>357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4126</v>
      </c>
      <c r="D145" s="70">
        <v>3841</v>
      </c>
      <c r="E145" s="70"/>
      <c r="F145" s="70">
        <v>285</v>
      </c>
      <c r="G145" s="148"/>
      <c r="H145" s="68">
        <f t="shared" si="8"/>
        <v>4126</v>
      </c>
      <c r="I145" s="70">
        <v>3841</v>
      </c>
      <c r="J145" s="70"/>
      <c r="K145" s="70">
        <v>285</v>
      </c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1320</v>
      </c>
      <c r="D146" s="76">
        <v>1248</v>
      </c>
      <c r="E146" s="76"/>
      <c r="F146" s="76">
        <v>72</v>
      </c>
      <c r="G146" s="150"/>
      <c r="H146" s="74">
        <f t="shared" si="8"/>
        <v>1320</v>
      </c>
      <c r="I146" s="76">
        <v>1248</v>
      </c>
      <c r="J146" s="76"/>
      <c r="K146" s="76">
        <v>72</v>
      </c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553</v>
      </c>
      <c r="D148" s="76">
        <v>553</v>
      </c>
      <c r="E148" s="76"/>
      <c r="F148" s="76"/>
      <c r="G148" s="150"/>
      <c r="H148" s="74">
        <f t="shared" si="8"/>
        <v>553</v>
      </c>
      <c r="I148" s="76">
        <v>553</v>
      </c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427</v>
      </c>
      <c r="D149" s="76">
        <v>427</v>
      </c>
      <c r="E149" s="76"/>
      <c r="F149" s="76"/>
      <c r="G149" s="150"/>
      <c r="H149" s="74">
        <f t="shared" si="8"/>
        <v>427</v>
      </c>
      <c r="I149" s="76">
        <v>427</v>
      </c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200</v>
      </c>
      <c r="D151" s="153">
        <f>SUM(D152:D158)</f>
        <v>200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2165</v>
      </c>
      <c r="I151" s="153">
        <f>SUM(I152:I158)</f>
        <v>2165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200</v>
      </c>
      <c r="D152" s="76">
        <v>200</v>
      </c>
      <c r="E152" s="76"/>
      <c r="F152" s="76"/>
      <c r="G152" s="150"/>
      <c r="H152" s="74">
        <f t="shared" si="8"/>
        <v>200</v>
      </c>
      <c r="I152" s="76">
        <v>200</v>
      </c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1965</v>
      </c>
      <c r="I154" s="76">
        <v>1965</v>
      </c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2508</v>
      </c>
      <c r="D159" s="156">
        <v>2508</v>
      </c>
      <c r="E159" s="156"/>
      <c r="F159" s="156"/>
      <c r="G159" s="157"/>
      <c r="H159" s="110">
        <f t="shared" si="8"/>
        <v>2558</v>
      </c>
      <c r="I159" s="156">
        <f>2508+50</f>
        <v>2558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947</v>
      </c>
      <c r="D163" s="156">
        <v>804</v>
      </c>
      <c r="E163" s="156"/>
      <c r="F163" s="156">
        <v>143</v>
      </c>
      <c r="G163" s="157"/>
      <c r="H163" s="110">
        <f t="shared" si="8"/>
        <v>0</v>
      </c>
      <c r="I163" s="156">
        <f>594+100+60-44-710</f>
        <v>0</v>
      </c>
      <c r="J163" s="156"/>
      <c r="K163" s="156">
        <f>143-143</f>
        <v>0</v>
      </c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235</v>
      </c>
      <c r="D164" s="168">
        <v>235</v>
      </c>
      <c r="E164" s="168"/>
      <c r="F164" s="168"/>
      <c r="G164" s="169"/>
      <c r="H164" s="59">
        <f t="shared" si="8"/>
        <v>135</v>
      </c>
      <c r="I164" s="168">
        <v>135</v>
      </c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76</v>
      </c>
      <c r="D165" s="65">
        <f>SUM(D166,D171)</f>
        <v>76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76</v>
      </c>
      <c r="I165" s="65">
        <f>SUM(I166,I171)</f>
        <v>76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76</v>
      </c>
      <c r="D166" s="162">
        <f>SUM(D167:D170)</f>
        <v>76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76</v>
      </c>
      <c r="I166" s="162">
        <f>SUM(I167:I170)</f>
        <v>76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76</v>
      </c>
      <c r="D170" s="76">
        <v>76</v>
      </c>
      <c r="E170" s="76"/>
      <c r="F170" s="76"/>
      <c r="G170" s="150"/>
      <c r="H170" s="74">
        <f t="shared" si="8"/>
        <v>76</v>
      </c>
      <c r="I170" s="76">
        <v>76</v>
      </c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5817</v>
      </c>
      <c r="I194" s="133">
        <f>SUM(I195,I230,I268)</f>
        <v>5532</v>
      </c>
      <c r="J194" s="133">
        <f>SUM(J195,J230,J268)</f>
        <v>0</v>
      </c>
      <c r="K194" s="133">
        <f>SUM(K195,K230,K268)</f>
        <v>285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5817</v>
      </c>
      <c r="I195" s="138">
        <f>I196+I204</f>
        <v>5532</v>
      </c>
      <c r="J195" s="138">
        <f>J196+J204</f>
        <v>0</v>
      </c>
      <c r="K195" s="138">
        <f>K196+K204</f>
        <v>285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510</v>
      </c>
      <c r="I196" s="65">
        <f>I197+I198+I201+I202+I203</f>
        <v>510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510</v>
      </c>
      <c r="I198" s="153">
        <f>I199+I200</f>
        <v>510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510</v>
      </c>
      <c r="I199" s="76">
        <v>510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5475</v>
      </c>
      <c r="D204" s="65">
        <f>D205+D215+D216+D225+D226+D227+D229</f>
        <v>5190</v>
      </c>
      <c r="E204" s="65">
        <f>E205+E215+E216+E225+E226+E227+E229</f>
        <v>0</v>
      </c>
      <c r="F204" s="65">
        <f>F205+F215+F216+F225+F226+F227+F229</f>
        <v>285</v>
      </c>
      <c r="G204" s="159">
        <f>G205+G215+G216+G225+G226+G227+G229</f>
        <v>0</v>
      </c>
      <c r="H204" s="59">
        <f t="shared" si="24"/>
        <v>5307</v>
      </c>
      <c r="I204" s="65">
        <f>I205+I215+I216+I225+I226+I227+I229</f>
        <v>5022</v>
      </c>
      <c r="J204" s="65">
        <f>J205+J215+J216+J225+J226+J227+J229</f>
        <v>0</v>
      </c>
      <c r="K204" s="65">
        <f>K205+K215+K216+K225+K226+K227+K229</f>
        <v>285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5475</v>
      </c>
      <c r="D216" s="153">
        <f>SUM(D217:D224)</f>
        <v>5190</v>
      </c>
      <c r="E216" s="153">
        <f>SUM(E217:E224)</f>
        <v>0</v>
      </c>
      <c r="F216" s="153">
        <f>SUM(F217:F224)</f>
        <v>285</v>
      </c>
      <c r="G216" s="154">
        <f>SUM(G217:G224)</f>
        <v>0</v>
      </c>
      <c r="H216" s="74">
        <f t="shared" si="24"/>
        <v>5307</v>
      </c>
      <c r="I216" s="153">
        <f>SUM(I217:I224)</f>
        <v>5022</v>
      </c>
      <c r="J216" s="153">
        <f>SUM(J217:J224)</f>
        <v>0</v>
      </c>
      <c r="K216" s="153">
        <f>SUM(K217:K224)</f>
        <v>285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1000</v>
      </c>
      <c r="D219" s="76">
        <v>1000</v>
      </c>
      <c r="E219" s="76"/>
      <c r="F219" s="76"/>
      <c r="G219" s="150"/>
      <c r="H219" s="74">
        <f t="shared" si="24"/>
        <v>1000</v>
      </c>
      <c r="I219" s="76">
        <v>1000</v>
      </c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2000</v>
      </c>
      <c r="D223" s="76">
        <v>2000</v>
      </c>
      <c r="E223" s="76"/>
      <c r="F223" s="76"/>
      <c r="G223" s="150"/>
      <c r="H223" s="74">
        <f t="shared" si="24"/>
        <v>4022</v>
      </c>
      <c r="I223" s="76">
        <f>3780+242</f>
        <v>4022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2475</v>
      </c>
      <c r="D224" s="76">
        <v>2190</v>
      </c>
      <c r="E224" s="76"/>
      <c r="F224" s="76">
        <v>285</v>
      </c>
      <c r="G224" s="150"/>
      <c r="H224" s="74">
        <f t="shared" si="24"/>
        <v>285</v>
      </c>
      <c r="I224" s="76"/>
      <c r="J224" s="76"/>
      <c r="K224" s="76">
        <v>285</v>
      </c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367036</v>
      </c>
      <c r="I283" s="219">
        <f>SUM(I280,I268,I230,I195,I187,I173,I75,I53)</f>
        <v>248081</v>
      </c>
      <c r="J283" s="219">
        <f>SUM(J280,J268,J230,J195,J187,J173,J75,J53)</f>
        <v>113989</v>
      </c>
      <c r="K283" s="219">
        <f>SUM(K280,K268,K230,K195,K187,K173,K75,K53)</f>
        <v>4966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/>
      <c r="D303" s="255"/>
      <c r="E303" s="255"/>
      <c r="F303" s="255"/>
      <c r="G303" s="255"/>
      <c r="H303" s="255" t="s">
        <v>362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/>
      <c r="D305" s="255"/>
      <c r="E305" s="255"/>
      <c r="F305" s="255"/>
      <c r="G305" s="255"/>
      <c r="H305" s="255" t="s">
        <v>363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5ouAdYIgkA7ibGUuxDhWX9yMEQm4gDTshDmm3fki0Xht+UeTQJH3cHOWbOLvl2Bv2oFsBOVAW3o/toFBQlmLhQ==" saltValue="XiK87ut98cicBiG8NDeZ0w==" spinCount="100000" sheet="1" objects="1" scenarios="1"/>
  <mergeCells count="29">
    <mergeCell ref="H14:L14"/>
    <mergeCell ref="H8:L8"/>
    <mergeCell ref="H9:L9"/>
    <mergeCell ref="H10:L10"/>
    <mergeCell ref="H11:L11"/>
    <mergeCell ref="H12:L12"/>
    <mergeCell ref="H13:L13"/>
    <mergeCell ref="A285:B285"/>
    <mergeCell ref="A287:B287"/>
    <mergeCell ref="E17:E18"/>
    <mergeCell ref="F17:F18"/>
    <mergeCell ref="G17:G18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Nr.09.7.1.&amp;"Arial,Regular"          </oddHeader>
    <oddFooter>&amp;L&amp;"Times New Roman,Regular"&amp;10&amp;D&amp;T&amp;R&amp;"Times New Roman,Regular"&amp;10&amp;P (&amp;N)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1"/>
      <c r="E4" s="281"/>
      <c r="F4" s="281"/>
      <c r="G4" s="281"/>
      <c r="H4" s="321" t="s">
        <v>356</v>
      </c>
      <c r="I4" s="322"/>
      <c r="J4" s="322"/>
      <c r="K4" s="322"/>
      <c r="L4" s="323"/>
    </row>
    <row r="5" spans="1:12" ht="15" customHeight="1" x14ac:dyDescent="0.25">
      <c r="A5" s="6" t="s">
        <v>3</v>
      </c>
      <c r="B5" s="7"/>
      <c r="D5" s="283"/>
      <c r="E5" s="283"/>
      <c r="F5" s="283"/>
      <c r="G5" s="283"/>
      <c r="H5" s="324" t="s">
        <v>357</v>
      </c>
      <c r="I5" s="325"/>
      <c r="J5" s="325"/>
      <c r="K5" s="325"/>
      <c r="L5" s="326"/>
    </row>
    <row r="6" spans="1:12" ht="12.75" customHeight="1" x14ac:dyDescent="0.25">
      <c r="A6" s="2" t="s">
        <v>5</v>
      </c>
      <c r="B6" s="3"/>
      <c r="D6" s="283"/>
      <c r="E6" s="283"/>
      <c r="F6" s="283"/>
      <c r="G6" s="283"/>
      <c r="H6" s="324" t="s">
        <v>450</v>
      </c>
      <c r="I6" s="325"/>
      <c r="J6" s="325"/>
      <c r="K6" s="325"/>
      <c r="L6" s="326"/>
    </row>
    <row r="7" spans="1:12" ht="12.75" customHeight="1" x14ac:dyDescent="0.25">
      <c r="A7" s="2" t="s">
        <v>7</v>
      </c>
      <c r="B7" s="3"/>
      <c r="D7" s="281"/>
      <c r="E7" s="281"/>
      <c r="F7" s="281"/>
      <c r="G7" s="281"/>
      <c r="H7" s="321" t="s">
        <v>451</v>
      </c>
      <c r="I7" s="322"/>
      <c r="J7" s="322"/>
      <c r="K7" s="322"/>
      <c r="L7" s="323"/>
    </row>
    <row r="8" spans="1:12" ht="24" customHeight="1" x14ac:dyDescent="0.25">
      <c r="A8" s="2" t="s">
        <v>9</v>
      </c>
      <c r="B8" s="3"/>
      <c r="D8" s="263"/>
      <c r="E8" s="263"/>
      <c r="F8" s="263"/>
      <c r="G8" s="263"/>
      <c r="H8" s="325"/>
      <c r="I8" s="325"/>
      <c r="J8" s="325"/>
      <c r="K8" s="325"/>
      <c r="L8" s="326"/>
    </row>
    <row r="9" spans="1:12" ht="12.75" customHeight="1" x14ac:dyDescent="0.25">
      <c r="A9" s="8" t="s">
        <v>11</v>
      </c>
      <c r="B9" s="3"/>
      <c r="D9" s="283"/>
      <c r="E9" s="283"/>
      <c r="F9" s="283"/>
      <c r="G9" s="283"/>
      <c r="H9" s="324"/>
      <c r="I9" s="325"/>
      <c r="J9" s="325"/>
      <c r="K9" s="325"/>
      <c r="L9" s="326"/>
    </row>
    <row r="10" spans="1:12" ht="12.75" customHeight="1" x14ac:dyDescent="0.25">
      <c r="A10" s="2"/>
      <c r="B10" s="3" t="s">
        <v>12</v>
      </c>
      <c r="D10" s="283"/>
      <c r="E10" s="283"/>
      <c r="F10" s="283"/>
      <c r="G10" s="283"/>
      <c r="H10" s="324" t="s">
        <v>358</v>
      </c>
      <c r="I10" s="325"/>
      <c r="J10" s="325"/>
      <c r="K10" s="325"/>
      <c r="L10" s="326"/>
    </row>
    <row r="11" spans="1:12" ht="12.75" customHeight="1" x14ac:dyDescent="0.25">
      <c r="A11" s="2"/>
      <c r="B11" s="3" t="s">
        <v>14</v>
      </c>
      <c r="D11" s="283"/>
      <c r="E11" s="283"/>
      <c r="F11" s="283"/>
      <c r="G11" s="283"/>
      <c r="H11" s="324" t="s">
        <v>359</v>
      </c>
      <c r="I11" s="325"/>
      <c r="J11" s="325"/>
      <c r="K11" s="325"/>
      <c r="L11" s="326"/>
    </row>
    <row r="12" spans="1:12" ht="12.75" customHeight="1" x14ac:dyDescent="0.25">
      <c r="A12" s="2"/>
      <c r="B12" s="3" t="s">
        <v>16</v>
      </c>
      <c r="D12" s="283"/>
      <c r="E12" s="283"/>
      <c r="F12" s="283"/>
      <c r="G12" s="283"/>
      <c r="H12" s="324"/>
      <c r="I12" s="325"/>
      <c r="J12" s="325"/>
      <c r="K12" s="325"/>
      <c r="L12" s="326"/>
    </row>
    <row r="13" spans="1:12" ht="12.75" customHeight="1" x14ac:dyDescent="0.25">
      <c r="A13" s="2"/>
      <c r="B13" s="3" t="s">
        <v>17</v>
      </c>
      <c r="D13" s="283"/>
      <c r="E13" s="283"/>
      <c r="F13" s="283"/>
      <c r="G13" s="283"/>
      <c r="H13" s="324"/>
      <c r="I13" s="325"/>
      <c r="J13" s="325"/>
      <c r="K13" s="325"/>
      <c r="L13" s="326"/>
    </row>
    <row r="14" spans="1:12" ht="12.75" customHeight="1" x14ac:dyDescent="0.25">
      <c r="A14" s="2"/>
      <c r="B14" s="3" t="s">
        <v>19</v>
      </c>
      <c r="D14" s="266"/>
      <c r="E14" s="266"/>
      <c r="F14" s="266"/>
      <c r="G14" s="266"/>
      <c r="H14" s="327"/>
      <c r="I14" s="327"/>
      <c r="J14" s="327"/>
      <c r="K14" s="327"/>
      <c r="L14" s="328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20375</v>
      </c>
      <c r="D21" s="31">
        <f>SUM(D22,D25,D26,D42,D43)</f>
        <v>20375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28077</v>
      </c>
      <c r="I21" s="31">
        <f>SUM(I22,I25,I26,I42,I43)</f>
        <v>17311</v>
      </c>
      <c r="J21" s="31">
        <f>SUM(J22,J25,J43)</f>
        <v>10766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20375</v>
      </c>
      <c r="D25" s="54">
        <v>20375</v>
      </c>
      <c r="E25" s="54"/>
      <c r="F25" s="55" t="s">
        <v>36</v>
      </c>
      <c r="G25" s="56" t="s">
        <v>36</v>
      </c>
      <c r="H25" s="53">
        <f t="shared" si="1"/>
        <v>28077</v>
      </c>
      <c r="I25" s="54">
        <v>17311</v>
      </c>
      <c r="J25" s="54">
        <v>10766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28077</v>
      </c>
      <c r="I50" s="122">
        <f>SUM(I51,I280)</f>
        <v>17311</v>
      </c>
      <c r="J50" s="122">
        <f>SUM(J51,J280)</f>
        <v>10766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28077</v>
      </c>
      <c r="I51" s="128">
        <f>SUM(I52,I194)</f>
        <v>17311</v>
      </c>
      <c r="J51" s="128">
        <f>SUM(J52,J194)</f>
        <v>10766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20375</v>
      </c>
      <c r="D52" s="133">
        <f>SUM(D53,D75,D173,D187)</f>
        <v>20375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28077</v>
      </c>
      <c r="I52" s="133">
        <f>SUM(I53,I75,I173,I187)</f>
        <v>17311</v>
      </c>
      <c r="J52" s="133">
        <f>SUM(J53,J75,J173,J187)</f>
        <v>10766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20375</v>
      </c>
      <c r="D75" s="138">
        <f>SUM(D76,D83,D130,D164,D165,D172)</f>
        <v>20375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28077</v>
      </c>
      <c r="I75" s="138">
        <f>SUM(I76,I83,I130,I164,I165,I172)</f>
        <v>17311</v>
      </c>
      <c r="J75" s="138">
        <f>SUM(J76,J83,J130,J164,J165,J172)</f>
        <v>10766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20375</v>
      </c>
      <c r="D130" s="65">
        <f>SUM(D131,D136,D140,D141,D144,D151,D159,D160,D163)</f>
        <v>20375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28077</v>
      </c>
      <c r="I130" s="65">
        <f>SUM(I131,I136,I140,I141,I144,I151,I159,I160,I163)</f>
        <v>17311</v>
      </c>
      <c r="J130" s="65">
        <f>SUM(J131,J136,J140,J141,J144,J151,J159,J160,J163)</f>
        <v>10766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20375</v>
      </c>
      <c r="D151" s="153">
        <f>SUM(D152:D158)</f>
        <v>20375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28077</v>
      </c>
      <c r="I151" s="153">
        <f>SUM(I152:I158)</f>
        <v>17311</v>
      </c>
      <c r="J151" s="153">
        <f>SUM(J152:J158)</f>
        <v>10766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20375</v>
      </c>
      <c r="D154" s="76">
        <v>20375</v>
      </c>
      <c r="E154" s="76"/>
      <c r="F154" s="76"/>
      <c r="G154" s="150"/>
      <c r="H154" s="74">
        <f t="shared" si="8"/>
        <v>28077</v>
      </c>
      <c r="I154" s="76">
        <v>17311</v>
      </c>
      <c r="J154" s="76">
        <v>10766</v>
      </c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28077</v>
      </c>
      <c r="I283" s="219">
        <f>SUM(I280,I268,I230,I195,I187,I173,I75,I53)</f>
        <v>17311</v>
      </c>
      <c r="J283" s="219">
        <f>SUM(J280,J268,J230,J195,J187,J173,J75,J53)</f>
        <v>10766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/>
      <c r="D303" s="255"/>
      <c r="E303" s="255"/>
      <c r="F303" s="267"/>
      <c r="G303" s="255"/>
      <c r="H303" s="255" t="s">
        <v>362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/>
      <c r="D305" s="255"/>
      <c r="E305" s="255"/>
      <c r="F305" s="255"/>
      <c r="G305" s="255"/>
      <c r="H305" s="255" t="s">
        <v>363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nqtsnEwHM1IXYSJ/Fsu2JWPUKW9waLbbmKAr4WjZi7uWZF7Hl6GDCFEPsSEdtz6Pm8fWdnNO5V67+wp3KOCU8Q==" saltValue="Xaw+gBfnJmIFnrRlqqlJhA==" spinCount="100000" sheet="1" objects="1" scenarios="1"/>
  <mergeCells count="29">
    <mergeCell ref="H14:L14"/>
    <mergeCell ref="H8:L8"/>
    <mergeCell ref="H9:L9"/>
    <mergeCell ref="H10:L10"/>
    <mergeCell ref="H11:L11"/>
    <mergeCell ref="H12:L12"/>
    <mergeCell ref="H13:L13"/>
    <mergeCell ref="A285:B285"/>
    <mergeCell ref="A287:B287"/>
    <mergeCell ref="E17:E18"/>
    <mergeCell ref="F17:F18"/>
    <mergeCell ref="G17:G18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Nr.09.7.2.&amp;"Arial,Regular"          </oddHeader>
    <oddFooter>&amp;L&amp;"Times New Roman,Regular"&amp;10&amp;D&amp;T&amp;R&amp;"Times New Roman,Regular"&amp;10&amp;P (&amp;N)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364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365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366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10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367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368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363126</v>
      </c>
      <c r="D21" s="31">
        <f>SUM(D22,D25,D26,D42,D43)</f>
        <v>349305</v>
      </c>
      <c r="E21" s="31">
        <f>SUM(E22,E25,E43)</f>
        <v>0</v>
      </c>
      <c r="F21" s="31">
        <f>SUM(F22,F27,F43)</f>
        <v>13821</v>
      </c>
      <c r="G21" s="32">
        <f>SUM(G22,G45)</f>
        <v>0</v>
      </c>
      <c r="H21" s="30">
        <f>SUM(I21:L21)</f>
        <v>611019</v>
      </c>
      <c r="I21" s="31">
        <f>SUM(I22,I25,I26,I42,I43)</f>
        <v>373995</v>
      </c>
      <c r="J21" s="31">
        <f>SUM(J22,J25,J43)</f>
        <v>223203</v>
      </c>
      <c r="K21" s="31">
        <f>SUM(K22,K27,K43)</f>
        <v>13821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349305</v>
      </c>
      <c r="D25" s="54">
        <v>349305</v>
      </c>
      <c r="E25" s="54"/>
      <c r="F25" s="55" t="s">
        <v>36</v>
      </c>
      <c r="G25" s="56" t="s">
        <v>36</v>
      </c>
      <c r="H25" s="53">
        <f t="shared" si="1"/>
        <v>597198</v>
      </c>
      <c r="I25" s="54">
        <v>373995</v>
      </c>
      <c r="J25" s="54">
        <v>223203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13821</v>
      </c>
      <c r="D27" s="61" t="s">
        <v>36</v>
      </c>
      <c r="E27" s="61" t="s">
        <v>36</v>
      </c>
      <c r="F27" s="65">
        <f>SUM(F28,F32,F34,F37)</f>
        <v>13821</v>
      </c>
      <c r="G27" s="62" t="s">
        <v>36</v>
      </c>
      <c r="H27" s="59">
        <f t="shared" si="1"/>
        <v>13821</v>
      </c>
      <c r="I27" s="61" t="s">
        <v>36</v>
      </c>
      <c r="J27" s="61" t="s">
        <v>36</v>
      </c>
      <c r="K27" s="65">
        <f>SUM(K28,K32,K34,K37)</f>
        <v>13821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13821</v>
      </c>
      <c r="D34" s="61" t="s">
        <v>36</v>
      </c>
      <c r="E34" s="61" t="s">
        <v>36</v>
      </c>
      <c r="F34" s="65">
        <f>SUM(F35:F36)</f>
        <v>13821</v>
      </c>
      <c r="G34" s="62" t="s">
        <v>36</v>
      </c>
      <c r="H34" s="59">
        <f t="shared" si="1"/>
        <v>13821</v>
      </c>
      <c r="I34" s="61" t="s">
        <v>36</v>
      </c>
      <c r="J34" s="61" t="s">
        <v>36</v>
      </c>
      <c r="K34" s="65">
        <f>SUM(K35:K36)</f>
        <v>13821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13821</v>
      </c>
      <c r="D35" s="69" t="s">
        <v>36</v>
      </c>
      <c r="E35" s="69" t="s">
        <v>36</v>
      </c>
      <c r="F35" s="70">
        <v>13821</v>
      </c>
      <c r="G35" s="71" t="s">
        <v>36</v>
      </c>
      <c r="H35" s="68">
        <f t="shared" si="1"/>
        <v>13821</v>
      </c>
      <c r="I35" s="69" t="s">
        <v>36</v>
      </c>
      <c r="J35" s="69" t="s">
        <v>36</v>
      </c>
      <c r="K35" s="70">
        <v>13821</v>
      </c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611019</v>
      </c>
      <c r="I50" s="122">
        <f>SUM(I51,I280)</f>
        <v>373995</v>
      </c>
      <c r="J50" s="122">
        <f>SUM(J51,J280)</f>
        <v>223203</v>
      </c>
      <c r="K50" s="122">
        <f>SUM(K51,K280)</f>
        <v>13821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611019</v>
      </c>
      <c r="I51" s="128">
        <f>SUM(I52,I194)</f>
        <v>373995</v>
      </c>
      <c r="J51" s="128">
        <f>SUM(J52,J194)</f>
        <v>223203</v>
      </c>
      <c r="K51" s="128">
        <f>SUM(K52,K194)</f>
        <v>13821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357591</v>
      </c>
      <c r="D52" s="133">
        <f>SUM(D53,D75,D173,D187)</f>
        <v>343770</v>
      </c>
      <c r="E52" s="133">
        <f>SUM(E53,E75,E173,E187)</f>
        <v>0</v>
      </c>
      <c r="F52" s="133">
        <f>SUM(F53,F75,F173,F187)</f>
        <v>13821</v>
      </c>
      <c r="G52" s="134">
        <f>SUM(G53,G75,G173,G187)</f>
        <v>0</v>
      </c>
      <c r="H52" s="132">
        <f t="shared" si="6"/>
        <v>600428</v>
      </c>
      <c r="I52" s="133">
        <f>SUM(I53,I75,I173,I187)</f>
        <v>363404</v>
      </c>
      <c r="J52" s="133">
        <f>SUM(J53,J75,J173,J187)</f>
        <v>223203</v>
      </c>
      <c r="K52" s="133">
        <f>SUM(K53,K75,K173,K187)</f>
        <v>13821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210518</v>
      </c>
      <c r="D53" s="138">
        <f>SUM(D54,D67)</f>
        <v>210518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453711</v>
      </c>
      <c r="I53" s="138">
        <f>SUM(I54,I67)</f>
        <v>230508</v>
      </c>
      <c r="J53" s="138">
        <f>SUM(J54,J67)</f>
        <v>223203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152363</v>
      </c>
      <c r="D54" s="65">
        <f>SUM(D55,D58,D66)</f>
        <v>152363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345395</v>
      </c>
      <c r="I54" s="65">
        <f>SUM(I55,I58,I66)</f>
        <v>165455</v>
      </c>
      <c r="J54" s="65">
        <f>SUM(J55,J58,J66)</f>
        <v>179940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145356</v>
      </c>
      <c r="D55" s="145">
        <f>SUM(D56:D57)</f>
        <v>145356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330635</v>
      </c>
      <c r="I55" s="145">
        <f>SUM(I56:I57)</f>
        <v>157187</v>
      </c>
      <c r="J55" s="145">
        <f>SUM(J56:J57)</f>
        <v>173448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145356</v>
      </c>
      <c r="D57" s="76">
        <v>145356</v>
      </c>
      <c r="E57" s="76"/>
      <c r="F57" s="76"/>
      <c r="G57" s="150"/>
      <c r="H57" s="74">
        <f t="shared" si="6"/>
        <v>330635</v>
      </c>
      <c r="I57" s="76">
        <v>157187</v>
      </c>
      <c r="J57" s="76">
        <f>151608+6704+15136</f>
        <v>173448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7007</v>
      </c>
      <c r="D58" s="153">
        <f>SUM(D59:D65)</f>
        <v>7007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14760</v>
      </c>
      <c r="I58" s="153">
        <f>SUM(I59:I65)</f>
        <v>8268</v>
      </c>
      <c r="J58" s="153">
        <f>SUM(J59:J65)</f>
        <v>6492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3373</v>
      </c>
      <c r="D59" s="76">
        <v>3373</v>
      </c>
      <c r="E59" s="76"/>
      <c r="F59" s="76"/>
      <c r="G59" s="150"/>
      <c r="H59" s="74">
        <f t="shared" si="6"/>
        <v>3636</v>
      </c>
      <c r="I59" s="76">
        <v>3636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832</v>
      </c>
      <c r="D60" s="76">
        <v>832</v>
      </c>
      <c r="E60" s="76"/>
      <c r="F60" s="76"/>
      <c r="G60" s="150"/>
      <c r="H60" s="74">
        <f t="shared" si="6"/>
        <v>897</v>
      </c>
      <c r="I60" s="76">
        <v>897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789</v>
      </c>
      <c r="D62" s="76">
        <v>789</v>
      </c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873</v>
      </c>
      <c r="D63" s="76">
        <v>873</v>
      </c>
      <c r="E63" s="76"/>
      <c r="F63" s="76"/>
      <c r="G63" s="150"/>
      <c r="H63" s="74">
        <f t="shared" si="6"/>
        <v>2595</v>
      </c>
      <c r="I63" s="76">
        <v>2595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1140</v>
      </c>
      <c r="D65" s="76">
        <v>1140</v>
      </c>
      <c r="E65" s="76"/>
      <c r="F65" s="76"/>
      <c r="G65" s="150"/>
      <c r="H65" s="74">
        <f t="shared" si="6"/>
        <v>7632</v>
      </c>
      <c r="I65" s="76">
        <v>1140</v>
      </c>
      <c r="J65" s="76">
        <f>5064+492+936</f>
        <v>6492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58155</v>
      </c>
      <c r="D67" s="65">
        <f>SUM(D68:D69)</f>
        <v>58155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108316</v>
      </c>
      <c r="I67" s="65">
        <f>SUM(I68:I69)</f>
        <v>65053</v>
      </c>
      <c r="J67" s="65">
        <f>SUM(J68:J69)</f>
        <v>43263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38552</v>
      </c>
      <c r="D68" s="70">
        <v>38552</v>
      </c>
      <c r="E68" s="70"/>
      <c r="F68" s="70"/>
      <c r="G68" s="148"/>
      <c r="H68" s="68">
        <f t="shared" si="6"/>
        <v>87692</v>
      </c>
      <c r="I68" s="70">
        <v>45089</v>
      </c>
      <c r="J68" s="70">
        <f>37058+1721+3824</f>
        <v>42603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19603</v>
      </c>
      <c r="D69" s="153">
        <f>SUM(D70:D74)</f>
        <v>19603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20624</v>
      </c>
      <c r="I69" s="153">
        <f>SUM(I70:I74)</f>
        <v>19964</v>
      </c>
      <c r="J69" s="153">
        <f>SUM(J70:J74)</f>
        <v>660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11065</v>
      </c>
      <c r="D70" s="76">
        <v>11065</v>
      </c>
      <c r="E70" s="76"/>
      <c r="F70" s="76"/>
      <c r="G70" s="150"/>
      <c r="H70" s="74">
        <f t="shared" si="6"/>
        <v>12086</v>
      </c>
      <c r="I70" s="76">
        <v>11426</v>
      </c>
      <c r="J70" s="76">
        <f>420+100+140</f>
        <v>660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8538</v>
      </c>
      <c r="D73" s="76">
        <v>8538</v>
      </c>
      <c r="E73" s="76"/>
      <c r="F73" s="76"/>
      <c r="G73" s="150"/>
      <c r="H73" s="74">
        <f t="shared" si="6"/>
        <v>8538</v>
      </c>
      <c r="I73" s="76">
        <v>8538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147073</v>
      </c>
      <c r="D75" s="138">
        <f>SUM(D76,D83,D130,D164,D165,D172)</f>
        <v>133252</v>
      </c>
      <c r="E75" s="138">
        <f>SUM(E76,E83,E130,E164,E165,E172)</f>
        <v>0</v>
      </c>
      <c r="F75" s="138">
        <f>SUM(F76,F83,F130,F164,F165,F172)</f>
        <v>13821</v>
      </c>
      <c r="G75" s="139">
        <f>SUM(G76,G83,G130,G164,G165,G172)</f>
        <v>0</v>
      </c>
      <c r="H75" s="137">
        <f t="shared" si="6"/>
        <v>146717</v>
      </c>
      <c r="I75" s="138">
        <f>SUM(I76,I83,I130,I164,I165,I172)</f>
        <v>132896</v>
      </c>
      <c r="J75" s="138">
        <f>SUM(J76,J83,J130,J164,J165,J172)</f>
        <v>0</v>
      </c>
      <c r="K75" s="138">
        <f>SUM(K76,K83,K130,K164,K165,K172)</f>
        <v>13821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257</v>
      </c>
      <c r="D76" s="65">
        <f>SUM(D77,D80)</f>
        <v>257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257</v>
      </c>
      <c r="I76" s="65">
        <f>SUM(I77,I80)</f>
        <v>257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257</v>
      </c>
      <c r="D77" s="162">
        <f>SUM(D78:D79)</f>
        <v>257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257</v>
      </c>
      <c r="I77" s="162">
        <f>SUM(I78:I79)</f>
        <v>257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257</v>
      </c>
      <c r="D79" s="76">
        <v>257</v>
      </c>
      <c r="E79" s="76"/>
      <c r="F79" s="76"/>
      <c r="G79" s="150"/>
      <c r="H79" s="74">
        <f t="shared" si="6"/>
        <v>257</v>
      </c>
      <c r="I79" s="76">
        <v>257</v>
      </c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127205</v>
      </c>
      <c r="D83" s="65">
        <f>SUM(D84,D89,D95,D103,D112,D116,D122,D128)</f>
        <v>120362</v>
      </c>
      <c r="E83" s="65">
        <f>SUM(E84,E89,E95,E103,E112,E116,E122,E128)</f>
        <v>0</v>
      </c>
      <c r="F83" s="65">
        <f>SUM(F84,F89,F95,F103,F112,F116,F122,F128)</f>
        <v>6843</v>
      </c>
      <c r="G83" s="159">
        <f>SUM(G84,G89,G95,G103,G112,G116,G122,G128)</f>
        <v>0</v>
      </c>
      <c r="H83" s="59">
        <f t="shared" si="6"/>
        <v>123701</v>
      </c>
      <c r="I83" s="65">
        <f>SUM(I84,I89,I95,I103,I112,I116,I122,I128)</f>
        <v>116858</v>
      </c>
      <c r="J83" s="65">
        <f>SUM(J84,J89,J95,J103,J112,J116,J122,J128)</f>
        <v>0</v>
      </c>
      <c r="K83" s="65">
        <f>SUM(K84,K89,K95,K103,K112,K116,K122,K128)</f>
        <v>6843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3834</v>
      </c>
      <c r="D84" s="145">
        <f>SUM(D85:D88)</f>
        <v>3834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3660</v>
      </c>
      <c r="I84" s="145">
        <f>SUM(I85:I88)</f>
        <v>3660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1250</v>
      </c>
      <c r="D85" s="70">
        <v>1250</v>
      </c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1758</v>
      </c>
      <c r="D86" s="76">
        <v>1758</v>
      </c>
      <c r="E86" s="76"/>
      <c r="F86" s="76"/>
      <c r="G86" s="150"/>
      <c r="H86" s="74">
        <f t="shared" si="6"/>
        <v>3248</v>
      </c>
      <c r="I86" s="76">
        <f>1250+1758+240</f>
        <v>3248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342</v>
      </c>
      <c r="D87" s="76">
        <v>342</v>
      </c>
      <c r="E87" s="76"/>
      <c r="F87" s="76"/>
      <c r="G87" s="150"/>
      <c r="H87" s="74">
        <f t="shared" si="6"/>
        <v>342</v>
      </c>
      <c r="I87" s="76">
        <v>342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484</v>
      </c>
      <c r="D88" s="76">
        <v>484</v>
      </c>
      <c r="E88" s="76"/>
      <c r="F88" s="76"/>
      <c r="G88" s="150"/>
      <c r="H88" s="74">
        <f t="shared" si="6"/>
        <v>70</v>
      </c>
      <c r="I88" s="76">
        <f>484-414</f>
        <v>70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117401</v>
      </c>
      <c r="D89" s="153">
        <f>SUM(D90:D94)</f>
        <v>111534</v>
      </c>
      <c r="E89" s="153">
        <f>SUM(E90:E94)</f>
        <v>0</v>
      </c>
      <c r="F89" s="153">
        <f>SUM(F90:F94)</f>
        <v>5867</v>
      </c>
      <c r="G89" s="154">
        <f>SUM(G90:G94)</f>
        <v>0</v>
      </c>
      <c r="H89" s="74">
        <f t="shared" si="6"/>
        <v>113847</v>
      </c>
      <c r="I89" s="153">
        <f>SUM(I90:I94)</f>
        <v>107980</v>
      </c>
      <c r="J89" s="153">
        <f>SUM(J90:J94)</f>
        <v>0</v>
      </c>
      <c r="K89" s="153">
        <f>SUM(K90:K94)</f>
        <v>5867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89792</v>
      </c>
      <c r="D90" s="76">
        <v>88672</v>
      </c>
      <c r="E90" s="76"/>
      <c r="F90" s="76">
        <v>1120</v>
      </c>
      <c r="G90" s="150"/>
      <c r="H90" s="74">
        <f t="shared" si="6"/>
        <v>87209</v>
      </c>
      <c r="I90" s="76">
        <v>86089</v>
      </c>
      <c r="J90" s="76"/>
      <c r="K90" s="76">
        <f>632+488</f>
        <v>1120</v>
      </c>
      <c r="L90" s="151"/>
    </row>
    <row r="91" spans="1:12" x14ac:dyDescent="0.25">
      <c r="A91" s="47">
        <v>2222</v>
      </c>
      <c r="B91" s="73" t="s">
        <v>91</v>
      </c>
      <c r="C91" s="74">
        <f t="shared" si="5"/>
        <v>7280</v>
      </c>
      <c r="D91" s="76">
        <v>4910</v>
      </c>
      <c r="E91" s="76"/>
      <c r="F91" s="76">
        <v>2370</v>
      </c>
      <c r="G91" s="150"/>
      <c r="H91" s="74">
        <f t="shared" si="6"/>
        <v>9322</v>
      </c>
      <c r="I91" s="76">
        <v>6952</v>
      </c>
      <c r="J91" s="76"/>
      <c r="K91" s="76">
        <v>2370</v>
      </c>
      <c r="L91" s="151"/>
    </row>
    <row r="92" spans="1:12" x14ac:dyDescent="0.25">
      <c r="A92" s="47">
        <v>2223</v>
      </c>
      <c r="B92" s="73" t="s">
        <v>92</v>
      </c>
      <c r="C92" s="74">
        <f t="shared" si="5"/>
        <v>19893</v>
      </c>
      <c r="D92" s="76">
        <v>17516</v>
      </c>
      <c r="E92" s="76"/>
      <c r="F92" s="76">
        <v>2377</v>
      </c>
      <c r="G92" s="150"/>
      <c r="H92" s="74">
        <f t="shared" si="6"/>
        <v>16882</v>
      </c>
      <c r="I92" s="76">
        <v>14505</v>
      </c>
      <c r="J92" s="76"/>
      <c r="K92" s="76">
        <v>2377</v>
      </c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436</v>
      </c>
      <c r="D93" s="76">
        <v>436</v>
      </c>
      <c r="E93" s="76"/>
      <c r="F93" s="76"/>
      <c r="G93" s="150"/>
      <c r="H93" s="74">
        <f t="shared" si="6"/>
        <v>434</v>
      </c>
      <c r="I93" s="76">
        <v>434</v>
      </c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803</v>
      </c>
      <c r="D95" s="153">
        <f>SUM(D96:D102)</f>
        <v>663</v>
      </c>
      <c r="E95" s="153">
        <f>SUM(E96:E102)</f>
        <v>0</v>
      </c>
      <c r="F95" s="153">
        <f>SUM(F96:F102)</f>
        <v>140</v>
      </c>
      <c r="G95" s="154">
        <f>SUM(G96:G102)</f>
        <v>0</v>
      </c>
      <c r="H95" s="74">
        <f t="shared" si="6"/>
        <v>1013</v>
      </c>
      <c r="I95" s="153">
        <f>SUM(I96:I102)</f>
        <v>873</v>
      </c>
      <c r="J95" s="153">
        <f>SUM(J96:J102)</f>
        <v>0</v>
      </c>
      <c r="K95" s="153">
        <f>SUM(K96:K102)</f>
        <v>140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60</v>
      </c>
      <c r="D99" s="76">
        <v>60</v>
      </c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130</v>
      </c>
      <c r="D100" s="76">
        <v>130</v>
      </c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613</v>
      </c>
      <c r="D102" s="76">
        <v>473</v>
      </c>
      <c r="E102" s="76"/>
      <c r="F102" s="76">
        <v>140</v>
      </c>
      <c r="G102" s="150"/>
      <c r="H102" s="74">
        <f t="shared" si="6"/>
        <v>1013</v>
      </c>
      <c r="I102" s="76">
        <f>473+400</f>
        <v>873</v>
      </c>
      <c r="J102" s="76"/>
      <c r="K102" s="76">
        <v>140</v>
      </c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4394</v>
      </c>
      <c r="D103" s="153">
        <f>SUM(D104:D111)</f>
        <v>3786</v>
      </c>
      <c r="E103" s="153">
        <f>SUM(E104:E111)</f>
        <v>0</v>
      </c>
      <c r="F103" s="153">
        <f>SUM(F104:F111)</f>
        <v>608</v>
      </c>
      <c r="G103" s="154">
        <f>SUM(G104:G111)</f>
        <v>0</v>
      </c>
      <c r="H103" s="74">
        <f t="shared" si="6"/>
        <v>4394</v>
      </c>
      <c r="I103" s="153">
        <f>SUM(I104:I111)</f>
        <v>3786</v>
      </c>
      <c r="J103" s="153">
        <f>SUM(J104:J111)</f>
        <v>0</v>
      </c>
      <c r="K103" s="153">
        <f>SUM(K104:K111)</f>
        <v>608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1067</v>
      </c>
      <c r="D106" s="76">
        <v>459</v>
      </c>
      <c r="E106" s="76"/>
      <c r="F106" s="76">
        <v>608</v>
      </c>
      <c r="G106" s="150"/>
      <c r="H106" s="74">
        <f t="shared" si="6"/>
        <v>1067</v>
      </c>
      <c r="I106" s="76">
        <v>459</v>
      </c>
      <c r="J106" s="76"/>
      <c r="K106" s="76">
        <v>608</v>
      </c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3327</v>
      </c>
      <c r="D107" s="76">
        <v>3327</v>
      </c>
      <c r="E107" s="76"/>
      <c r="F107" s="76"/>
      <c r="G107" s="150"/>
      <c r="H107" s="74">
        <f t="shared" si="6"/>
        <v>3327</v>
      </c>
      <c r="I107" s="76">
        <v>3327</v>
      </c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728</v>
      </c>
      <c r="D112" s="153">
        <f>SUM(D113:D115)</f>
        <v>500</v>
      </c>
      <c r="E112" s="153">
        <f>SUM(E113:E115)</f>
        <v>0</v>
      </c>
      <c r="F112" s="153">
        <f>SUM(F113:F115)</f>
        <v>228</v>
      </c>
      <c r="G112" s="166">
        <f>SUM(G113:G115)</f>
        <v>0</v>
      </c>
      <c r="H112" s="74">
        <f t="shared" si="6"/>
        <v>742</v>
      </c>
      <c r="I112" s="153">
        <f>SUM(I113:I115)</f>
        <v>514</v>
      </c>
      <c r="J112" s="153">
        <f>SUM(J113:J115)</f>
        <v>0</v>
      </c>
      <c r="K112" s="153">
        <f>SUM(K113:K115)</f>
        <v>228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728</v>
      </c>
      <c r="D115" s="76">
        <v>500</v>
      </c>
      <c r="E115" s="76"/>
      <c r="F115" s="76">
        <v>228</v>
      </c>
      <c r="G115" s="150"/>
      <c r="H115" s="74">
        <f>SUM(I115:L115)</f>
        <v>742</v>
      </c>
      <c r="I115" s="76">
        <f>500-400+414</f>
        <v>514</v>
      </c>
      <c r="J115" s="76"/>
      <c r="K115" s="76">
        <v>228</v>
      </c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45</v>
      </c>
      <c r="D122" s="153">
        <f>SUM(D123:D127)</f>
        <v>45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45</v>
      </c>
      <c r="I122" s="153">
        <f>SUM(I123:I127)</f>
        <v>45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45</v>
      </c>
      <c r="D127" s="76">
        <v>45</v>
      </c>
      <c r="E127" s="76"/>
      <c r="F127" s="76"/>
      <c r="G127" s="150"/>
      <c r="H127" s="74">
        <f t="shared" si="8"/>
        <v>45</v>
      </c>
      <c r="I127" s="76">
        <v>45</v>
      </c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19611</v>
      </c>
      <c r="D130" s="65">
        <f>SUM(D131,D136,D140,D141,D144,D151,D159,D160,D163)</f>
        <v>12633</v>
      </c>
      <c r="E130" s="65">
        <f>SUM(E131,E136,E140,E141,E144,E151,E159,E160,E163)</f>
        <v>0</v>
      </c>
      <c r="F130" s="65">
        <f>SUM(F131,F136,F140,F141,F144,F151,F159,F160,F163)</f>
        <v>6978</v>
      </c>
      <c r="G130" s="159">
        <f>SUM(G131,G136,G140,G141,G144,G151,G159,G160,G163)</f>
        <v>0</v>
      </c>
      <c r="H130" s="59">
        <f t="shared" si="8"/>
        <v>22759</v>
      </c>
      <c r="I130" s="65">
        <f>SUM(I131,I136,I140,I141,I144,I151,I159,I160,I163)</f>
        <v>15781</v>
      </c>
      <c r="J130" s="65">
        <f>SUM(J131,J136,J140,J141,J144,J151,J159,J160,J163)</f>
        <v>0</v>
      </c>
      <c r="K130" s="65">
        <f>SUM(K131,K136,K140,K141,K144,K151,K159,K160,K163)</f>
        <v>6978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6806</v>
      </c>
      <c r="D131" s="162">
        <f>SUM(D132:D135)</f>
        <v>3294</v>
      </c>
      <c r="E131" s="162">
        <f t="shared" ref="E131:L131" si="10">SUM(E132:E135)</f>
        <v>0</v>
      </c>
      <c r="F131" s="162">
        <f t="shared" si="10"/>
        <v>3512</v>
      </c>
      <c r="G131" s="163">
        <f t="shared" si="10"/>
        <v>0</v>
      </c>
      <c r="H131" s="68">
        <f t="shared" si="8"/>
        <v>8784</v>
      </c>
      <c r="I131" s="162">
        <f t="shared" si="10"/>
        <v>5272</v>
      </c>
      <c r="J131" s="162">
        <f t="shared" si="10"/>
        <v>0</v>
      </c>
      <c r="K131" s="162">
        <f t="shared" si="10"/>
        <v>3512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1566</v>
      </c>
      <c r="D132" s="76">
        <v>854</v>
      </c>
      <c r="E132" s="76"/>
      <c r="F132" s="76">
        <v>712</v>
      </c>
      <c r="G132" s="150"/>
      <c r="H132" s="74">
        <f t="shared" si="8"/>
        <v>1794</v>
      </c>
      <c r="I132" s="76">
        <f>854+228</f>
        <v>1082</v>
      </c>
      <c r="J132" s="76"/>
      <c r="K132" s="76">
        <v>712</v>
      </c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5240</v>
      </c>
      <c r="D133" s="76">
        <v>2440</v>
      </c>
      <c r="E133" s="76"/>
      <c r="F133" s="76">
        <v>2800</v>
      </c>
      <c r="G133" s="150"/>
      <c r="H133" s="74">
        <f t="shared" si="8"/>
        <v>6890</v>
      </c>
      <c r="I133" s="76">
        <f>2440+1650</f>
        <v>4090</v>
      </c>
      <c r="J133" s="76"/>
      <c r="K133" s="76">
        <v>2800</v>
      </c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100</v>
      </c>
      <c r="I135" s="76">
        <v>100</v>
      </c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286</v>
      </c>
      <c r="D141" s="153">
        <f>SUM(D142:D143)</f>
        <v>143</v>
      </c>
      <c r="E141" s="153">
        <f>SUM(E142:E143)</f>
        <v>0</v>
      </c>
      <c r="F141" s="153">
        <f>SUM(F142:F143)</f>
        <v>143</v>
      </c>
      <c r="G141" s="154">
        <f>SUM(G142:G143)</f>
        <v>0</v>
      </c>
      <c r="H141" s="74">
        <f t="shared" si="8"/>
        <v>286</v>
      </c>
      <c r="I141" s="153">
        <f>SUM(I142:I143)</f>
        <v>143</v>
      </c>
      <c r="J141" s="153">
        <f>SUM(J142:J143)</f>
        <v>0</v>
      </c>
      <c r="K141" s="153">
        <f>SUM(K142:K143)</f>
        <v>143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286</v>
      </c>
      <c r="D142" s="76">
        <v>143</v>
      </c>
      <c r="E142" s="76"/>
      <c r="F142" s="76">
        <v>143</v>
      </c>
      <c r="G142" s="150"/>
      <c r="H142" s="74">
        <f t="shared" si="8"/>
        <v>286</v>
      </c>
      <c r="I142" s="76">
        <v>143</v>
      </c>
      <c r="J142" s="76"/>
      <c r="K142" s="76">
        <v>143</v>
      </c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5385</v>
      </c>
      <c r="D144" s="145">
        <f>SUM(D145:D150)</f>
        <v>2572</v>
      </c>
      <c r="E144" s="145">
        <f>SUM(E145:E150)</f>
        <v>0</v>
      </c>
      <c r="F144" s="145">
        <f>SUM(F145:F150)</f>
        <v>2813</v>
      </c>
      <c r="G144" s="146">
        <f>SUM(G145:G150)</f>
        <v>0</v>
      </c>
      <c r="H144" s="110">
        <f t="shared" si="8"/>
        <v>4537</v>
      </c>
      <c r="I144" s="145">
        <f>SUM(I145:I150)</f>
        <v>1724</v>
      </c>
      <c r="J144" s="145">
        <f>SUM(J145:J150)</f>
        <v>0</v>
      </c>
      <c r="K144" s="145">
        <f>SUM(K145:K150)</f>
        <v>2813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2660</v>
      </c>
      <c r="D145" s="70">
        <v>1360</v>
      </c>
      <c r="E145" s="70"/>
      <c r="F145" s="70">
        <v>1300</v>
      </c>
      <c r="G145" s="148"/>
      <c r="H145" s="68">
        <f t="shared" si="8"/>
        <v>2012</v>
      </c>
      <c r="I145" s="70">
        <v>712</v>
      </c>
      <c r="J145" s="70"/>
      <c r="K145" s="70">
        <v>1300</v>
      </c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1725</v>
      </c>
      <c r="D146" s="76">
        <v>712</v>
      </c>
      <c r="E146" s="76"/>
      <c r="F146" s="76">
        <v>1013</v>
      </c>
      <c r="G146" s="150"/>
      <c r="H146" s="74">
        <f t="shared" si="8"/>
        <v>1725</v>
      </c>
      <c r="I146" s="76">
        <v>712</v>
      </c>
      <c r="J146" s="76"/>
      <c r="K146" s="76">
        <v>1013</v>
      </c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1000</v>
      </c>
      <c r="D149" s="76">
        <v>500</v>
      </c>
      <c r="E149" s="76"/>
      <c r="F149" s="76">
        <v>500</v>
      </c>
      <c r="G149" s="150"/>
      <c r="H149" s="74">
        <f t="shared" si="8"/>
        <v>800</v>
      </c>
      <c r="I149" s="76">
        <v>300</v>
      </c>
      <c r="J149" s="76"/>
      <c r="K149" s="76">
        <v>500</v>
      </c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925</v>
      </c>
      <c r="D151" s="153">
        <f>SUM(D152:D158)</f>
        <v>700</v>
      </c>
      <c r="E151" s="153">
        <f>SUM(E152:E158)</f>
        <v>0</v>
      </c>
      <c r="F151" s="153">
        <f>SUM(F152:F158)</f>
        <v>225</v>
      </c>
      <c r="G151" s="154">
        <f>SUM(G152:G158)</f>
        <v>0</v>
      </c>
      <c r="H151" s="74">
        <f t="shared" si="8"/>
        <v>925</v>
      </c>
      <c r="I151" s="153">
        <f>SUM(I152:I158)</f>
        <v>700</v>
      </c>
      <c r="J151" s="153">
        <f>SUM(J152:J158)</f>
        <v>0</v>
      </c>
      <c r="K151" s="153">
        <f>SUM(K152:K158)</f>
        <v>225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225</v>
      </c>
      <c r="D152" s="76"/>
      <c r="E152" s="76"/>
      <c r="F152" s="76">
        <v>225</v>
      </c>
      <c r="G152" s="150"/>
      <c r="H152" s="74">
        <f t="shared" si="8"/>
        <v>225</v>
      </c>
      <c r="I152" s="76"/>
      <c r="J152" s="76"/>
      <c r="K152" s="76">
        <v>225</v>
      </c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700</v>
      </c>
      <c r="D154" s="76">
        <v>700</v>
      </c>
      <c r="E154" s="76"/>
      <c r="F154" s="76"/>
      <c r="G154" s="150"/>
      <c r="H154" s="74">
        <f t="shared" si="8"/>
        <v>700</v>
      </c>
      <c r="I154" s="76">
        <v>700</v>
      </c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5564</v>
      </c>
      <c r="D159" s="156">
        <v>5564</v>
      </c>
      <c r="E159" s="156"/>
      <c r="F159" s="156"/>
      <c r="G159" s="157"/>
      <c r="H159" s="110">
        <f t="shared" si="8"/>
        <v>7942</v>
      </c>
      <c r="I159" s="156">
        <f>7742+200</f>
        <v>7942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645</v>
      </c>
      <c r="D163" s="156">
        <v>360</v>
      </c>
      <c r="E163" s="156"/>
      <c r="F163" s="156">
        <v>285</v>
      </c>
      <c r="G163" s="157"/>
      <c r="H163" s="110">
        <f t="shared" si="8"/>
        <v>285</v>
      </c>
      <c r="I163" s="156">
        <f>228+100-100-228</f>
        <v>0</v>
      </c>
      <c r="J163" s="156"/>
      <c r="K163" s="156">
        <v>285</v>
      </c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10591</v>
      </c>
      <c r="I194" s="133">
        <f>SUM(I195,I230,I268)</f>
        <v>10591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10591</v>
      </c>
      <c r="I195" s="138">
        <f>I196+I204</f>
        <v>10591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1000</v>
      </c>
      <c r="D196" s="65">
        <f>D197+D198+D201+D202+D203</f>
        <v>1000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935</v>
      </c>
      <c r="I196" s="65">
        <f>I197+I198+I201+I202+I203</f>
        <v>935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1000</v>
      </c>
      <c r="D198" s="153">
        <f>D199+D200</f>
        <v>1000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935</v>
      </c>
      <c r="I198" s="153">
        <f>I199+I200</f>
        <v>935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1000</v>
      </c>
      <c r="D199" s="76">
        <v>1000</v>
      </c>
      <c r="E199" s="76"/>
      <c r="F199" s="76"/>
      <c r="G199" s="150"/>
      <c r="H199" s="74">
        <f t="shared" si="24"/>
        <v>935</v>
      </c>
      <c r="I199" s="76">
        <v>935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4535</v>
      </c>
      <c r="D204" s="65">
        <f>D205+D215+D216+D225+D226+D227+D229</f>
        <v>4535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9656</v>
      </c>
      <c r="I204" s="65">
        <f>I205+I215+I216+I225+I226+I227+I229</f>
        <v>9656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4535</v>
      </c>
      <c r="D216" s="153">
        <f>SUM(D217:D224)</f>
        <v>4535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9656</v>
      </c>
      <c r="I216" s="153">
        <f>SUM(I217:I224)</f>
        <v>9656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2000</v>
      </c>
      <c r="D219" s="76">
        <v>2000</v>
      </c>
      <c r="E219" s="76"/>
      <c r="F219" s="76"/>
      <c r="G219" s="150"/>
      <c r="H219" s="74">
        <f t="shared" si="24"/>
        <v>2000</v>
      </c>
      <c r="I219" s="76">
        <v>2000</v>
      </c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2535</v>
      </c>
      <c r="D223" s="76">
        <v>2535</v>
      </c>
      <c r="E223" s="76"/>
      <c r="F223" s="76"/>
      <c r="G223" s="150"/>
      <c r="H223" s="74">
        <f t="shared" si="24"/>
        <v>7656</v>
      </c>
      <c r="I223" s="76">
        <f>6930+726</f>
        <v>7656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611019</v>
      </c>
      <c r="I283" s="219">
        <f>SUM(I280,I268,I230,I195,I187,I173,I75,I53)</f>
        <v>373995</v>
      </c>
      <c r="J283" s="219">
        <f>SUM(J280,J268,J230,J195,J187,J173,J75,J53)</f>
        <v>223203</v>
      </c>
      <c r="K283" s="219">
        <f>SUM(K280,K268,K230,K195,K187,K173,K75,K53)</f>
        <v>13821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i+iau421tThCSPS6r24gHb5BWrOJCbxFNLN1FMuLFKTsIt+Ti/ZCvVLWw126pqCagaXXYsC/8lYbtBVkhiZopg==" saltValue="4nAxzPO1Z3iUi9ZqhtPYDg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Nr.09.8.1.&amp;"Arial,Regular"          </oddHeader>
    <oddFooter>&amp;L&amp;"Times New Roman,Regular"&amp;10&amp;D&amp;T&amp;R&amp;"Times New Roman,Regular"&amp;10&amp;P (&amp;N)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364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365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366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451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367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62173</v>
      </c>
      <c r="D21" s="31">
        <f>SUM(D22,D25,D26,D42,D43)</f>
        <v>62173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65672</v>
      </c>
      <c r="I21" s="31">
        <f>SUM(I22,I25,I26,I42,I43)</f>
        <v>53502</v>
      </c>
      <c r="J21" s="31">
        <f>SUM(J22,J25,J43)</f>
        <v>12170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62173</v>
      </c>
      <c r="D25" s="54">
        <v>62173</v>
      </c>
      <c r="E25" s="54"/>
      <c r="F25" s="55" t="s">
        <v>36</v>
      </c>
      <c r="G25" s="56" t="s">
        <v>36</v>
      </c>
      <c r="H25" s="53">
        <f t="shared" si="1"/>
        <v>65672</v>
      </c>
      <c r="I25" s="54">
        <v>53502</v>
      </c>
      <c r="J25" s="54">
        <v>12170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65672</v>
      </c>
      <c r="I50" s="122">
        <f>SUM(I51,I280)</f>
        <v>53502</v>
      </c>
      <c r="J50" s="122">
        <f>SUM(J51,J280)</f>
        <v>12170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65672</v>
      </c>
      <c r="I51" s="128">
        <f>SUM(I52,I194)</f>
        <v>53502</v>
      </c>
      <c r="J51" s="128">
        <f>SUM(J52,J194)</f>
        <v>12170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62173</v>
      </c>
      <c r="D52" s="133">
        <f>SUM(D53,D75,D173,D187)</f>
        <v>62173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65672</v>
      </c>
      <c r="I52" s="133">
        <f>SUM(I53,I75,I173,I187)</f>
        <v>53502</v>
      </c>
      <c r="J52" s="133">
        <f>SUM(J53,J75,J173,J187)</f>
        <v>12170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62173</v>
      </c>
      <c r="D75" s="138">
        <f>SUM(D76,D83,D130,D164,D165,D172)</f>
        <v>62173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65672</v>
      </c>
      <c r="I75" s="138">
        <f>SUM(I76,I83,I130,I164,I165,I172)</f>
        <v>53502</v>
      </c>
      <c r="J75" s="138">
        <f>SUM(J76,J83,J130,J164,J165,J172)</f>
        <v>12170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62173</v>
      </c>
      <c r="D130" s="65">
        <f>SUM(D131,D136,D140,D141,D144,D151,D159,D160,D163)</f>
        <v>62173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65672</v>
      </c>
      <c r="I130" s="65">
        <f>SUM(I131,I136,I140,I141,I144,I151,I159,I160,I163)</f>
        <v>53502</v>
      </c>
      <c r="J130" s="65">
        <f>SUM(J131,J136,J140,J141,J144,J151,J159,J160,J163)</f>
        <v>12170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62173</v>
      </c>
      <c r="D151" s="153">
        <f>SUM(D152:D158)</f>
        <v>62173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65672</v>
      </c>
      <c r="I151" s="153">
        <f>SUM(I152:I158)</f>
        <v>53502</v>
      </c>
      <c r="J151" s="153">
        <f>SUM(J152:J158)</f>
        <v>12170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62173</v>
      </c>
      <c r="D154" s="76">
        <v>62173</v>
      </c>
      <c r="E154" s="76"/>
      <c r="F154" s="76"/>
      <c r="G154" s="150"/>
      <c r="H154" s="74">
        <f t="shared" si="8"/>
        <v>65672</v>
      </c>
      <c r="I154" s="76">
        <f>17087+36415</f>
        <v>53502</v>
      </c>
      <c r="J154" s="76">
        <v>12170</v>
      </c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65672</v>
      </c>
      <c r="I283" s="219">
        <f>SUM(I280,I268,I230,I195,I187,I173,I75,I53)</f>
        <v>53502</v>
      </c>
      <c r="J283" s="219">
        <f>SUM(J280,J268,J230,J195,J187,J173,J75,J53)</f>
        <v>12170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67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w/a4hOFfkjIAJRGdA/1gqupp1oAwiLRJQEAGAoasgnPjU8NuhVRql8XYzU2/6Rk5qz9oDufA5Y3b5sHzZpzieg==" saltValue="dl1sKPVZNiYMUiww3FcCfw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Nr.09.8.2.&amp;"Arial,Regular"          </oddHeader>
    <oddFooter>&amp;L&amp;"Times New Roman,Regular"&amp;10&amp;D&amp;T&amp;R&amp;"Times New Roman,Regular"&amp;10&amp;P (&amp;N)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427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428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429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430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438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432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 t="e">
        <f t="shared" ref="C21:C47" si="0">SUM(D21:G21)</f>
        <v>#REF!</v>
      </c>
      <c r="D21" s="31" t="e">
        <f>SUM(D22,D25,D26,D42,D43)</f>
        <v>#REF!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200000</v>
      </c>
      <c r="I21" s="31">
        <f>SUM(I22,I25,I26,I42,I43)</f>
        <v>200000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 t="e">
        <f t="shared" si="0"/>
        <v>#REF!</v>
      </c>
      <c r="D25" s="54" t="e">
        <f>D51</f>
        <v>#REF!</v>
      </c>
      <c r="E25" s="54"/>
      <c r="F25" s="55" t="s">
        <v>36</v>
      </c>
      <c r="G25" s="56" t="s">
        <v>36</v>
      </c>
      <c r="H25" s="53">
        <f t="shared" si="1"/>
        <v>200000</v>
      </c>
      <c r="I25" s="54">
        <f>I51</f>
        <v>200000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200000</v>
      </c>
      <c r="I50" s="122">
        <f>SUM(I51,I280)</f>
        <v>200000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200000</v>
      </c>
      <c r="I51" s="128">
        <f>SUM(I52,I194)</f>
        <v>200000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0</v>
      </c>
      <c r="D52" s="133">
        <f>SUM(D53,D75,D173,D187)</f>
        <v>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0</v>
      </c>
      <c r="I52" s="133">
        <f>SUM(I53,I75,I173,I187)</f>
        <v>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200000</v>
      </c>
      <c r="I194" s="133">
        <f>SUM(I195,I230,I268)</f>
        <v>200000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200000</v>
      </c>
      <c r="I195" s="138">
        <f>I196+I204</f>
        <v>200000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200000</v>
      </c>
      <c r="I204" s="65">
        <f>I205+I215+I216+I225+I226+I227+I229</f>
        <v>200000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200000</v>
      </c>
      <c r="I225" s="76">
        <f>[1]labiekartos_14.piel!$G$118</f>
        <v>200000</v>
      </c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200000</v>
      </c>
      <c r="I283" s="219">
        <f>SUM(I280,I268,I230,I195,I187,I173,I75,I53)</f>
        <v>200000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433</v>
      </c>
      <c r="B303" s="257"/>
      <c r="C303" s="257"/>
      <c r="D303" s="255"/>
      <c r="E303" s="255"/>
      <c r="F303" s="255" t="s">
        <v>434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435</v>
      </c>
      <c r="B305" s="257"/>
      <c r="C305" s="255"/>
      <c r="D305" s="255"/>
      <c r="E305" s="255"/>
      <c r="F305" s="255" t="s">
        <v>436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W/kDVVxcO0jwAT7XwBJd1wg1wLl53UPmz+Ey+T2e6neClEVF1zSShTy32d8FhzmesAWI2cZkkuTVg6ZBMLOv+g==" saltValue="x7peWGYeUIdO+lJLXmDxTw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Nr.09.1.3.&amp;"Arial,Regular"          </oddHeader>
    <oddFooter>&amp;L&amp;"Times New Roman,Regular"&amp;10&amp;D&amp;T&amp;R&amp;"Times New Roman,Regular"&amp;10&amp;P (&amp;N)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369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370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371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372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373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374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 t="s">
        <v>375</v>
      </c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376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 t="s">
        <v>377</v>
      </c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825924</v>
      </c>
      <c r="D21" s="31">
        <f>SUM(D22,D25,D26,D42,D43)</f>
        <v>365535</v>
      </c>
      <c r="E21" s="31">
        <f>SUM(E22,E25,E43)</f>
        <v>450021</v>
      </c>
      <c r="F21" s="31">
        <f>SUM(F22,F27,F43)</f>
        <v>10368</v>
      </c>
      <c r="G21" s="32">
        <f>SUM(G22,G45)</f>
        <v>0</v>
      </c>
      <c r="H21" s="30">
        <f t="shared" ref="H21:H47" si="1">SUM(I21:L21)</f>
        <v>870627</v>
      </c>
      <c r="I21" s="31">
        <f>SUM(I22,I25,I26,I42,I43)</f>
        <v>401587</v>
      </c>
      <c r="J21" s="31">
        <f>SUM(J22,J25,J43)</f>
        <v>458672</v>
      </c>
      <c r="K21" s="31">
        <f>SUM(K22,K27,K43)</f>
        <v>10368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si="1"/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815556</v>
      </c>
      <c r="D25" s="54">
        <v>365535</v>
      </c>
      <c r="E25" s="54">
        <v>450021</v>
      </c>
      <c r="F25" s="55" t="s">
        <v>36</v>
      </c>
      <c r="G25" s="56" t="s">
        <v>36</v>
      </c>
      <c r="H25" s="53">
        <f t="shared" si="1"/>
        <v>860259</v>
      </c>
      <c r="I25" s="54">
        <v>401587</v>
      </c>
      <c r="J25" s="54">
        <v>458672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10368</v>
      </c>
      <c r="D27" s="61" t="s">
        <v>36</v>
      </c>
      <c r="E27" s="61" t="s">
        <v>36</v>
      </c>
      <c r="F27" s="65">
        <f>SUM(F28,F32,F34,F37)</f>
        <v>10368</v>
      </c>
      <c r="G27" s="62" t="s">
        <v>36</v>
      </c>
      <c r="H27" s="59">
        <f t="shared" si="1"/>
        <v>10368</v>
      </c>
      <c r="I27" s="61" t="s">
        <v>36</v>
      </c>
      <c r="J27" s="61" t="s">
        <v>36</v>
      </c>
      <c r="K27" s="65">
        <f>SUM(K28,K32,K34,K37)</f>
        <v>10368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6408</v>
      </c>
      <c r="D34" s="61" t="s">
        <v>36</v>
      </c>
      <c r="E34" s="61" t="s">
        <v>36</v>
      </c>
      <c r="F34" s="65">
        <f>SUM(F35:F36)</f>
        <v>6408</v>
      </c>
      <c r="G34" s="62" t="s">
        <v>36</v>
      </c>
      <c r="H34" s="59">
        <f t="shared" si="1"/>
        <v>6408</v>
      </c>
      <c r="I34" s="61" t="s">
        <v>36</v>
      </c>
      <c r="J34" s="61" t="s">
        <v>36</v>
      </c>
      <c r="K34" s="65">
        <f>SUM(K35:K36)</f>
        <v>6408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6408</v>
      </c>
      <c r="D35" s="69" t="s">
        <v>36</v>
      </c>
      <c r="E35" s="69" t="s">
        <v>36</v>
      </c>
      <c r="F35" s="70">
        <v>6408</v>
      </c>
      <c r="G35" s="71" t="s">
        <v>36</v>
      </c>
      <c r="H35" s="68">
        <f t="shared" si="1"/>
        <v>6408</v>
      </c>
      <c r="I35" s="69" t="s">
        <v>36</v>
      </c>
      <c r="J35" s="69" t="s">
        <v>36</v>
      </c>
      <c r="K35" s="70">
        <v>6408</v>
      </c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3960</v>
      </c>
      <c r="D37" s="61" t="s">
        <v>36</v>
      </c>
      <c r="E37" s="61" t="s">
        <v>36</v>
      </c>
      <c r="F37" s="65">
        <f>SUM(F38:F41)</f>
        <v>3960</v>
      </c>
      <c r="G37" s="62" t="s">
        <v>36</v>
      </c>
      <c r="H37" s="59">
        <f t="shared" si="1"/>
        <v>3960</v>
      </c>
      <c r="I37" s="61" t="s">
        <v>36</v>
      </c>
      <c r="J37" s="61" t="s">
        <v>36</v>
      </c>
      <c r="K37" s="65">
        <f>SUM(K38:K41)</f>
        <v>3960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3960</v>
      </c>
      <c r="D41" s="75" t="s">
        <v>36</v>
      </c>
      <c r="E41" s="75" t="s">
        <v>36</v>
      </c>
      <c r="F41" s="76">
        <v>3960</v>
      </c>
      <c r="G41" s="77" t="s">
        <v>36</v>
      </c>
      <c r="H41" s="74">
        <f t="shared" si="1"/>
        <v>3960</v>
      </c>
      <c r="I41" s="75" t="s">
        <v>36</v>
      </c>
      <c r="J41" s="75" t="s">
        <v>36</v>
      </c>
      <c r="K41" s="76">
        <v>3960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 t="shared" si="1"/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>E44</f>
        <v>0</v>
      </c>
      <c r="F43" s="89">
        <f>F44</f>
        <v>0</v>
      </c>
      <c r="G43" s="62" t="s">
        <v>36</v>
      </c>
      <c r="H43" s="86">
        <f t="shared" si="1"/>
        <v>0</v>
      </c>
      <c r="I43" s="89">
        <f>I44</f>
        <v>0</v>
      </c>
      <c r="J43" s="89">
        <f>J44</f>
        <v>0</v>
      </c>
      <c r="K43" s="89">
        <f>K44</f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1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4" si="2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82" si="3">SUM(I50:L50)</f>
        <v>870627</v>
      </c>
      <c r="I50" s="122">
        <f>SUM(I51,I280)</f>
        <v>401587</v>
      </c>
      <c r="J50" s="122">
        <f>SUM(J51,J280)</f>
        <v>458672</v>
      </c>
      <c r="K50" s="122">
        <f>SUM(K51,K280)</f>
        <v>10368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2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3"/>
        <v>870627</v>
      </c>
      <c r="I51" s="128">
        <f>SUM(I52,I194)</f>
        <v>401587</v>
      </c>
      <c r="J51" s="128">
        <f>SUM(J52,J194)</f>
        <v>458672</v>
      </c>
      <c r="K51" s="128">
        <f>SUM(K52,K194)</f>
        <v>10368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2"/>
        <v>808323</v>
      </c>
      <c r="D52" s="133">
        <f>SUM(D53,D75,D173,D187)</f>
        <v>347934</v>
      </c>
      <c r="E52" s="133">
        <f>SUM(E53,E75,E173,E187)</f>
        <v>450021</v>
      </c>
      <c r="F52" s="133">
        <f>SUM(F53,F75,F173,F187)</f>
        <v>10368</v>
      </c>
      <c r="G52" s="134">
        <f>SUM(G53,G75,G173,G187)</f>
        <v>0</v>
      </c>
      <c r="H52" s="132">
        <f t="shared" si="3"/>
        <v>848645</v>
      </c>
      <c r="I52" s="133">
        <f>SUM(I53,I75,I173,I187)</f>
        <v>379605</v>
      </c>
      <c r="J52" s="133">
        <f>SUM(J53,J75,J173,J187)</f>
        <v>458672</v>
      </c>
      <c r="K52" s="133">
        <f>SUM(K53,K75,K173,K187)</f>
        <v>10368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2"/>
        <v>675006</v>
      </c>
      <c r="D53" s="138">
        <f>SUM(D54,D67)</f>
        <v>224985</v>
      </c>
      <c r="E53" s="138">
        <f>SUM(E54,E67)</f>
        <v>450021</v>
      </c>
      <c r="F53" s="138">
        <f>SUM(F54,F67)</f>
        <v>0</v>
      </c>
      <c r="G53" s="139">
        <f>SUM(G54,G67)</f>
        <v>0</v>
      </c>
      <c r="H53" s="137">
        <f t="shared" si="3"/>
        <v>720694</v>
      </c>
      <c r="I53" s="138">
        <f>SUM(I54,I67)</f>
        <v>262022</v>
      </c>
      <c r="J53" s="138">
        <f>SUM(J54,J67)</f>
        <v>458672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2"/>
        <v>515717</v>
      </c>
      <c r="D54" s="65">
        <f>SUM(D55,D58,D66)</f>
        <v>153593</v>
      </c>
      <c r="E54" s="65">
        <f>SUM(E55,E58,E66)</f>
        <v>362124</v>
      </c>
      <c r="F54" s="65">
        <f>SUM(F55,F58,F66)</f>
        <v>0</v>
      </c>
      <c r="G54" s="142">
        <f>SUM(G55,G58,G66)</f>
        <v>0</v>
      </c>
      <c r="H54" s="59">
        <f t="shared" si="3"/>
        <v>552942</v>
      </c>
      <c r="I54" s="65">
        <f>SUM(I55,I58,I66)</f>
        <v>183358</v>
      </c>
      <c r="J54" s="65">
        <f>SUM(J55,J58,J66)</f>
        <v>369584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2"/>
        <v>478116</v>
      </c>
      <c r="D55" s="145">
        <f>SUM(D56:D57)</f>
        <v>143873</v>
      </c>
      <c r="E55" s="145">
        <f>SUM(E56:E57)</f>
        <v>334243</v>
      </c>
      <c r="F55" s="145">
        <f>SUM(F56:F57)</f>
        <v>0</v>
      </c>
      <c r="G55" s="146">
        <f>SUM(G56:G57)</f>
        <v>0</v>
      </c>
      <c r="H55" s="110">
        <f t="shared" si="3"/>
        <v>491953</v>
      </c>
      <c r="I55" s="145">
        <f>SUM(I56:I57)</f>
        <v>150965</v>
      </c>
      <c r="J55" s="145">
        <f>SUM(J56:J57)</f>
        <v>340988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2"/>
        <v>0</v>
      </c>
      <c r="D56" s="70"/>
      <c r="E56" s="70"/>
      <c r="F56" s="70"/>
      <c r="G56" s="148"/>
      <c r="H56" s="68">
        <f t="shared" si="3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2"/>
        <v>478116</v>
      </c>
      <c r="D57" s="76">
        <v>143873</v>
      </c>
      <c r="E57" s="76">
        <v>334243</v>
      </c>
      <c r="F57" s="76"/>
      <c r="G57" s="150"/>
      <c r="H57" s="74">
        <f t="shared" si="3"/>
        <v>491953</v>
      </c>
      <c r="I57" s="76">
        <v>150965</v>
      </c>
      <c r="J57" s="76">
        <f>322840+6122+12026</f>
        <v>340988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2"/>
        <v>37601</v>
      </c>
      <c r="D58" s="153">
        <f>SUM(D59:D65)</f>
        <v>9720</v>
      </c>
      <c r="E58" s="153">
        <f>SUM(E59:E65)</f>
        <v>27881</v>
      </c>
      <c r="F58" s="153">
        <f>SUM(F59:F65)</f>
        <v>0</v>
      </c>
      <c r="G58" s="154">
        <f>SUM(G59:G65)</f>
        <v>0</v>
      </c>
      <c r="H58" s="74">
        <f t="shared" si="3"/>
        <v>60989</v>
      </c>
      <c r="I58" s="153">
        <f>SUM(I59:I65)</f>
        <v>32393</v>
      </c>
      <c r="J58" s="153">
        <f>SUM(J59:J65)</f>
        <v>28596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2"/>
        <v>3513</v>
      </c>
      <c r="D59" s="76">
        <v>3513</v>
      </c>
      <c r="E59" s="76"/>
      <c r="F59" s="76"/>
      <c r="G59" s="150"/>
      <c r="H59" s="74">
        <f t="shared" si="3"/>
        <v>3723</v>
      </c>
      <c r="I59" s="76">
        <v>3723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2"/>
        <v>866</v>
      </c>
      <c r="D60" s="76">
        <v>866</v>
      </c>
      <c r="E60" s="76"/>
      <c r="F60" s="76"/>
      <c r="G60" s="150"/>
      <c r="H60" s="74">
        <f t="shared" si="3"/>
        <v>918</v>
      </c>
      <c r="I60" s="76">
        <v>918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2"/>
        <v>3105</v>
      </c>
      <c r="D61" s="76"/>
      <c r="E61" s="76">
        <v>3105</v>
      </c>
      <c r="F61" s="76"/>
      <c r="G61" s="150"/>
      <c r="H61" s="74">
        <f t="shared" si="3"/>
        <v>3108</v>
      </c>
      <c r="I61" s="76"/>
      <c r="J61" s="76">
        <f>3108</f>
        <v>3108</v>
      </c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2"/>
        <v>1458</v>
      </c>
      <c r="D62" s="76">
        <v>1458</v>
      </c>
      <c r="E62" s="76"/>
      <c r="F62" s="76"/>
      <c r="G62" s="150"/>
      <c r="H62" s="74">
        <f t="shared" si="3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2"/>
        <v>3118</v>
      </c>
      <c r="D63" s="76">
        <v>3118</v>
      </c>
      <c r="E63" s="76"/>
      <c r="F63" s="76"/>
      <c r="G63" s="150"/>
      <c r="H63" s="74">
        <f t="shared" si="3"/>
        <v>2961</v>
      </c>
      <c r="I63" s="76">
        <v>2961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2"/>
        <v>0</v>
      </c>
      <c r="D64" s="76"/>
      <c r="E64" s="76"/>
      <c r="F64" s="76"/>
      <c r="G64" s="150"/>
      <c r="H64" s="74">
        <f t="shared" si="3"/>
        <v>24026</v>
      </c>
      <c r="I64" s="76">
        <v>24026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2"/>
        <v>25541</v>
      </c>
      <c r="D65" s="76">
        <v>765</v>
      </c>
      <c r="E65" s="76">
        <v>24776</v>
      </c>
      <c r="F65" s="76"/>
      <c r="G65" s="150"/>
      <c r="H65" s="74">
        <f t="shared" si="3"/>
        <v>26253</v>
      </c>
      <c r="I65" s="76">
        <v>765</v>
      </c>
      <c r="J65" s="76">
        <f>23856+1248+384</f>
        <v>25488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2"/>
        <v>0</v>
      </c>
      <c r="D66" s="156"/>
      <c r="E66" s="156"/>
      <c r="F66" s="156"/>
      <c r="G66" s="157"/>
      <c r="H66" s="110">
        <f t="shared" si="3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2"/>
        <v>159289</v>
      </c>
      <c r="D67" s="65">
        <f>SUM(D68:D69)</f>
        <v>71392</v>
      </c>
      <c r="E67" s="65">
        <f>SUM(E68:E69)</f>
        <v>87897</v>
      </c>
      <c r="F67" s="65">
        <f>SUM(F68:F69)</f>
        <v>0</v>
      </c>
      <c r="G67" s="159">
        <f>SUM(G68:G69)</f>
        <v>0</v>
      </c>
      <c r="H67" s="59">
        <f t="shared" si="3"/>
        <v>167752</v>
      </c>
      <c r="I67" s="65">
        <f>SUM(I68:I69)</f>
        <v>78664</v>
      </c>
      <c r="J67" s="65">
        <f>SUM(J68:J69)</f>
        <v>89088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2"/>
        <v>126385</v>
      </c>
      <c r="D68" s="70">
        <v>40488</v>
      </c>
      <c r="E68" s="70">
        <v>85897</v>
      </c>
      <c r="F68" s="70"/>
      <c r="G68" s="148"/>
      <c r="H68" s="68">
        <f t="shared" si="3"/>
        <v>135105</v>
      </c>
      <c r="I68" s="70">
        <v>47557</v>
      </c>
      <c r="J68" s="70">
        <f>82849+3148+1551</f>
        <v>87548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2"/>
        <v>32904</v>
      </c>
      <c r="D69" s="153">
        <f>SUM(D70:D74)</f>
        <v>30904</v>
      </c>
      <c r="E69" s="153">
        <f>SUM(E70:E74)</f>
        <v>2000</v>
      </c>
      <c r="F69" s="153">
        <f>SUM(F70:F74)</f>
        <v>0</v>
      </c>
      <c r="G69" s="154">
        <f>SUM(G70:G74)</f>
        <v>0</v>
      </c>
      <c r="H69" s="74">
        <f t="shared" si="3"/>
        <v>32647</v>
      </c>
      <c r="I69" s="153">
        <f>SUM(I70:I74)</f>
        <v>31107</v>
      </c>
      <c r="J69" s="153">
        <f>SUM(J70:J74)</f>
        <v>1540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2"/>
        <v>20038</v>
      </c>
      <c r="D70" s="76">
        <v>18038</v>
      </c>
      <c r="E70" s="76">
        <v>2000</v>
      </c>
      <c r="F70" s="76"/>
      <c r="G70" s="150"/>
      <c r="H70" s="74">
        <f t="shared" si="3"/>
        <v>19781</v>
      </c>
      <c r="I70" s="76">
        <v>18241</v>
      </c>
      <c r="J70" s="76">
        <f>1400+70+70</f>
        <v>1540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2"/>
        <v>0</v>
      </c>
      <c r="D71" s="76"/>
      <c r="E71" s="76"/>
      <c r="F71" s="76"/>
      <c r="G71" s="150"/>
      <c r="H71" s="74">
        <f t="shared" si="3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2"/>
        <v>0</v>
      </c>
      <c r="D72" s="76"/>
      <c r="E72" s="76"/>
      <c r="F72" s="76"/>
      <c r="G72" s="150"/>
      <c r="H72" s="74">
        <f t="shared" si="3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2"/>
        <v>12806</v>
      </c>
      <c r="D73" s="76">
        <v>12806</v>
      </c>
      <c r="E73" s="76"/>
      <c r="F73" s="76"/>
      <c r="G73" s="150"/>
      <c r="H73" s="74">
        <f t="shared" si="3"/>
        <v>12806</v>
      </c>
      <c r="I73" s="76">
        <v>12806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2"/>
        <v>60</v>
      </c>
      <c r="D74" s="76">
        <v>60</v>
      </c>
      <c r="E74" s="76"/>
      <c r="F74" s="76"/>
      <c r="G74" s="150"/>
      <c r="H74" s="74">
        <f t="shared" si="3"/>
        <v>60</v>
      </c>
      <c r="I74" s="76">
        <v>60</v>
      </c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2"/>
        <v>133317</v>
      </c>
      <c r="D75" s="138">
        <f>SUM(D76,D83,D130,D164,D165,D172)</f>
        <v>122949</v>
      </c>
      <c r="E75" s="138">
        <f>SUM(E76,E83,E130,E164,E165,E172)</f>
        <v>0</v>
      </c>
      <c r="F75" s="138">
        <f>SUM(F76,F83,F130,F164,F165,F172)</f>
        <v>10368</v>
      </c>
      <c r="G75" s="139">
        <f>SUM(G76,G83,G130,G164,G165,G172)</f>
        <v>0</v>
      </c>
      <c r="H75" s="137">
        <f t="shared" si="3"/>
        <v>127951</v>
      </c>
      <c r="I75" s="138">
        <f>SUM(I76,I83,I130,I164,I165,I172)</f>
        <v>117583</v>
      </c>
      <c r="J75" s="138">
        <f>SUM(J76,J83,J130,J164,J165,J172)</f>
        <v>0</v>
      </c>
      <c r="K75" s="138">
        <f>SUM(K76,K83,K130,K164,K165,K172)</f>
        <v>10368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2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3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2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3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2"/>
        <v>0</v>
      </c>
      <c r="D78" s="76"/>
      <c r="E78" s="76"/>
      <c r="F78" s="76"/>
      <c r="G78" s="150"/>
      <c r="H78" s="74">
        <f t="shared" si="3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2"/>
        <v>0</v>
      </c>
      <c r="D79" s="76"/>
      <c r="E79" s="76"/>
      <c r="F79" s="76"/>
      <c r="G79" s="150"/>
      <c r="H79" s="74">
        <f t="shared" si="3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2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3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2"/>
        <v>0</v>
      </c>
      <c r="D81" s="76"/>
      <c r="E81" s="76"/>
      <c r="F81" s="76"/>
      <c r="G81" s="150"/>
      <c r="H81" s="74">
        <f t="shared" si="3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2"/>
        <v>0</v>
      </c>
      <c r="D82" s="76"/>
      <c r="E82" s="76"/>
      <c r="F82" s="76"/>
      <c r="G82" s="150"/>
      <c r="H82" s="74">
        <f t="shared" si="3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2"/>
        <v>110297</v>
      </c>
      <c r="D83" s="65">
        <f>SUM(D84,D89,D95,D103,D112,D116,D122,D128)</f>
        <v>100554</v>
      </c>
      <c r="E83" s="65">
        <f>SUM(E84,E89,E95,E103,E112,E116,E122,E128)</f>
        <v>0</v>
      </c>
      <c r="F83" s="65">
        <f>SUM(F84,F89,F95,F103,F112,F116,F122,F128)</f>
        <v>9743</v>
      </c>
      <c r="G83" s="159">
        <f>SUM(G84,G89,G95,G103,G112,G116,G122,G128)</f>
        <v>0</v>
      </c>
      <c r="H83" s="59">
        <f t="shared" ref="H83:H127" si="4">SUM(I83:L83)</f>
        <v>103201</v>
      </c>
      <c r="I83" s="65">
        <f>SUM(I84,I89,I95,I103,I112,I116,I122,I128)</f>
        <v>93458</v>
      </c>
      <c r="J83" s="65">
        <f>SUM(J84,J89,J95,J103,J112,J116,J122,J128)</f>
        <v>0</v>
      </c>
      <c r="K83" s="65">
        <f>SUM(K84,K89,K95,K103,K112,K116,K122,K128)</f>
        <v>9743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2"/>
        <v>2748</v>
      </c>
      <c r="D84" s="145">
        <f>SUM(D85:D88)</f>
        <v>1948</v>
      </c>
      <c r="E84" s="145">
        <f>SUM(E85:E88)</f>
        <v>0</v>
      </c>
      <c r="F84" s="145">
        <f>SUM(F85:F88)</f>
        <v>800</v>
      </c>
      <c r="G84" s="145">
        <f>SUM(G85:G88)</f>
        <v>0</v>
      </c>
      <c r="H84" s="110">
        <f t="shared" si="4"/>
        <v>2328</v>
      </c>
      <c r="I84" s="145">
        <f>SUM(I85:I88)</f>
        <v>1528</v>
      </c>
      <c r="J84" s="145">
        <f>SUM(J85:J88)</f>
        <v>0</v>
      </c>
      <c r="K84" s="145">
        <f>SUM(K85:K88)</f>
        <v>800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2"/>
        <v>0</v>
      </c>
      <c r="D85" s="70"/>
      <c r="E85" s="70"/>
      <c r="F85" s="70"/>
      <c r="G85" s="148"/>
      <c r="H85" s="68">
        <f t="shared" si="4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2"/>
        <v>1872</v>
      </c>
      <c r="D86" s="76">
        <v>1072</v>
      </c>
      <c r="E86" s="76"/>
      <c r="F86" s="76">
        <v>800</v>
      </c>
      <c r="G86" s="150"/>
      <c r="H86" s="74">
        <f t="shared" si="4"/>
        <v>1872</v>
      </c>
      <c r="I86" s="76">
        <v>1072</v>
      </c>
      <c r="J86" s="76"/>
      <c r="K86" s="76">
        <v>800</v>
      </c>
      <c r="L86" s="151"/>
    </row>
    <row r="87" spans="1:12" ht="24" x14ac:dyDescent="0.25">
      <c r="A87" s="47">
        <v>2214</v>
      </c>
      <c r="B87" s="73" t="s">
        <v>87</v>
      </c>
      <c r="C87" s="74">
        <f t="shared" si="2"/>
        <v>242</v>
      </c>
      <c r="D87" s="76">
        <v>242</v>
      </c>
      <c r="E87" s="76"/>
      <c r="F87" s="76"/>
      <c r="G87" s="150"/>
      <c r="H87" s="74">
        <f t="shared" si="4"/>
        <v>242</v>
      </c>
      <c r="I87" s="76">
        <v>242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2"/>
        <v>634</v>
      </c>
      <c r="D88" s="76">
        <v>634</v>
      </c>
      <c r="E88" s="76"/>
      <c r="F88" s="76"/>
      <c r="G88" s="150"/>
      <c r="H88" s="74">
        <f t="shared" si="4"/>
        <v>214</v>
      </c>
      <c r="I88" s="76">
        <f>634-420</f>
        <v>214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2"/>
        <v>100604</v>
      </c>
      <c r="D89" s="153">
        <f>SUM(D90:D94)</f>
        <v>91661</v>
      </c>
      <c r="E89" s="153">
        <f>SUM(E90:E94)</f>
        <v>0</v>
      </c>
      <c r="F89" s="153">
        <f>SUM(F90:F94)</f>
        <v>8943</v>
      </c>
      <c r="G89" s="154">
        <f>SUM(G90:G94)</f>
        <v>0</v>
      </c>
      <c r="H89" s="74">
        <f t="shared" si="4"/>
        <v>95080</v>
      </c>
      <c r="I89" s="153">
        <f>SUM(I90:I94)</f>
        <v>86137</v>
      </c>
      <c r="J89" s="153">
        <f>SUM(J90:J94)</f>
        <v>0</v>
      </c>
      <c r="K89" s="153">
        <f>SUM(K90:K94)</f>
        <v>8943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2"/>
        <v>63205</v>
      </c>
      <c r="D90" s="76">
        <v>57605</v>
      </c>
      <c r="E90" s="76"/>
      <c r="F90" s="76">
        <v>5600</v>
      </c>
      <c r="G90" s="150"/>
      <c r="H90" s="74">
        <f t="shared" si="4"/>
        <v>58054</v>
      </c>
      <c r="I90" s="76">
        <v>52454</v>
      </c>
      <c r="J90" s="76"/>
      <c r="K90" s="76">
        <v>5600</v>
      </c>
      <c r="L90" s="151"/>
    </row>
    <row r="91" spans="1:12" x14ac:dyDescent="0.25">
      <c r="A91" s="47">
        <v>2222</v>
      </c>
      <c r="B91" s="73" t="s">
        <v>91</v>
      </c>
      <c r="C91" s="74">
        <f t="shared" si="2"/>
        <v>4841</v>
      </c>
      <c r="D91" s="76">
        <v>3541</v>
      </c>
      <c r="E91" s="76"/>
      <c r="F91" s="76">
        <v>1300</v>
      </c>
      <c r="G91" s="150"/>
      <c r="H91" s="74">
        <f t="shared" si="4"/>
        <v>5829</v>
      </c>
      <c r="I91" s="76">
        <v>4529</v>
      </c>
      <c r="J91" s="76"/>
      <c r="K91" s="76">
        <v>1300</v>
      </c>
      <c r="L91" s="151"/>
    </row>
    <row r="92" spans="1:12" x14ac:dyDescent="0.25">
      <c r="A92" s="47">
        <v>2223</v>
      </c>
      <c r="B92" s="73" t="s">
        <v>92</v>
      </c>
      <c r="C92" s="74">
        <f t="shared" si="2"/>
        <v>32192</v>
      </c>
      <c r="D92" s="76">
        <v>30292</v>
      </c>
      <c r="E92" s="76"/>
      <c r="F92" s="76">
        <v>1900</v>
      </c>
      <c r="G92" s="150"/>
      <c r="H92" s="74">
        <f t="shared" si="4"/>
        <v>30777</v>
      </c>
      <c r="I92" s="76">
        <v>28877</v>
      </c>
      <c r="J92" s="76"/>
      <c r="K92" s="76">
        <v>1900</v>
      </c>
      <c r="L92" s="151"/>
    </row>
    <row r="93" spans="1:12" ht="48" x14ac:dyDescent="0.25">
      <c r="A93" s="47">
        <v>2224</v>
      </c>
      <c r="B93" s="73" t="s">
        <v>616</v>
      </c>
      <c r="C93" s="74">
        <f t="shared" si="2"/>
        <v>366</v>
      </c>
      <c r="D93" s="76">
        <v>223</v>
      </c>
      <c r="E93" s="76"/>
      <c r="F93" s="76">
        <v>143</v>
      </c>
      <c r="G93" s="150"/>
      <c r="H93" s="74">
        <f t="shared" si="4"/>
        <v>420</v>
      </c>
      <c r="I93" s="76">
        <v>277</v>
      </c>
      <c r="J93" s="76"/>
      <c r="K93" s="76">
        <v>143</v>
      </c>
      <c r="L93" s="151"/>
    </row>
    <row r="94" spans="1:12" ht="24" x14ac:dyDescent="0.25">
      <c r="A94" s="47">
        <v>2229</v>
      </c>
      <c r="B94" s="73" t="s">
        <v>93</v>
      </c>
      <c r="C94" s="74">
        <f t="shared" si="2"/>
        <v>0</v>
      </c>
      <c r="D94" s="76"/>
      <c r="E94" s="76"/>
      <c r="F94" s="76"/>
      <c r="G94" s="150"/>
      <c r="H94" s="74">
        <f t="shared" si="4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2"/>
        <v>1751</v>
      </c>
      <c r="D95" s="153">
        <f>SUM(D96:D102)</f>
        <v>1751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4"/>
        <v>1416</v>
      </c>
      <c r="I95" s="153">
        <f>SUM(I96:I102)</f>
        <v>1416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2"/>
        <v>0</v>
      </c>
      <c r="D96" s="76"/>
      <c r="E96" s="76"/>
      <c r="F96" s="76"/>
      <c r="G96" s="150"/>
      <c r="H96" s="74">
        <f t="shared" si="4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2"/>
        <v>0</v>
      </c>
      <c r="D97" s="76"/>
      <c r="E97" s="76"/>
      <c r="F97" s="76"/>
      <c r="G97" s="150"/>
      <c r="H97" s="74">
        <f t="shared" si="4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2"/>
        <v>0</v>
      </c>
      <c r="D98" s="70"/>
      <c r="E98" s="70"/>
      <c r="F98" s="70"/>
      <c r="G98" s="148"/>
      <c r="H98" s="68">
        <f t="shared" si="4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2"/>
        <v>100</v>
      </c>
      <c r="D99" s="76">
        <v>100</v>
      </c>
      <c r="E99" s="76"/>
      <c r="F99" s="76"/>
      <c r="G99" s="150"/>
      <c r="H99" s="74">
        <f t="shared" si="4"/>
        <v>26</v>
      </c>
      <c r="I99" s="76">
        <v>26</v>
      </c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2"/>
        <v>261</v>
      </c>
      <c r="D100" s="76">
        <v>261</v>
      </c>
      <c r="E100" s="76"/>
      <c r="F100" s="76"/>
      <c r="G100" s="150"/>
      <c r="H100" s="74">
        <f t="shared" si="4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2"/>
        <v>0</v>
      </c>
      <c r="D101" s="76"/>
      <c r="E101" s="76"/>
      <c r="F101" s="76"/>
      <c r="G101" s="150"/>
      <c r="H101" s="74">
        <f t="shared" si="4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2"/>
        <v>1390</v>
      </c>
      <c r="D102" s="76">
        <v>1390</v>
      </c>
      <c r="E102" s="76"/>
      <c r="F102" s="76"/>
      <c r="G102" s="150"/>
      <c r="H102" s="74">
        <f t="shared" si="4"/>
        <v>1390</v>
      </c>
      <c r="I102" s="76">
        <v>1390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2"/>
        <v>5134</v>
      </c>
      <c r="D103" s="153">
        <f>SUM(D104:D111)</f>
        <v>5134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4"/>
        <v>3897</v>
      </c>
      <c r="I103" s="153">
        <f>SUM(I104:I111)</f>
        <v>3897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2"/>
        <v>0</v>
      </c>
      <c r="D104" s="76"/>
      <c r="E104" s="76"/>
      <c r="F104" s="76"/>
      <c r="G104" s="150"/>
      <c r="H104" s="74">
        <f t="shared" si="4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2"/>
        <v>0</v>
      </c>
      <c r="D105" s="76"/>
      <c r="E105" s="76"/>
      <c r="F105" s="76"/>
      <c r="G105" s="150"/>
      <c r="H105" s="74">
        <f t="shared" si="4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2"/>
        <v>1547</v>
      </c>
      <c r="D106" s="76">
        <v>1547</v>
      </c>
      <c r="E106" s="76"/>
      <c r="F106" s="76"/>
      <c r="G106" s="150"/>
      <c r="H106" s="74">
        <f t="shared" si="4"/>
        <v>1547</v>
      </c>
      <c r="I106" s="76">
        <v>1547</v>
      </c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2"/>
        <v>3587</v>
      </c>
      <c r="D107" s="76">
        <v>3587</v>
      </c>
      <c r="E107" s="76"/>
      <c r="F107" s="76"/>
      <c r="G107" s="150"/>
      <c r="H107" s="74">
        <f t="shared" si="4"/>
        <v>2350</v>
      </c>
      <c r="I107" s="76">
        <v>2350</v>
      </c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2"/>
        <v>0</v>
      </c>
      <c r="D108" s="76"/>
      <c r="E108" s="76"/>
      <c r="F108" s="76"/>
      <c r="G108" s="150"/>
      <c r="H108" s="74">
        <f t="shared" si="4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2"/>
        <v>0</v>
      </c>
      <c r="D109" s="76"/>
      <c r="E109" s="76"/>
      <c r="F109" s="76"/>
      <c r="G109" s="150"/>
      <c r="H109" s="74">
        <f t="shared" si="4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2"/>
        <v>0</v>
      </c>
      <c r="D110" s="76"/>
      <c r="E110" s="76"/>
      <c r="F110" s="76"/>
      <c r="G110" s="150"/>
      <c r="H110" s="74">
        <f t="shared" si="4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2"/>
        <v>0</v>
      </c>
      <c r="D111" s="76"/>
      <c r="E111" s="76"/>
      <c r="F111" s="76"/>
      <c r="G111" s="150"/>
      <c r="H111" s="74">
        <f t="shared" si="4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2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4"/>
        <v>420</v>
      </c>
      <c r="I112" s="153">
        <f>SUM(I113:I115)</f>
        <v>420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2"/>
        <v>0</v>
      </c>
      <c r="D113" s="76"/>
      <c r="E113" s="76"/>
      <c r="F113" s="76"/>
      <c r="G113" s="150"/>
      <c r="H113" s="74">
        <f t="shared" si="4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 t="shared" si="2"/>
        <v>0</v>
      </c>
      <c r="D114" s="76"/>
      <c r="E114" s="76"/>
      <c r="F114" s="76"/>
      <c r="G114" s="150"/>
      <c r="H114" s="74">
        <f t="shared" si="4"/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 t="shared" ref="C115:C127" si="5">SUM(D115:G115)</f>
        <v>0</v>
      </c>
      <c r="D115" s="76"/>
      <c r="E115" s="76"/>
      <c r="F115" s="76"/>
      <c r="G115" s="150"/>
      <c r="H115" s="74">
        <f t="shared" si="4"/>
        <v>420</v>
      </c>
      <c r="I115" s="76">
        <v>420</v>
      </c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si="5"/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si="4"/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5"/>
        <v>0</v>
      </c>
      <c r="D117" s="76"/>
      <c r="E117" s="76"/>
      <c r="F117" s="76"/>
      <c r="G117" s="150"/>
      <c r="H117" s="74">
        <f t="shared" si="4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5"/>
        <v>0</v>
      </c>
      <c r="D118" s="76"/>
      <c r="E118" s="76"/>
      <c r="F118" s="76"/>
      <c r="G118" s="150"/>
      <c r="H118" s="74">
        <f t="shared" si="4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5"/>
        <v>0</v>
      </c>
      <c r="D119" s="76"/>
      <c r="E119" s="76"/>
      <c r="F119" s="76"/>
      <c r="G119" s="150"/>
      <c r="H119" s="74">
        <f t="shared" si="4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5"/>
        <v>0</v>
      </c>
      <c r="D120" s="76"/>
      <c r="E120" s="76"/>
      <c r="F120" s="76"/>
      <c r="G120" s="150"/>
      <c r="H120" s="74">
        <f t="shared" si="4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5"/>
        <v>0</v>
      </c>
      <c r="D121" s="76"/>
      <c r="E121" s="76"/>
      <c r="F121" s="76"/>
      <c r="G121" s="150"/>
      <c r="H121" s="74">
        <f t="shared" si="4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5"/>
        <v>60</v>
      </c>
      <c r="D122" s="153">
        <f>SUM(D123:D127)</f>
        <v>60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4"/>
        <v>60</v>
      </c>
      <c r="I122" s="153">
        <f>SUM(I123:I127)</f>
        <v>60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5"/>
        <v>0</v>
      </c>
      <c r="D123" s="76"/>
      <c r="E123" s="76"/>
      <c r="F123" s="76"/>
      <c r="G123" s="150"/>
      <c r="H123" s="74">
        <f t="shared" si="4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5"/>
        <v>0</v>
      </c>
      <c r="D124" s="76"/>
      <c r="E124" s="76"/>
      <c r="F124" s="76"/>
      <c r="G124" s="150"/>
      <c r="H124" s="74">
        <f t="shared" si="4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5"/>
        <v>0</v>
      </c>
      <c r="D125" s="76"/>
      <c r="E125" s="76"/>
      <c r="F125" s="76"/>
      <c r="G125" s="150"/>
      <c r="H125" s="74">
        <f t="shared" si="4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5"/>
        <v>0</v>
      </c>
      <c r="D126" s="76"/>
      <c r="E126" s="76"/>
      <c r="F126" s="76"/>
      <c r="G126" s="150"/>
      <c r="H126" s="74">
        <f t="shared" si="4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5"/>
        <v>60</v>
      </c>
      <c r="D127" s="76">
        <v>60</v>
      </c>
      <c r="E127" s="76"/>
      <c r="F127" s="76"/>
      <c r="G127" s="150"/>
      <c r="H127" s="74">
        <f t="shared" si="4"/>
        <v>60</v>
      </c>
      <c r="I127" s="76">
        <v>60</v>
      </c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6">SUM(C129)</f>
        <v>0</v>
      </c>
      <c r="D128" s="162">
        <f t="shared" si="6"/>
        <v>0</v>
      </c>
      <c r="E128" s="162">
        <f t="shared" si="6"/>
        <v>0</v>
      </c>
      <c r="F128" s="162">
        <f t="shared" si="6"/>
        <v>0</v>
      </c>
      <c r="G128" s="162">
        <f t="shared" si="6"/>
        <v>0</v>
      </c>
      <c r="H128" s="68">
        <f t="shared" si="6"/>
        <v>0</v>
      </c>
      <c r="I128" s="162">
        <f t="shared" si="6"/>
        <v>0</v>
      </c>
      <c r="J128" s="162">
        <f t="shared" si="6"/>
        <v>0</v>
      </c>
      <c r="K128" s="162">
        <f t="shared" si="6"/>
        <v>0</v>
      </c>
      <c r="L128" s="167">
        <f t="shared" si="6"/>
        <v>0</v>
      </c>
    </row>
    <row r="129" spans="1:12" ht="24" x14ac:dyDescent="0.25">
      <c r="A129" s="47">
        <v>2283</v>
      </c>
      <c r="B129" s="73" t="s">
        <v>123</v>
      </c>
      <c r="C129" s="74">
        <f t="shared" ref="C129:C193" si="7">SUM(D129:G129)</f>
        <v>0</v>
      </c>
      <c r="D129" s="76"/>
      <c r="E129" s="76"/>
      <c r="F129" s="76"/>
      <c r="G129" s="150"/>
      <c r="H129" s="74">
        <f t="shared" ref="H129:H193" si="8"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23020</v>
      </c>
      <c r="D130" s="65">
        <f>SUM(D131,D136,D140,D141,D144,D151,D159,D160,D163)</f>
        <v>22395</v>
      </c>
      <c r="E130" s="65">
        <f>SUM(E131,E136,E140,E141,E144,E151,E159,E160,E163)</f>
        <v>0</v>
      </c>
      <c r="F130" s="65">
        <f>SUM(F131,F136,F140,F141,F144,F151,F159,F160,F163)</f>
        <v>625</v>
      </c>
      <c r="G130" s="159">
        <f>SUM(G131,G136,G140,G141,G144,G151,G159,G160,G163)</f>
        <v>0</v>
      </c>
      <c r="H130" s="59">
        <f t="shared" si="8"/>
        <v>24750</v>
      </c>
      <c r="I130" s="65">
        <f>SUM(I131,I136,I140,I141,I144,I151,I159,I160,I163)</f>
        <v>24125</v>
      </c>
      <c r="J130" s="65">
        <f>SUM(J131,J136,J140,J141,J144,J151,J159,J160,J163)</f>
        <v>0</v>
      </c>
      <c r="K130" s="65">
        <f>SUM(K131,K136,K140,K141,K144,K151,K159,K160,K163)</f>
        <v>625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7987</v>
      </c>
      <c r="D131" s="162">
        <f>SUM(D132:D135)</f>
        <v>7987</v>
      </c>
      <c r="E131" s="162">
        <f t="shared" ref="E131:L131" si="9">SUM(E132:E135)</f>
        <v>0</v>
      </c>
      <c r="F131" s="162">
        <f t="shared" si="9"/>
        <v>0</v>
      </c>
      <c r="G131" s="163">
        <f t="shared" si="9"/>
        <v>0</v>
      </c>
      <c r="H131" s="68">
        <f t="shared" si="8"/>
        <v>8414</v>
      </c>
      <c r="I131" s="162">
        <f t="shared" si="9"/>
        <v>8414</v>
      </c>
      <c r="J131" s="162">
        <f t="shared" si="9"/>
        <v>0</v>
      </c>
      <c r="K131" s="162">
        <f t="shared" si="9"/>
        <v>0</v>
      </c>
      <c r="L131" s="164">
        <f t="shared" si="9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2537</v>
      </c>
      <c r="D132" s="76">
        <v>2537</v>
      </c>
      <c r="E132" s="76"/>
      <c r="F132" s="76"/>
      <c r="G132" s="150"/>
      <c r="H132" s="74">
        <f t="shared" si="8"/>
        <v>2537</v>
      </c>
      <c r="I132" s="76">
        <v>2537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5450</v>
      </c>
      <c r="D133" s="76">
        <v>5450</v>
      </c>
      <c r="E133" s="76"/>
      <c r="F133" s="76"/>
      <c r="G133" s="150"/>
      <c r="H133" s="74">
        <f t="shared" si="8"/>
        <v>5450</v>
      </c>
      <c r="I133" s="76">
        <f>5450+1950-1950</f>
        <v>5450</v>
      </c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427</v>
      </c>
      <c r="I135" s="76">
        <v>427</v>
      </c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923</v>
      </c>
      <c r="D136" s="153">
        <f>SUM(D137:D139)</f>
        <v>298</v>
      </c>
      <c r="E136" s="153">
        <f>SUM(E137:E139)</f>
        <v>0</v>
      </c>
      <c r="F136" s="153">
        <f>SUM(F137:F139)</f>
        <v>625</v>
      </c>
      <c r="G136" s="154">
        <f>SUM(G137:G139)</f>
        <v>0</v>
      </c>
      <c r="H136" s="74">
        <f t="shared" si="8"/>
        <v>917</v>
      </c>
      <c r="I136" s="153">
        <f>SUM(I137:I139)</f>
        <v>292</v>
      </c>
      <c r="J136" s="153">
        <f>SUM(J137:J139)</f>
        <v>0</v>
      </c>
      <c r="K136" s="153">
        <f>SUM(K137:K139)</f>
        <v>625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923</v>
      </c>
      <c r="D138" s="76">
        <v>298</v>
      </c>
      <c r="E138" s="76"/>
      <c r="F138" s="76">
        <v>625</v>
      </c>
      <c r="G138" s="150"/>
      <c r="H138" s="74">
        <f t="shared" si="8"/>
        <v>917</v>
      </c>
      <c r="I138" s="76">
        <v>292</v>
      </c>
      <c r="J138" s="76"/>
      <c r="K138" s="76">
        <v>625</v>
      </c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455</v>
      </c>
      <c r="D141" s="153">
        <f>SUM(D142:D143)</f>
        <v>455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474</v>
      </c>
      <c r="I141" s="153">
        <f>SUM(I142:I143)</f>
        <v>474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455</v>
      </c>
      <c r="D142" s="76">
        <v>455</v>
      </c>
      <c r="E142" s="76"/>
      <c r="F142" s="76"/>
      <c r="G142" s="150"/>
      <c r="H142" s="74">
        <f t="shared" si="8"/>
        <v>474</v>
      </c>
      <c r="I142" s="76">
        <f>455+19</f>
        <v>474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4758</v>
      </c>
      <c r="D144" s="145">
        <f>SUM(D145:D150)</f>
        <v>4758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4849</v>
      </c>
      <c r="I144" s="145">
        <f>SUM(I145:I150)</f>
        <v>4849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1352</v>
      </c>
      <c r="D145" s="70">
        <v>1352</v>
      </c>
      <c r="E145" s="70"/>
      <c r="F145" s="70"/>
      <c r="G145" s="148"/>
      <c r="H145" s="68">
        <f t="shared" si="8"/>
        <v>1352</v>
      </c>
      <c r="I145" s="70">
        <v>1352</v>
      </c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2656</v>
      </c>
      <c r="D146" s="76">
        <v>2656</v>
      </c>
      <c r="E146" s="76"/>
      <c r="F146" s="76"/>
      <c r="G146" s="150"/>
      <c r="H146" s="74">
        <f t="shared" si="8"/>
        <v>2747</v>
      </c>
      <c r="I146" s="76">
        <f>2656+91</f>
        <v>2747</v>
      </c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750</v>
      </c>
      <c r="D149" s="76">
        <v>750</v>
      </c>
      <c r="E149" s="76"/>
      <c r="F149" s="76"/>
      <c r="G149" s="150"/>
      <c r="H149" s="74">
        <f t="shared" si="8"/>
        <v>750</v>
      </c>
      <c r="I149" s="76">
        <v>750</v>
      </c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1050</v>
      </c>
      <c r="I151" s="153">
        <f>SUM(I152:I158)</f>
        <v>1050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1050</v>
      </c>
      <c r="I154" s="76">
        <v>1050</v>
      </c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8470</v>
      </c>
      <c r="D159" s="156">
        <v>8470</v>
      </c>
      <c r="E159" s="156"/>
      <c r="F159" s="156"/>
      <c r="G159" s="157"/>
      <c r="H159" s="110">
        <f t="shared" si="8"/>
        <v>9046</v>
      </c>
      <c r="I159" s="156">
        <f>8470+236+340</f>
        <v>9046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427</v>
      </c>
      <c r="D163" s="156">
        <v>427</v>
      </c>
      <c r="E163" s="156"/>
      <c r="F163" s="156"/>
      <c r="G163" s="157"/>
      <c r="H163" s="110">
        <f t="shared" si="8"/>
        <v>0</v>
      </c>
      <c r="I163" s="156">
        <f>427-427</f>
        <v>0</v>
      </c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>SUM(E166,E171)</f>
        <v>0</v>
      </c>
      <c r="F165" s="65">
        <f>SUM(F166,F171)</f>
        <v>0</v>
      </c>
      <c r="G165" s="65">
        <f>SUM(G166,G171)</f>
        <v>0</v>
      </c>
      <c r="H165" s="59">
        <f t="shared" si="8"/>
        <v>0</v>
      </c>
      <c r="I165" s="65">
        <f>SUM(I166,I171)</f>
        <v>0</v>
      </c>
      <c r="J165" s="65">
        <f>SUM(J166,J171)</f>
        <v>0</v>
      </c>
      <c r="K165" s="65">
        <f>SUM(K166,K171)</f>
        <v>0</v>
      </c>
      <c r="L165" s="143">
        <f>SUM(L166,L171)</f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>SUM(E167:E170)</f>
        <v>0</v>
      </c>
      <c r="F166" s="162">
        <f>SUM(F167:F170)</f>
        <v>0</v>
      </c>
      <c r="G166" s="162">
        <f>SUM(G167:G170)</f>
        <v>0</v>
      </c>
      <c r="H166" s="68">
        <f t="shared" si="8"/>
        <v>0</v>
      </c>
      <c r="I166" s="162">
        <f>SUM(I167:I170)</f>
        <v>0</v>
      </c>
      <c r="J166" s="162">
        <f>SUM(J167:J170)</f>
        <v>0</v>
      </c>
      <c r="K166" s="162">
        <f>SUM(K167:K170)</f>
        <v>0</v>
      </c>
      <c r="L166" s="171">
        <f>SUM(L167:L170)</f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>SUM(E175,E179)</f>
        <v>0</v>
      </c>
      <c r="F174" s="65">
        <f>SUM(F175,F179)</f>
        <v>0</v>
      </c>
      <c r="G174" s="65">
        <f>SUM(G175,G179)</f>
        <v>0</v>
      </c>
      <c r="H174" s="59">
        <f t="shared" si="8"/>
        <v>0</v>
      </c>
      <c r="I174" s="65">
        <f>SUM(I175,I179)</f>
        <v>0</v>
      </c>
      <c r="J174" s="65">
        <f>SUM(J175,J179)</f>
        <v>0</v>
      </c>
      <c r="K174" s="65">
        <f>SUM(K175,K179)</f>
        <v>0</v>
      </c>
      <c r="L174" s="143">
        <f>SUM(L175,L179)</f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 t="shared" si="7"/>
        <v>0</v>
      </c>
      <c r="D176" s="76"/>
      <c r="E176" s="76"/>
      <c r="F176" s="76"/>
      <c r="G176" s="150"/>
      <c r="H176" s="74">
        <f t="shared" si="8"/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 t="shared" si="7"/>
        <v>0</v>
      </c>
      <c r="D177" s="76"/>
      <c r="E177" s="76"/>
      <c r="F177" s="76"/>
      <c r="G177" s="150"/>
      <c r="H177" s="74">
        <f t="shared" si="8"/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 t="shared" si="7"/>
        <v>0</v>
      </c>
      <c r="D178" s="76"/>
      <c r="E178" s="76"/>
      <c r="F178" s="76"/>
      <c r="G178" s="150"/>
      <c r="H178" s="74">
        <f t="shared" si="8"/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si="7"/>
        <v>0</v>
      </c>
      <c r="D179" s="162">
        <f>SUM(D180:D183)</f>
        <v>0</v>
      </c>
      <c r="E179" s="162">
        <f>SUM(E180:E183)</f>
        <v>0</v>
      </c>
      <c r="F179" s="162">
        <f>SUM(F180:F183)</f>
        <v>0</v>
      </c>
      <c r="G179" s="162">
        <f>SUM(G180:G183)</f>
        <v>0</v>
      </c>
      <c r="H179" s="175">
        <f t="shared" si="8"/>
        <v>0</v>
      </c>
      <c r="I179" s="162">
        <f>SUM(I180:I183)</f>
        <v>0</v>
      </c>
      <c r="J179" s="162">
        <f>SUM(J180:J183)</f>
        <v>0</v>
      </c>
      <c r="K179" s="162">
        <f>SUM(K180:K183)</f>
        <v>0</v>
      </c>
      <c r="L179" s="176">
        <f>SUM(L180:L183)</f>
        <v>0</v>
      </c>
    </row>
    <row r="180" spans="1:12" ht="72" x14ac:dyDescent="0.25">
      <c r="A180" s="47">
        <v>3291</v>
      </c>
      <c r="B180" s="73" t="s">
        <v>169</v>
      </c>
      <c r="C180" s="74">
        <f t="shared" si="7"/>
        <v>0</v>
      </c>
      <c r="D180" s="76"/>
      <c r="E180" s="76"/>
      <c r="F180" s="76"/>
      <c r="G180" s="177"/>
      <c r="H180" s="74">
        <f t="shared" si="8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7"/>
        <v>0</v>
      </c>
      <c r="D181" s="76"/>
      <c r="E181" s="76"/>
      <c r="F181" s="76"/>
      <c r="G181" s="177"/>
      <c r="H181" s="74">
        <f t="shared" si="8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7"/>
        <v>0</v>
      </c>
      <c r="D182" s="76"/>
      <c r="E182" s="76"/>
      <c r="F182" s="76"/>
      <c r="G182" s="177"/>
      <c r="H182" s="74">
        <f t="shared" si="8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7"/>
        <v>0</v>
      </c>
      <c r="D183" s="179"/>
      <c r="E183" s="179"/>
      <c r="F183" s="179"/>
      <c r="G183" s="180"/>
      <c r="H183" s="175">
        <f t="shared" si="8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>SUM(E185:E186)</f>
        <v>0</v>
      </c>
      <c r="F184" s="183">
        <f>SUM(F185:F186)</f>
        <v>0</v>
      </c>
      <c r="G184" s="183">
        <f>SUM(G185:G186)</f>
        <v>0</v>
      </c>
      <c r="H184" s="182">
        <f t="shared" si="8"/>
        <v>0</v>
      </c>
      <c r="I184" s="183">
        <f>SUM(I185:I186)</f>
        <v>0</v>
      </c>
      <c r="J184" s="183">
        <f>SUM(J185:J186)</f>
        <v>0</v>
      </c>
      <c r="K184" s="183">
        <f>SUM(K185:K186)</f>
        <v>0</v>
      </c>
      <c r="L184" s="143">
        <f>SUM(L185:L186)</f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 t="shared" si="7"/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si="7"/>
        <v>0</v>
      </c>
      <c r="D189" s="70"/>
      <c r="E189" s="70"/>
      <c r="F189" s="70"/>
      <c r="G189" s="148"/>
      <c r="H189" s="68">
        <f t="shared" si="8"/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7"/>
        <v>0</v>
      </c>
      <c r="D190" s="76"/>
      <c r="E190" s="76"/>
      <c r="F190" s="76"/>
      <c r="G190" s="150"/>
      <c r="H190" s="74">
        <f t="shared" si="8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7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8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 t="shared" si="7"/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8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7"/>
        <v>0</v>
      </c>
      <c r="D193" s="76"/>
      <c r="E193" s="76"/>
      <c r="F193" s="76"/>
      <c r="G193" s="150"/>
      <c r="H193" s="74">
        <f t="shared" si="8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ref="C194:C255" si="10">SUM(D194:G194)</f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ref="H194:H225" si="11">SUM(I194:L194)</f>
        <v>21982</v>
      </c>
      <c r="I194" s="133">
        <f>SUM(I195,I230,I268)</f>
        <v>21982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10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11"/>
        <v>21982</v>
      </c>
      <c r="I195" s="138">
        <f>I196+I204</f>
        <v>21982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10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11"/>
        <v>1275</v>
      </c>
      <c r="I196" s="65">
        <f>I197+I198+I201+I202+I203</f>
        <v>1275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10"/>
        <v>0</v>
      </c>
      <c r="D197" s="70"/>
      <c r="E197" s="70"/>
      <c r="F197" s="70"/>
      <c r="G197" s="148"/>
      <c r="H197" s="68">
        <f t="shared" si="11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10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11"/>
        <v>1275</v>
      </c>
      <c r="I198" s="153">
        <f>I199+I200</f>
        <v>1275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10"/>
        <v>0</v>
      </c>
      <c r="D199" s="76"/>
      <c r="E199" s="76"/>
      <c r="F199" s="76"/>
      <c r="G199" s="150"/>
      <c r="H199" s="74">
        <f t="shared" si="11"/>
        <v>1275</v>
      </c>
      <c r="I199" s="76">
        <v>1275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10"/>
        <v>0</v>
      </c>
      <c r="D200" s="76"/>
      <c r="E200" s="76"/>
      <c r="F200" s="76"/>
      <c r="G200" s="150"/>
      <c r="H200" s="74">
        <f t="shared" si="11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10"/>
        <v>0</v>
      </c>
      <c r="D201" s="76"/>
      <c r="E201" s="76"/>
      <c r="F201" s="76"/>
      <c r="G201" s="150"/>
      <c r="H201" s="74">
        <f t="shared" si="11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10"/>
        <v>0</v>
      </c>
      <c r="D202" s="76"/>
      <c r="E202" s="76"/>
      <c r="F202" s="76"/>
      <c r="G202" s="150"/>
      <c r="H202" s="74">
        <f t="shared" si="11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10"/>
        <v>0</v>
      </c>
      <c r="D203" s="76"/>
      <c r="E203" s="76"/>
      <c r="F203" s="76"/>
      <c r="G203" s="150"/>
      <c r="H203" s="74">
        <f t="shared" si="11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10"/>
        <v>17601</v>
      </c>
      <c r="D204" s="65">
        <f>D205+D215+D216+D225+D226+D227+D229</f>
        <v>17601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11"/>
        <v>20707</v>
      </c>
      <c r="I204" s="65">
        <f>I205+I215+I216+I225+I226+I227+I229</f>
        <v>20707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10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11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10"/>
        <v>0</v>
      </c>
      <c r="D206" s="70"/>
      <c r="E206" s="70"/>
      <c r="F206" s="70"/>
      <c r="G206" s="148"/>
      <c r="H206" s="68">
        <f t="shared" si="11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10"/>
        <v>0</v>
      </c>
      <c r="D207" s="76"/>
      <c r="E207" s="76"/>
      <c r="F207" s="76"/>
      <c r="G207" s="150"/>
      <c r="H207" s="74">
        <f t="shared" si="11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10"/>
        <v>0</v>
      </c>
      <c r="D208" s="76"/>
      <c r="E208" s="76"/>
      <c r="F208" s="76"/>
      <c r="G208" s="150"/>
      <c r="H208" s="74">
        <f t="shared" si="11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10"/>
        <v>0</v>
      </c>
      <c r="D209" s="76"/>
      <c r="E209" s="76"/>
      <c r="F209" s="76"/>
      <c r="G209" s="150"/>
      <c r="H209" s="74">
        <f t="shared" si="11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 t="shared" si="10"/>
        <v>0</v>
      </c>
      <c r="D210" s="76"/>
      <c r="E210" s="76"/>
      <c r="F210" s="76"/>
      <c r="G210" s="150"/>
      <c r="H210" s="74">
        <f t="shared" si="11"/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10"/>
        <v>0</v>
      </c>
      <c r="D211" s="76"/>
      <c r="E211" s="76"/>
      <c r="F211" s="76"/>
      <c r="G211" s="150"/>
      <c r="H211" s="74">
        <f t="shared" si="11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10"/>
        <v>0</v>
      </c>
      <c r="D212" s="76"/>
      <c r="E212" s="76"/>
      <c r="F212" s="76"/>
      <c r="G212" s="150"/>
      <c r="H212" s="74">
        <f t="shared" si="11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10"/>
        <v>0</v>
      </c>
      <c r="D213" s="76"/>
      <c r="E213" s="76"/>
      <c r="F213" s="76"/>
      <c r="G213" s="150"/>
      <c r="H213" s="74">
        <f t="shared" si="11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10"/>
        <v>0</v>
      </c>
      <c r="D214" s="76"/>
      <c r="E214" s="76"/>
      <c r="F214" s="76"/>
      <c r="G214" s="150"/>
      <c r="H214" s="74">
        <f t="shared" si="11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10"/>
        <v>0</v>
      </c>
      <c r="D215" s="76"/>
      <c r="E215" s="76"/>
      <c r="F215" s="76"/>
      <c r="G215" s="150"/>
      <c r="H215" s="74">
        <f t="shared" si="11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10"/>
        <v>17601</v>
      </c>
      <c r="D216" s="153">
        <f>SUM(D217:D224)</f>
        <v>17601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11"/>
        <v>20707</v>
      </c>
      <c r="I216" s="153">
        <f>SUM(I217:I224)</f>
        <v>20707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10"/>
        <v>0</v>
      </c>
      <c r="D217" s="76"/>
      <c r="E217" s="76"/>
      <c r="F217" s="76"/>
      <c r="G217" s="150"/>
      <c r="H217" s="74">
        <f t="shared" si="11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10"/>
        <v>0</v>
      </c>
      <c r="D218" s="76"/>
      <c r="E218" s="76"/>
      <c r="F218" s="76"/>
      <c r="G218" s="150"/>
      <c r="H218" s="74">
        <f t="shared" si="11"/>
        <v>650</v>
      </c>
      <c r="I218" s="76">
        <v>650</v>
      </c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10"/>
        <v>7115</v>
      </c>
      <c r="D219" s="76">
        <v>7115</v>
      </c>
      <c r="E219" s="76"/>
      <c r="F219" s="76"/>
      <c r="G219" s="150"/>
      <c r="H219" s="74">
        <f t="shared" si="11"/>
        <v>4115</v>
      </c>
      <c r="I219" s="76">
        <v>4115</v>
      </c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10"/>
        <v>0</v>
      </c>
      <c r="D220" s="76"/>
      <c r="E220" s="76"/>
      <c r="F220" s="76"/>
      <c r="G220" s="150"/>
      <c r="H220" s="74">
        <f t="shared" si="11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10"/>
        <v>0</v>
      </c>
      <c r="D221" s="76"/>
      <c r="E221" s="76"/>
      <c r="F221" s="76"/>
      <c r="G221" s="150"/>
      <c r="H221" s="74">
        <f t="shared" si="11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10"/>
        <v>0</v>
      </c>
      <c r="D222" s="76"/>
      <c r="E222" s="76"/>
      <c r="F222" s="76"/>
      <c r="G222" s="150"/>
      <c r="H222" s="74">
        <f t="shared" si="11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10"/>
        <v>6200</v>
      </c>
      <c r="D223" s="76">
        <v>6200</v>
      </c>
      <c r="E223" s="76"/>
      <c r="F223" s="76"/>
      <c r="G223" s="150"/>
      <c r="H223" s="74">
        <f t="shared" si="11"/>
        <v>12306</v>
      </c>
      <c r="I223" s="76">
        <f>1440+8190+726+1950</f>
        <v>12306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10"/>
        <v>4286</v>
      </c>
      <c r="D224" s="76">
        <v>4286</v>
      </c>
      <c r="E224" s="76"/>
      <c r="F224" s="76"/>
      <c r="G224" s="150"/>
      <c r="H224" s="74">
        <f t="shared" si="11"/>
        <v>3636</v>
      </c>
      <c r="I224" s="76">
        <v>3636</v>
      </c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10"/>
        <v>0</v>
      </c>
      <c r="D225" s="76"/>
      <c r="E225" s="76"/>
      <c r="F225" s="76"/>
      <c r="G225" s="150"/>
      <c r="H225" s="74">
        <f t="shared" si="11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10"/>
        <v>0</v>
      </c>
      <c r="D226" s="76"/>
      <c r="E226" s="76"/>
      <c r="F226" s="76"/>
      <c r="G226" s="150"/>
      <c r="H226" s="74">
        <f t="shared" ref="H226:H279" si="12">SUM(I226:L226)</f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10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12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10"/>
        <v>0</v>
      </c>
      <c r="D228" s="76"/>
      <c r="E228" s="76"/>
      <c r="F228" s="76"/>
      <c r="G228" s="150"/>
      <c r="H228" s="74">
        <f t="shared" si="12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10"/>
        <v>0</v>
      </c>
      <c r="D229" s="156"/>
      <c r="E229" s="156"/>
      <c r="F229" s="156"/>
      <c r="G229" s="157"/>
      <c r="H229" s="110">
        <f t="shared" si="12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10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12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 t="shared" si="10"/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12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10"/>
        <v>0</v>
      </c>
      <c r="D232" s="70"/>
      <c r="E232" s="70"/>
      <c r="F232" s="70"/>
      <c r="G232" s="195"/>
      <c r="H232" s="196">
        <f t="shared" si="12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10"/>
        <v>0</v>
      </c>
      <c r="D233" s="76">
        <f>SUM(D234)</f>
        <v>0</v>
      </c>
      <c r="E233" s="76">
        <f t="shared" ref="E233:L233" si="13">SUM(E234)</f>
        <v>0</v>
      </c>
      <c r="F233" s="76">
        <f t="shared" si="13"/>
        <v>0</v>
      </c>
      <c r="G233" s="150">
        <f t="shared" si="13"/>
        <v>0</v>
      </c>
      <c r="H233" s="197">
        <f t="shared" si="12"/>
        <v>0</v>
      </c>
      <c r="I233" s="76">
        <f t="shared" si="13"/>
        <v>0</v>
      </c>
      <c r="J233" s="76">
        <f t="shared" si="13"/>
        <v>0</v>
      </c>
      <c r="K233" s="76">
        <f t="shared" si="13"/>
        <v>0</v>
      </c>
      <c r="L233" s="151">
        <f t="shared" si="13"/>
        <v>0</v>
      </c>
    </row>
    <row r="234" spans="1:12" ht="24" x14ac:dyDescent="0.25">
      <c r="A234" s="47">
        <v>6239</v>
      </c>
      <c r="B234" s="67" t="s">
        <v>610</v>
      </c>
      <c r="C234" s="190">
        <f t="shared" si="10"/>
        <v>0</v>
      </c>
      <c r="D234" s="70"/>
      <c r="E234" s="70"/>
      <c r="F234" s="70"/>
      <c r="G234" s="148"/>
      <c r="H234" s="197">
        <f t="shared" si="12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 t="shared" si="10"/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12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 t="shared" si="10"/>
        <v>0</v>
      </c>
      <c r="D236" s="76"/>
      <c r="E236" s="76"/>
      <c r="F236" s="76"/>
      <c r="G236" s="150"/>
      <c r="H236" s="197">
        <f t="shared" si="12"/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 t="shared" si="10"/>
        <v>0</v>
      </c>
      <c r="D237" s="76"/>
      <c r="E237" s="76"/>
      <c r="F237" s="76"/>
      <c r="G237" s="150"/>
      <c r="H237" s="197">
        <f t="shared" si="12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 t="shared" si="10"/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12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 t="shared" si="10"/>
        <v>0</v>
      </c>
      <c r="D239" s="76"/>
      <c r="E239" s="76"/>
      <c r="F239" s="76"/>
      <c r="G239" s="150"/>
      <c r="H239" s="197">
        <f t="shared" si="12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10"/>
        <v>0</v>
      </c>
      <c r="D240" s="76"/>
      <c r="E240" s="76"/>
      <c r="F240" s="76"/>
      <c r="G240" s="150"/>
      <c r="H240" s="197">
        <f t="shared" si="12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10"/>
        <v>0</v>
      </c>
      <c r="D241" s="76"/>
      <c r="E241" s="76"/>
      <c r="F241" s="76"/>
      <c r="G241" s="150"/>
      <c r="H241" s="197">
        <f t="shared" si="12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10"/>
        <v>0</v>
      </c>
      <c r="D242" s="76"/>
      <c r="E242" s="76"/>
      <c r="F242" s="76"/>
      <c r="G242" s="150"/>
      <c r="H242" s="197">
        <f t="shared" si="12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10"/>
        <v>0</v>
      </c>
      <c r="D243" s="76"/>
      <c r="E243" s="76"/>
      <c r="F243" s="76"/>
      <c r="G243" s="150"/>
      <c r="H243" s="197">
        <f t="shared" si="12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10"/>
        <v>0</v>
      </c>
      <c r="D244" s="76"/>
      <c r="E244" s="76"/>
      <c r="F244" s="76"/>
      <c r="G244" s="150"/>
      <c r="H244" s="197">
        <f t="shared" si="12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10"/>
        <v>0</v>
      </c>
      <c r="D245" s="76"/>
      <c r="E245" s="76"/>
      <c r="F245" s="76"/>
      <c r="G245" s="150"/>
      <c r="H245" s="197">
        <f t="shared" si="12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10"/>
        <v>0</v>
      </c>
      <c r="D246" s="162">
        <f>SUM(D247:D250)</f>
        <v>0</v>
      </c>
      <c r="E246" s="162">
        <f>SUM(E247:E250)</f>
        <v>0</v>
      </c>
      <c r="F246" s="162">
        <f>SUM(F247:F250)</f>
        <v>0</v>
      </c>
      <c r="G246" s="199">
        <f>SUM(G247:G250)</f>
        <v>0</v>
      </c>
      <c r="H246" s="198">
        <f t="shared" si="12"/>
        <v>0</v>
      </c>
      <c r="I246" s="162">
        <f>SUM(I247:I250)</f>
        <v>0</v>
      </c>
      <c r="J246" s="162">
        <f>SUM(J247:J250)</f>
        <v>0</v>
      </c>
      <c r="K246" s="162">
        <f>SUM(K247:K250)</f>
        <v>0</v>
      </c>
      <c r="L246" s="176">
        <f>SUM(L247:L250)</f>
        <v>0</v>
      </c>
    </row>
    <row r="247" spans="1:12" x14ac:dyDescent="0.25">
      <c r="A247" s="47">
        <v>6291</v>
      </c>
      <c r="B247" s="73" t="s">
        <v>230</v>
      </c>
      <c r="C247" s="190">
        <f t="shared" si="10"/>
        <v>0</v>
      </c>
      <c r="D247" s="76"/>
      <c r="E247" s="76"/>
      <c r="F247" s="76"/>
      <c r="G247" s="200"/>
      <c r="H247" s="190">
        <f t="shared" si="12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10"/>
        <v>0</v>
      </c>
      <c r="D248" s="76"/>
      <c r="E248" s="76"/>
      <c r="F248" s="76"/>
      <c r="G248" s="200"/>
      <c r="H248" s="190">
        <f t="shared" si="12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10"/>
        <v>0</v>
      </c>
      <c r="D249" s="76"/>
      <c r="E249" s="76"/>
      <c r="F249" s="76"/>
      <c r="G249" s="200"/>
      <c r="H249" s="190">
        <f t="shared" si="12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10"/>
        <v>0</v>
      </c>
      <c r="D250" s="76"/>
      <c r="E250" s="76"/>
      <c r="F250" s="76"/>
      <c r="G250" s="200"/>
      <c r="H250" s="190">
        <f t="shared" si="12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10"/>
        <v>0</v>
      </c>
      <c r="D251" s="65">
        <f>SUM(D252,D256,D257)</f>
        <v>0</v>
      </c>
      <c r="E251" s="65">
        <f>SUM(E252,E256,E257)</f>
        <v>0</v>
      </c>
      <c r="F251" s="65">
        <f>SUM(F252,F256,F257)</f>
        <v>0</v>
      </c>
      <c r="G251" s="65">
        <f>SUM(G252,G256,G257)</f>
        <v>0</v>
      </c>
      <c r="H251" s="59">
        <f t="shared" si="12"/>
        <v>0</v>
      </c>
      <c r="I251" s="65">
        <f>SUM(I252,I256,I257)</f>
        <v>0</v>
      </c>
      <c r="J251" s="65">
        <f>SUM(J252,J256,J257)</f>
        <v>0</v>
      </c>
      <c r="K251" s="65">
        <f>SUM(K252,K256,K257)</f>
        <v>0</v>
      </c>
      <c r="L251" s="165">
        <f>SUM(L252,L256,L257)</f>
        <v>0</v>
      </c>
    </row>
    <row r="252" spans="1:12" ht="24" x14ac:dyDescent="0.25">
      <c r="A252" s="161">
        <v>6320</v>
      </c>
      <c r="B252" s="67" t="s">
        <v>235</v>
      </c>
      <c r="C252" s="198">
        <f t="shared" si="10"/>
        <v>0</v>
      </c>
      <c r="D252" s="162">
        <f>SUM(D253:D255)</f>
        <v>0</v>
      </c>
      <c r="E252" s="162">
        <f>SUM(E253:E255)</f>
        <v>0</v>
      </c>
      <c r="F252" s="162">
        <f>SUM(F253:F255)</f>
        <v>0</v>
      </c>
      <c r="G252" s="201">
        <f>SUM(G253:G255)</f>
        <v>0</v>
      </c>
      <c r="H252" s="198">
        <f t="shared" si="12"/>
        <v>0</v>
      </c>
      <c r="I252" s="162">
        <f>SUM(I253:I255)</f>
        <v>0</v>
      </c>
      <c r="J252" s="162">
        <f>SUM(J253:J255)</f>
        <v>0</v>
      </c>
      <c r="K252" s="162">
        <f>SUM(K253:K255)</f>
        <v>0</v>
      </c>
      <c r="L252" s="202">
        <f>SUM(L253:L255)</f>
        <v>0</v>
      </c>
    </row>
    <row r="253" spans="1:12" x14ac:dyDescent="0.25">
      <c r="A253" s="47">
        <v>6322</v>
      </c>
      <c r="B253" s="73" t="s">
        <v>236</v>
      </c>
      <c r="C253" s="190">
        <f t="shared" si="10"/>
        <v>0</v>
      </c>
      <c r="D253" s="76"/>
      <c r="E253" s="76"/>
      <c r="F253" s="76"/>
      <c r="G253" s="200"/>
      <c r="H253" s="190">
        <f t="shared" si="12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10"/>
        <v>0</v>
      </c>
      <c r="D254" s="76"/>
      <c r="E254" s="76"/>
      <c r="F254" s="76"/>
      <c r="G254" s="200"/>
      <c r="H254" s="190">
        <f t="shared" si="12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10"/>
        <v>0</v>
      </c>
      <c r="D255" s="70"/>
      <c r="E255" s="70"/>
      <c r="F255" s="70"/>
      <c r="G255" s="203"/>
      <c r="H255" s="194">
        <f t="shared" si="12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 t="shared" ref="C256:C282" si="14">SUM(D256:G256)</f>
        <v>0</v>
      </c>
      <c r="D256" s="179"/>
      <c r="E256" s="179"/>
      <c r="F256" s="179"/>
      <c r="G256" s="200"/>
      <c r="H256" s="198">
        <f t="shared" si="12"/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14"/>
        <v>0</v>
      </c>
      <c r="D257" s="76"/>
      <c r="E257" s="76"/>
      <c r="F257" s="76"/>
      <c r="G257" s="150"/>
      <c r="H257" s="197">
        <f t="shared" si="12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 t="shared" si="14"/>
        <v>0</v>
      </c>
      <c r="D258" s="65">
        <f>SUM(D259,D263)</f>
        <v>0</v>
      </c>
      <c r="E258" s="65">
        <f>SUM(E259,E263)</f>
        <v>0</v>
      </c>
      <c r="F258" s="65">
        <f>SUM(F259,F263)</f>
        <v>0</v>
      </c>
      <c r="G258" s="65">
        <f>SUM(G259,G263)</f>
        <v>0</v>
      </c>
      <c r="H258" s="59">
        <f t="shared" si="12"/>
        <v>0</v>
      </c>
      <c r="I258" s="65">
        <f>SUM(I259,I263)</f>
        <v>0</v>
      </c>
      <c r="J258" s="65">
        <f>SUM(J259,J263)</f>
        <v>0</v>
      </c>
      <c r="K258" s="65">
        <f>SUM(K259,K263)</f>
        <v>0</v>
      </c>
      <c r="L258" s="165">
        <f>SUM(L259,L263)</f>
        <v>0</v>
      </c>
    </row>
    <row r="259" spans="1:13" ht="24" x14ac:dyDescent="0.25">
      <c r="A259" s="161">
        <v>6410</v>
      </c>
      <c r="B259" s="67" t="s">
        <v>242</v>
      </c>
      <c r="C259" s="194">
        <f t="shared" si="14"/>
        <v>0</v>
      </c>
      <c r="D259" s="162">
        <f>SUM(D260:D262)</f>
        <v>0</v>
      </c>
      <c r="E259" s="162">
        <f>SUM(E260:E262)</f>
        <v>0</v>
      </c>
      <c r="F259" s="162">
        <f>SUM(F260:F262)</f>
        <v>0</v>
      </c>
      <c r="G259" s="206">
        <f>SUM(G260:G262)</f>
        <v>0</v>
      </c>
      <c r="H259" s="194">
        <f t="shared" si="12"/>
        <v>0</v>
      </c>
      <c r="I259" s="162">
        <f>SUM(I260:I262)</f>
        <v>0</v>
      </c>
      <c r="J259" s="162">
        <f>SUM(J260:J262)</f>
        <v>0</v>
      </c>
      <c r="K259" s="162">
        <f>SUM(K260:K262)</f>
        <v>0</v>
      </c>
      <c r="L259" s="171">
        <f>SUM(L260:L262)</f>
        <v>0</v>
      </c>
    </row>
    <row r="260" spans="1:13" x14ac:dyDescent="0.25">
      <c r="A260" s="47">
        <v>6411</v>
      </c>
      <c r="B260" s="207" t="s">
        <v>243</v>
      </c>
      <c r="C260" s="190">
        <f t="shared" si="14"/>
        <v>0</v>
      </c>
      <c r="D260" s="76"/>
      <c r="E260" s="76"/>
      <c r="F260" s="76"/>
      <c r="G260" s="150"/>
      <c r="H260" s="197">
        <f t="shared" si="12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14"/>
        <v>0</v>
      </c>
      <c r="D261" s="76"/>
      <c r="E261" s="76"/>
      <c r="F261" s="76"/>
      <c r="G261" s="150"/>
      <c r="H261" s="197">
        <f t="shared" si="12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14"/>
        <v>0</v>
      </c>
      <c r="D262" s="76"/>
      <c r="E262" s="76"/>
      <c r="F262" s="76"/>
      <c r="G262" s="150"/>
      <c r="H262" s="197">
        <f t="shared" si="12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14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 t="shared" si="12"/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si="14"/>
        <v>0</v>
      </c>
      <c r="D264" s="76"/>
      <c r="E264" s="76"/>
      <c r="F264" s="76"/>
      <c r="G264" s="150"/>
      <c r="H264" s="197">
        <f t="shared" si="12"/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14"/>
        <v>0</v>
      </c>
      <c r="D265" s="76"/>
      <c r="E265" s="76"/>
      <c r="F265" s="76"/>
      <c r="G265" s="150"/>
      <c r="H265" s="197">
        <f t="shared" si="12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 t="shared" si="14"/>
        <v>0</v>
      </c>
      <c r="D266" s="76"/>
      <c r="E266" s="76"/>
      <c r="F266" s="76"/>
      <c r="G266" s="150"/>
      <c r="H266" s="197">
        <f t="shared" si="12"/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 t="shared" si="14"/>
        <v>0</v>
      </c>
      <c r="D267" s="76"/>
      <c r="E267" s="76"/>
      <c r="F267" s="76"/>
      <c r="G267" s="150"/>
      <c r="H267" s="197">
        <f t="shared" si="12"/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14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12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14"/>
        <v>0</v>
      </c>
      <c r="D269" s="65">
        <f>SUM(D270,D271,D275,D276,D279)</f>
        <v>0</v>
      </c>
      <c r="E269" s="65">
        <f>SUM(E270,E271,E275,E276,E279)</f>
        <v>0</v>
      </c>
      <c r="F269" s="65">
        <f>SUM(F270,F271,F275,F276,F279)</f>
        <v>0</v>
      </c>
      <c r="G269" s="65">
        <f>SUM(G270,G271,G275,G276,G279)</f>
        <v>0</v>
      </c>
      <c r="H269" s="59">
        <f t="shared" si="12"/>
        <v>0</v>
      </c>
      <c r="I269" s="65">
        <f>SUM(I270,I271,I275,I276,I279)</f>
        <v>0</v>
      </c>
      <c r="J269" s="65">
        <f>SUM(J270,J271,J275,J276,J279)</f>
        <v>0</v>
      </c>
      <c r="K269" s="65">
        <f>SUM(K270,K271,K275,K276,K279)</f>
        <v>0</v>
      </c>
      <c r="L269" s="143">
        <f>SUM(L270,L271,L275,L276,L279)</f>
        <v>0</v>
      </c>
    </row>
    <row r="270" spans="1:13" ht="24" x14ac:dyDescent="0.25">
      <c r="A270" s="285">
        <v>7210</v>
      </c>
      <c r="B270" s="67" t="s">
        <v>253</v>
      </c>
      <c r="C270" s="194">
        <f t="shared" si="14"/>
        <v>0</v>
      </c>
      <c r="D270" s="70"/>
      <c r="E270" s="70"/>
      <c r="F270" s="70"/>
      <c r="G270" s="148"/>
      <c r="H270" s="68">
        <f t="shared" si="12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 t="shared" si="14"/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 t="shared" si="12"/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14"/>
        <v>0</v>
      </c>
      <c r="D272" s="76"/>
      <c r="E272" s="76"/>
      <c r="F272" s="76"/>
      <c r="G272" s="150"/>
      <c r="H272" s="74">
        <f t="shared" si="12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14"/>
        <v>0</v>
      </c>
      <c r="D273" s="76"/>
      <c r="E273" s="76"/>
      <c r="F273" s="76"/>
      <c r="G273" s="150"/>
      <c r="H273" s="74">
        <f t="shared" si="12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14"/>
        <v>0</v>
      </c>
      <c r="D274" s="70"/>
      <c r="E274" s="70"/>
      <c r="F274" s="70"/>
      <c r="G274" s="148"/>
      <c r="H274" s="68">
        <f t="shared" si="12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14"/>
        <v>0</v>
      </c>
      <c r="D275" s="76"/>
      <c r="E275" s="76"/>
      <c r="F275" s="76"/>
      <c r="G275" s="150"/>
      <c r="H275" s="74">
        <f t="shared" si="12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14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12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14"/>
        <v>0</v>
      </c>
      <c r="D277" s="76"/>
      <c r="E277" s="76"/>
      <c r="F277" s="76"/>
      <c r="G277" s="150"/>
      <c r="H277" s="74">
        <f t="shared" si="12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14"/>
        <v>0</v>
      </c>
      <c r="D278" s="76"/>
      <c r="E278" s="76"/>
      <c r="F278" s="76"/>
      <c r="G278" s="150"/>
      <c r="H278" s="74">
        <f t="shared" si="12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14"/>
        <v>0</v>
      </c>
      <c r="D279" s="70"/>
      <c r="E279" s="70"/>
      <c r="F279" s="70"/>
      <c r="G279" s="148"/>
      <c r="H279" s="68">
        <f t="shared" si="12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14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ref="H280:H282" si="15">SUM(I280:L280)</f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14"/>
        <v>0</v>
      </c>
      <c r="D281" s="76"/>
      <c r="E281" s="76"/>
      <c r="F281" s="76"/>
      <c r="G281" s="150"/>
      <c r="H281" s="74">
        <f t="shared" si="15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14"/>
        <v>0</v>
      </c>
      <c r="D282" s="70"/>
      <c r="E282" s="70"/>
      <c r="F282" s="70"/>
      <c r="G282" s="148"/>
      <c r="H282" s="68">
        <f t="shared" si="15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870627</v>
      </c>
      <c r="I283" s="219">
        <f>SUM(I280,I268,I230,I195,I187,I173,I75,I53)</f>
        <v>401587</v>
      </c>
      <c r="J283" s="219">
        <f>SUM(J280,J268,J230,J195,J187,J173,J75,J53)</f>
        <v>458672</v>
      </c>
      <c r="K283" s="219">
        <f>SUM(K280,K268,K230,K195,K187,K173,K75,K53)</f>
        <v>10368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16">SUM(C288,C290)-C298+C300</f>
        <v>0</v>
      </c>
      <c r="D287" s="225">
        <f t="shared" si="16"/>
        <v>0</v>
      </c>
      <c r="E287" s="225">
        <f t="shared" si="16"/>
        <v>0</v>
      </c>
      <c r="F287" s="225">
        <f t="shared" si="16"/>
        <v>0</v>
      </c>
      <c r="G287" s="226">
        <f t="shared" si="16"/>
        <v>0</v>
      </c>
      <c r="H287" s="229">
        <f t="shared" si="16"/>
        <v>0</v>
      </c>
      <c r="I287" s="225">
        <f t="shared" si="16"/>
        <v>0</v>
      </c>
      <c r="J287" s="225">
        <f t="shared" si="16"/>
        <v>0</v>
      </c>
      <c r="K287" s="225">
        <f t="shared" si="16"/>
        <v>0</v>
      </c>
      <c r="L287" s="230">
        <f t="shared" si="16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17">C22-C280</f>
        <v>0</v>
      </c>
      <c r="D288" s="225">
        <f t="shared" si="17"/>
        <v>0</v>
      </c>
      <c r="E288" s="225">
        <f t="shared" si="17"/>
        <v>0</v>
      </c>
      <c r="F288" s="225">
        <f t="shared" si="17"/>
        <v>0</v>
      </c>
      <c r="G288" s="232">
        <f t="shared" si="17"/>
        <v>0</v>
      </c>
      <c r="H288" s="229">
        <f t="shared" si="17"/>
        <v>0</v>
      </c>
      <c r="I288" s="225">
        <f t="shared" si="17"/>
        <v>0</v>
      </c>
      <c r="J288" s="225">
        <f t="shared" si="17"/>
        <v>0</v>
      </c>
      <c r="K288" s="225">
        <f t="shared" si="17"/>
        <v>0</v>
      </c>
      <c r="L288" s="230">
        <f t="shared" si="17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18">SUM(C291,C293,C295)-SUM(C292,C294,C296)</f>
        <v>0</v>
      </c>
      <c r="D290" s="225">
        <f t="shared" si="18"/>
        <v>0</v>
      </c>
      <c r="E290" s="225">
        <f t="shared" si="18"/>
        <v>0</v>
      </c>
      <c r="F290" s="225">
        <f t="shared" si="18"/>
        <v>0</v>
      </c>
      <c r="G290" s="232">
        <f t="shared" si="18"/>
        <v>0</v>
      </c>
      <c r="H290" s="229">
        <f t="shared" si="18"/>
        <v>0</v>
      </c>
      <c r="I290" s="225">
        <f t="shared" si="18"/>
        <v>0</v>
      </c>
      <c r="J290" s="225">
        <f t="shared" si="18"/>
        <v>0</v>
      </c>
      <c r="K290" s="225">
        <f t="shared" si="18"/>
        <v>0</v>
      </c>
      <c r="L290" s="230">
        <f t="shared" si="18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19">SUM(D291:G291)</f>
        <v>0</v>
      </c>
      <c r="D291" s="83"/>
      <c r="E291" s="83"/>
      <c r="F291" s="83"/>
      <c r="G291" s="235"/>
      <c r="H291" s="81">
        <f t="shared" ref="H291:H296" si="20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19"/>
        <v>0</v>
      </c>
      <c r="D292" s="76"/>
      <c r="E292" s="76"/>
      <c r="F292" s="76"/>
      <c r="G292" s="150"/>
      <c r="H292" s="74">
        <f t="shared" si="20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19"/>
        <v>0</v>
      </c>
      <c r="D293" s="76"/>
      <c r="E293" s="76"/>
      <c r="F293" s="76"/>
      <c r="G293" s="150"/>
      <c r="H293" s="74">
        <f t="shared" si="20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19"/>
        <v>0</v>
      </c>
      <c r="D294" s="76"/>
      <c r="E294" s="76"/>
      <c r="F294" s="76"/>
      <c r="G294" s="150"/>
      <c r="H294" s="74">
        <f t="shared" si="20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19"/>
        <v>0</v>
      </c>
      <c r="D295" s="76"/>
      <c r="E295" s="76"/>
      <c r="F295" s="76"/>
      <c r="G295" s="150"/>
      <c r="H295" s="74">
        <f t="shared" si="20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19"/>
        <v>0</v>
      </c>
      <c r="D296" s="179"/>
      <c r="E296" s="179"/>
      <c r="F296" s="179"/>
      <c r="G296" s="215"/>
      <c r="H296" s="175">
        <f t="shared" si="20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378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379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2ogDpZvy8xkjeylH3JT7pAsRPCsp8BSpUA1npPpB3NFUMtujIXa8NJ752bwGyXjkI/w/BkFmOEd9Xafe9iZZ5g==" saltValue="Ce1mzpLvLMmmy+tOdtrSuA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Nr.09.9.1.&amp;"Arial,Regular"          </oddHeader>
    <oddFooter>&amp;L&amp;"Times New Roman,Regular"&amp;10&amp;D&amp;T&amp;R&amp;"Times New Roman,Regular"&amp;10&amp;P (&amp;N)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369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370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488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451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373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374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 t="s">
        <v>375</v>
      </c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376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 t="s">
        <v>377</v>
      </c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132602</v>
      </c>
      <c r="D21" s="31">
        <f>SUM(D22,D25,D26,D42,D43)</f>
        <v>102190</v>
      </c>
      <c r="E21" s="31">
        <f>SUM(E22,E25,E43)</f>
        <v>30412</v>
      </c>
      <c r="F21" s="31">
        <f>SUM(F22,F27,F43)</f>
        <v>0</v>
      </c>
      <c r="G21" s="32">
        <f>SUM(G22,G45)</f>
        <v>0</v>
      </c>
      <c r="H21" s="30">
        <f>SUM(I21:L21)</f>
        <v>118878</v>
      </c>
      <c r="I21" s="31">
        <f>SUM(I22,I25,I26,I42,I43)</f>
        <v>88283</v>
      </c>
      <c r="J21" s="31">
        <f>SUM(J22,J25,J43)</f>
        <v>30595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132602</v>
      </c>
      <c r="D25" s="54">
        <v>102190</v>
      </c>
      <c r="E25" s="54">
        <v>30412</v>
      </c>
      <c r="F25" s="55" t="s">
        <v>36</v>
      </c>
      <c r="G25" s="56" t="s">
        <v>36</v>
      </c>
      <c r="H25" s="53">
        <f t="shared" si="1"/>
        <v>118878</v>
      </c>
      <c r="I25" s="54">
        <v>88283</v>
      </c>
      <c r="J25" s="54">
        <v>30595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118878</v>
      </c>
      <c r="I50" s="122">
        <f>SUM(I51,I280)</f>
        <v>88283</v>
      </c>
      <c r="J50" s="122">
        <f>SUM(J51,J280)</f>
        <v>30595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118878</v>
      </c>
      <c r="I51" s="128">
        <f>SUM(I52,I194)</f>
        <v>88283</v>
      </c>
      <c r="J51" s="128">
        <f>SUM(J52,J194)</f>
        <v>30595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132602</v>
      </c>
      <c r="D52" s="133">
        <f>SUM(D53,D75,D173,D187)</f>
        <v>102190</v>
      </c>
      <c r="E52" s="133">
        <f>SUM(E53,E75,E173,E187)</f>
        <v>30412</v>
      </c>
      <c r="F52" s="133">
        <f>SUM(F53,F75,F173,F187)</f>
        <v>0</v>
      </c>
      <c r="G52" s="134">
        <f>SUM(G53,G75,G173,G187)</f>
        <v>0</v>
      </c>
      <c r="H52" s="132">
        <f t="shared" si="6"/>
        <v>118878</v>
      </c>
      <c r="I52" s="133">
        <f>SUM(I53,I75,I173,I187)</f>
        <v>88283</v>
      </c>
      <c r="J52" s="133">
        <f>SUM(J53,J75,J173,J187)</f>
        <v>30595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132602</v>
      </c>
      <c r="D75" s="138">
        <f>SUM(D76,D83,D130,D164,D165,D172)</f>
        <v>102190</v>
      </c>
      <c r="E75" s="138">
        <f>SUM(E76,E83,E130,E164,E165,E172)</f>
        <v>30412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118878</v>
      </c>
      <c r="I75" s="138">
        <f>SUM(I76,I83,I130,I164,I165,I172)</f>
        <v>88283</v>
      </c>
      <c r="J75" s="138">
        <f>SUM(J76,J83,J130,J164,J165,J172)</f>
        <v>30595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132602</v>
      </c>
      <c r="D130" s="65">
        <f>SUM(D131,D136,D140,D141,D144,D151,D159,D160,D163)</f>
        <v>102190</v>
      </c>
      <c r="E130" s="65">
        <f>SUM(E131,E136,E140,E141,E144,E151,E159,E160,E163)</f>
        <v>30412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118878</v>
      </c>
      <c r="I130" s="65">
        <f>SUM(I131,I136,I140,I141,I144,I151,I159,I160,I163)</f>
        <v>88283</v>
      </c>
      <c r="J130" s="65">
        <f>SUM(J131,J136,J140,J141,J144,J151,J159,J160,J163)</f>
        <v>30595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132602</v>
      </c>
      <c r="D151" s="153">
        <f>SUM(D152:D158)</f>
        <v>102190</v>
      </c>
      <c r="E151" s="153">
        <f>SUM(E152:E158)</f>
        <v>30412</v>
      </c>
      <c r="F151" s="153">
        <f>SUM(F152:F158)</f>
        <v>0</v>
      </c>
      <c r="G151" s="154">
        <f>SUM(G152:G158)</f>
        <v>0</v>
      </c>
      <c r="H151" s="74">
        <f t="shared" si="8"/>
        <v>118878</v>
      </c>
      <c r="I151" s="153">
        <f>SUM(I152:I158)</f>
        <v>88283</v>
      </c>
      <c r="J151" s="153">
        <f>SUM(J152:J158)</f>
        <v>30595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132602</v>
      </c>
      <c r="D154" s="76">
        <v>102190</v>
      </c>
      <c r="E154" s="76">
        <v>30412</v>
      </c>
      <c r="F154" s="76"/>
      <c r="G154" s="150"/>
      <c r="H154" s="74">
        <f t="shared" si="8"/>
        <v>118878</v>
      </c>
      <c r="I154" s="76">
        <f>6745+81538</f>
        <v>88283</v>
      </c>
      <c r="J154" s="76">
        <v>30595</v>
      </c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118878</v>
      </c>
      <c r="I283" s="219">
        <f>SUM(I280,I268,I230,I195,I187,I173,I75,I53)</f>
        <v>88283</v>
      </c>
      <c r="J283" s="219">
        <f>SUM(J280,J268,J230,J195,J187,J173,J75,J53)</f>
        <v>30595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378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379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YVuqRLu1WqGOstm+LjgcEiWP3l4uLxwFTq5MmgaT00fSXt0qEYyhN5+Ia2XAZg5e/0OTFcXTP/b/mnAaEBlwPg==" saltValue="udumrQqKQT85jdXarprJCg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Nr.09.9.2.&amp;"Arial,Regular"          </oddHeader>
    <oddFooter>&amp;L&amp;"Times New Roman,Regular"&amp;10&amp;D&amp;T&amp;R&amp;"Times New Roman,Regular"&amp;10&amp;P (&amp;N)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2"/>
      <c r="E4" s="282"/>
      <c r="F4" s="282"/>
      <c r="G4" s="282"/>
      <c r="H4" s="286" t="s">
        <v>369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2"/>
      <c r="E5" s="282"/>
      <c r="F5" s="282"/>
      <c r="G5" s="282"/>
      <c r="H5" s="286" t="s">
        <v>370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581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582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/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 t="s">
        <v>375</v>
      </c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7994</v>
      </c>
      <c r="D21" s="31">
        <f>SUM(D22,D25,D26,D42,D43)</f>
        <v>7994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7994</v>
      </c>
      <c r="I21" s="31">
        <f>SUM(I22,I25,I26,I42,I43)</f>
        <v>7994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3794</v>
      </c>
      <c r="D22" s="37">
        <f>SUM(D23:D24)</f>
        <v>3794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3794</v>
      </c>
      <c r="I22" s="37">
        <f>SUM(I23:I24)</f>
        <v>3794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3794</v>
      </c>
      <c r="D24" s="49">
        <v>3794</v>
      </c>
      <c r="E24" s="49"/>
      <c r="F24" s="49"/>
      <c r="G24" s="50"/>
      <c r="H24" s="48">
        <f t="shared" si="1"/>
        <v>3794</v>
      </c>
      <c r="I24" s="49">
        <v>3794</v>
      </c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0</v>
      </c>
      <c r="D25" s="54"/>
      <c r="E25" s="54"/>
      <c r="F25" s="55" t="s">
        <v>36</v>
      </c>
      <c r="G25" s="56" t="s">
        <v>36</v>
      </c>
      <c r="H25" s="53">
        <f t="shared" si="1"/>
        <v>0</v>
      </c>
      <c r="I25" s="54"/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4200</v>
      </c>
      <c r="D26" s="60">
        <v>4200</v>
      </c>
      <c r="E26" s="61" t="s">
        <v>36</v>
      </c>
      <c r="F26" s="61" t="s">
        <v>36</v>
      </c>
      <c r="G26" s="62" t="s">
        <v>36</v>
      </c>
      <c r="H26" s="59">
        <f t="shared" si="1"/>
        <v>4200</v>
      </c>
      <c r="I26" s="63">
        <v>4200</v>
      </c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7994</v>
      </c>
      <c r="I50" s="122">
        <f>SUM(I51,I280)</f>
        <v>7994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3794</v>
      </c>
      <c r="I51" s="128">
        <f>SUM(I52,I194)</f>
        <v>3794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3794</v>
      </c>
      <c r="D52" s="133">
        <f>SUM(D53,D75,D173,D187)</f>
        <v>3794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3794</v>
      </c>
      <c r="I52" s="133">
        <f>SUM(I53,I75,I173,I187)</f>
        <v>3794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5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3794</v>
      </c>
      <c r="D75" s="138">
        <f>SUM(D76,D83,D130,D164,D165,D172)</f>
        <v>3794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3794</v>
      </c>
      <c r="I75" s="138">
        <f>SUM(I76,I83,I130,I164,I165,I172)</f>
        <v>3794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5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2450</v>
      </c>
      <c r="D83" s="65">
        <f>SUM(D84,D89,D95,D103,D112,D116,D122,D128)</f>
        <v>2450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2450</v>
      </c>
      <c r="I83" s="65">
        <f>SUM(I84,I89,I95,I103,I112,I116,I122,I128)</f>
        <v>2450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50</v>
      </c>
      <c r="D84" s="145">
        <f>SUM(D85:D88)</f>
        <v>50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50</v>
      </c>
      <c r="I84" s="145">
        <f>SUM(I85:I88)</f>
        <v>50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50</v>
      </c>
      <c r="D87" s="76">
        <v>50</v>
      </c>
      <c r="E87" s="76"/>
      <c r="F87" s="76"/>
      <c r="G87" s="150"/>
      <c r="H87" s="74">
        <f t="shared" si="6"/>
        <v>50</v>
      </c>
      <c r="I87" s="76">
        <v>50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310</v>
      </c>
      <c r="D95" s="153">
        <f>SUM(D96:D102)</f>
        <v>310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310</v>
      </c>
      <c r="I95" s="153">
        <f>SUM(I96:I102)</f>
        <v>310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310</v>
      </c>
      <c r="D102" s="76">
        <v>310</v>
      </c>
      <c r="E102" s="76"/>
      <c r="F102" s="76"/>
      <c r="G102" s="150"/>
      <c r="H102" s="74">
        <f t="shared" si="6"/>
        <v>310</v>
      </c>
      <c r="I102" s="76">
        <v>310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2090</v>
      </c>
      <c r="D122" s="153">
        <f>SUM(D123:D127)</f>
        <v>2090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2090</v>
      </c>
      <c r="I122" s="153">
        <f>SUM(I123:I127)</f>
        <v>2090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2090</v>
      </c>
      <c r="D127" s="76">
        <v>2090</v>
      </c>
      <c r="E127" s="76"/>
      <c r="F127" s="76"/>
      <c r="G127" s="150"/>
      <c r="H127" s="74">
        <f t="shared" si="8"/>
        <v>2090</v>
      </c>
      <c r="I127" s="76">
        <f>480+1610</f>
        <v>2090</v>
      </c>
      <c r="J127" s="76"/>
      <c r="K127" s="76"/>
      <c r="L127" s="151"/>
    </row>
    <row r="128" spans="1:12" ht="24" x14ac:dyDescent="0.25">
      <c r="A128" s="265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1344</v>
      </c>
      <c r="D130" s="65">
        <f>SUM(D131,D136,D140,D141,D144,D151,D159,D160,D163)</f>
        <v>1344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1344</v>
      </c>
      <c r="I130" s="65">
        <f>SUM(I131,I136,I140,I141,I144,I151,I159,I160,I163)</f>
        <v>1344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5">
        <v>2310</v>
      </c>
      <c r="B131" s="67" t="s">
        <v>622</v>
      </c>
      <c r="C131" s="68">
        <f t="shared" si="7"/>
        <v>740</v>
      </c>
      <c r="D131" s="162">
        <f>SUM(D132:D135)</f>
        <v>740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1344</v>
      </c>
      <c r="I131" s="162">
        <f t="shared" si="10"/>
        <v>1344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740</v>
      </c>
      <c r="D132" s="76">
        <v>740</v>
      </c>
      <c r="E132" s="76"/>
      <c r="F132" s="76"/>
      <c r="G132" s="150"/>
      <c r="H132" s="74">
        <f t="shared" si="8"/>
        <v>852</v>
      </c>
      <c r="I132" s="76">
        <f>740+112</f>
        <v>852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492</v>
      </c>
      <c r="I135" s="76">
        <v>492</v>
      </c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112</v>
      </c>
      <c r="D144" s="145">
        <f>SUM(D145:D150)</f>
        <v>112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112</v>
      </c>
      <c r="D149" s="76">
        <v>112</v>
      </c>
      <c r="E149" s="76"/>
      <c r="F149" s="76"/>
      <c r="G149" s="150"/>
      <c r="H149" s="74">
        <f t="shared" si="8"/>
        <v>0</v>
      </c>
      <c r="I149" s="76">
        <f>112-112</f>
        <v>0</v>
      </c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492</v>
      </c>
      <c r="D163" s="156">
        <v>492</v>
      </c>
      <c r="E163" s="156"/>
      <c r="F163" s="156"/>
      <c r="G163" s="157"/>
      <c r="H163" s="110">
        <f t="shared" si="8"/>
        <v>0</v>
      </c>
      <c r="I163" s="156">
        <f>492-492</f>
        <v>0</v>
      </c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5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5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5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5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5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5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5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5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5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5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4200</v>
      </c>
      <c r="D280" s="153">
        <f>SUM(D281:D282)</f>
        <v>4200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4200</v>
      </c>
      <c r="I280" s="153">
        <f>SUM(I281:I282)</f>
        <v>4200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4200</v>
      </c>
      <c r="D282" s="70">
        <v>4200</v>
      </c>
      <c r="E282" s="70"/>
      <c r="F282" s="70"/>
      <c r="G282" s="148"/>
      <c r="H282" s="68">
        <f t="shared" si="37"/>
        <v>4200</v>
      </c>
      <c r="I282" s="70">
        <v>4200</v>
      </c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7994</v>
      </c>
      <c r="I283" s="219">
        <f>SUM(I280,I268,I230,I195,I187,I173,I75,I53)</f>
        <v>7994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406</v>
      </c>
      <c r="I285" s="225">
        <f>SUM(I25,I26,I42)-I51</f>
        <v>406</v>
      </c>
      <c r="J285" s="225">
        <f>SUM(J25,J26,J42)-J51</f>
        <v>0</v>
      </c>
      <c r="K285" s="225">
        <f>(K27+F43)-K51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-406</v>
      </c>
      <c r="D287" s="225">
        <f t="shared" si="40"/>
        <v>-406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-406</v>
      </c>
      <c r="I287" s="225">
        <f t="shared" si="40"/>
        <v>-406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-406</v>
      </c>
      <c r="D288" s="225">
        <f t="shared" si="41"/>
        <v>-406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-406</v>
      </c>
      <c r="I288" s="225">
        <f t="shared" si="41"/>
        <v>-406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378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379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sUScEpzjh432aPSgjNheIuu7qlaceAQhcf58gHBhwRDx16HkLSgBUzMrMFP4vK+dv6dBIaMWbJGJ2d4/GMon5Q==" saltValue="dNsfIyLJ4PjisWEsz9i+5w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Nr.09.9.3.&amp;"Arial,Regular"          </oddHeader>
    <oddFooter>&amp;L&amp;"Times New Roman,Regular"&amp;10&amp;D&amp;T&amp;R&amp;"Times New Roman,Regular"&amp;10&amp;P (&amp;N)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ColWidth="9.140625"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535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536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537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528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538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539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540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541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 t="s">
        <v>542</v>
      </c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369809</v>
      </c>
      <c r="D21" s="31">
        <f>SUM(D22,D25,D26,D42,D43)</f>
        <v>193255</v>
      </c>
      <c r="E21" s="31">
        <f>SUM(E22,E25,E43)</f>
        <v>120379</v>
      </c>
      <c r="F21" s="31">
        <f>SUM(F22,F27,F43)</f>
        <v>53235</v>
      </c>
      <c r="G21" s="32">
        <f>SUM(G22,G45)</f>
        <v>2940</v>
      </c>
      <c r="H21" s="30">
        <f t="shared" ref="H21:H47" si="1">SUM(I21:L21)</f>
        <v>427343</v>
      </c>
      <c r="I21" s="31">
        <f>SUM(I22,I25,I26,I42,I43)</f>
        <v>253236</v>
      </c>
      <c r="J21" s="31">
        <f>SUM(J22,J25,J43)</f>
        <v>117932</v>
      </c>
      <c r="K21" s="31">
        <f>SUM(K22,K27,K43)</f>
        <v>53235</v>
      </c>
      <c r="L21" s="33">
        <f>SUM(L22,L45)</f>
        <v>2940</v>
      </c>
    </row>
    <row r="22" spans="1:12" ht="12.75" thickTop="1" x14ac:dyDescent="0.25">
      <c r="A22" s="34"/>
      <c r="B22" s="35" t="s">
        <v>32</v>
      </c>
      <c r="C22" s="36">
        <f t="shared" si="0"/>
        <v>8209</v>
      </c>
      <c r="D22" s="37">
        <f>SUM(D23:D24)</f>
        <v>0</v>
      </c>
      <c r="E22" s="37">
        <f>SUM(E23:E24)</f>
        <v>0</v>
      </c>
      <c r="F22" s="37">
        <f>SUM(F23:F24)</f>
        <v>8179</v>
      </c>
      <c r="G22" s="38">
        <f>SUM(G23:G24)</f>
        <v>30</v>
      </c>
      <c r="H22" s="36">
        <f t="shared" si="1"/>
        <v>8209</v>
      </c>
      <c r="I22" s="37">
        <f>SUM(I23:I24)</f>
        <v>0</v>
      </c>
      <c r="J22" s="37">
        <f>SUM(J23:J24)</f>
        <v>0</v>
      </c>
      <c r="K22" s="37">
        <f>SUM(K23:K24)</f>
        <v>8179</v>
      </c>
      <c r="L22" s="39">
        <f>SUM(L23:L24)</f>
        <v>30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8209</v>
      </c>
      <c r="D24" s="49"/>
      <c r="E24" s="49"/>
      <c r="F24" s="49">
        <v>8179</v>
      </c>
      <c r="G24" s="50">
        <v>30</v>
      </c>
      <c r="H24" s="48">
        <f t="shared" si="1"/>
        <v>8209</v>
      </c>
      <c r="I24" s="49"/>
      <c r="J24" s="49"/>
      <c r="K24" s="49">
        <v>8179</v>
      </c>
      <c r="L24" s="51">
        <v>30</v>
      </c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313634</v>
      </c>
      <c r="D25" s="54">
        <v>193255</v>
      </c>
      <c r="E25" s="54">
        <v>120379</v>
      </c>
      <c r="F25" s="55" t="s">
        <v>36</v>
      </c>
      <c r="G25" s="56" t="s">
        <v>36</v>
      </c>
      <c r="H25" s="53">
        <f t="shared" si="1"/>
        <v>371168</v>
      </c>
      <c r="I25" s="54">
        <f>I50</f>
        <v>253236</v>
      </c>
      <c r="J25" s="54">
        <f>J50</f>
        <v>117932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>
        <v>0</v>
      </c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45056</v>
      </c>
      <c r="D27" s="61" t="s">
        <v>36</v>
      </c>
      <c r="E27" s="61" t="s">
        <v>36</v>
      </c>
      <c r="F27" s="65">
        <f>SUM(F28,F32,F34,F37)</f>
        <v>45056</v>
      </c>
      <c r="G27" s="62" t="s">
        <v>36</v>
      </c>
      <c r="H27" s="59">
        <f t="shared" si="1"/>
        <v>45056</v>
      </c>
      <c r="I27" s="61" t="s">
        <v>36</v>
      </c>
      <c r="J27" s="61" t="s">
        <v>36</v>
      </c>
      <c r="K27" s="65">
        <f>SUM(K28,K32,K34,K37)</f>
        <v>45056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11300</v>
      </c>
      <c r="D28" s="61" t="s">
        <v>36</v>
      </c>
      <c r="E28" s="61" t="s">
        <v>36</v>
      </c>
      <c r="F28" s="65">
        <f>SUM(F29:F31)</f>
        <v>11300</v>
      </c>
      <c r="G28" s="62" t="s">
        <v>36</v>
      </c>
      <c r="H28" s="59">
        <f t="shared" si="1"/>
        <v>11300</v>
      </c>
      <c r="I28" s="61" t="s">
        <v>36</v>
      </c>
      <c r="J28" s="61" t="s">
        <v>36</v>
      </c>
      <c r="K28" s="65">
        <f>SUM(K29:K31)</f>
        <v>11300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11300</v>
      </c>
      <c r="D29" s="69" t="s">
        <v>36</v>
      </c>
      <c r="E29" s="69" t="s">
        <v>36</v>
      </c>
      <c r="F29" s="70">
        <v>11300</v>
      </c>
      <c r="G29" s="71" t="s">
        <v>36</v>
      </c>
      <c r="H29" s="68">
        <f t="shared" si="1"/>
        <v>11300</v>
      </c>
      <c r="I29" s="69" t="s">
        <v>36</v>
      </c>
      <c r="J29" s="69" t="s">
        <v>36</v>
      </c>
      <c r="K29" s="70">
        <v>11300</v>
      </c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256</v>
      </c>
      <c r="D34" s="61" t="s">
        <v>36</v>
      </c>
      <c r="E34" s="61" t="s">
        <v>36</v>
      </c>
      <c r="F34" s="65">
        <f>SUM(F35:F36)</f>
        <v>256</v>
      </c>
      <c r="G34" s="62" t="s">
        <v>36</v>
      </c>
      <c r="H34" s="59">
        <f t="shared" si="1"/>
        <v>256</v>
      </c>
      <c r="I34" s="61" t="s">
        <v>36</v>
      </c>
      <c r="J34" s="61" t="s">
        <v>36</v>
      </c>
      <c r="K34" s="65">
        <f>SUM(K35:K36)</f>
        <v>256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256</v>
      </c>
      <c r="D35" s="69" t="s">
        <v>36</v>
      </c>
      <c r="E35" s="69" t="s">
        <v>36</v>
      </c>
      <c r="F35" s="70">
        <v>256</v>
      </c>
      <c r="G35" s="71" t="s">
        <v>36</v>
      </c>
      <c r="H35" s="68">
        <f t="shared" si="1"/>
        <v>256</v>
      </c>
      <c r="I35" s="69" t="s">
        <v>36</v>
      </c>
      <c r="J35" s="69" t="s">
        <v>36</v>
      </c>
      <c r="K35" s="70">
        <v>256</v>
      </c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33500</v>
      </c>
      <c r="D37" s="61" t="s">
        <v>36</v>
      </c>
      <c r="E37" s="61" t="s">
        <v>36</v>
      </c>
      <c r="F37" s="65">
        <f>SUM(F38:F41)</f>
        <v>33500</v>
      </c>
      <c r="G37" s="62" t="s">
        <v>36</v>
      </c>
      <c r="H37" s="59">
        <f t="shared" si="1"/>
        <v>33500</v>
      </c>
      <c r="I37" s="61" t="s">
        <v>36</v>
      </c>
      <c r="J37" s="61" t="s">
        <v>36</v>
      </c>
      <c r="K37" s="65">
        <f>SUM(K38:K41)</f>
        <v>33500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33500</v>
      </c>
      <c r="D41" s="75" t="s">
        <v>36</v>
      </c>
      <c r="E41" s="75" t="s">
        <v>36</v>
      </c>
      <c r="F41" s="76">
        <v>33500</v>
      </c>
      <c r="G41" s="77" t="s">
        <v>36</v>
      </c>
      <c r="H41" s="74">
        <f t="shared" si="1"/>
        <v>33500</v>
      </c>
      <c r="I41" s="75" t="s">
        <v>36</v>
      </c>
      <c r="J41" s="75" t="s">
        <v>36</v>
      </c>
      <c r="K41" s="76">
        <v>33500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 t="shared" si="1"/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>E44</f>
        <v>0</v>
      </c>
      <c r="F43" s="89">
        <f>F44</f>
        <v>0</v>
      </c>
      <c r="G43" s="62" t="s">
        <v>36</v>
      </c>
      <c r="H43" s="86">
        <f t="shared" si="1"/>
        <v>0</v>
      </c>
      <c r="I43" s="89">
        <f>I44</f>
        <v>0</v>
      </c>
      <c r="J43" s="89">
        <f>J44</f>
        <v>0</v>
      </c>
      <c r="K43" s="89">
        <f>K44</f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1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2910</v>
      </c>
      <c r="D45" s="61" t="s">
        <v>36</v>
      </c>
      <c r="E45" s="61" t="s">
        <v>36</v>
      </c>
      <c r="F45" s="61" t="s">
        <v>36</v>
      </c>
      <c r="G45" s="99">
        <f>SUM(G46:G47)</f>
        <v>2910</v>
      </c>
      <c r="H45" s="98">
        <f t="shared" si="1"/>
        <v>2910</v>
      </c>
      <c r="I45" s="100" t="s">
        <v>36</v>
      </c>
      <c r="J45" s="100" t="s">
        <v>36</v>
      </c>
      <c r="K45" s="100" t="s">
        <v>36</v>
      </c>
      <c r="L45" s="101">
        <f>SUM(L46:L47)</f>
        <v>2910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2910</v>
      </c>
      <c r="D47" s="105" t="s">
        <v>36</v>
      </c>
      <c r="E47" s="105" t="s">
        <v>36</v>
      </c>
      <c r="F47" s="105" t="s">
        <v>36</v>
      </c>
      <c r="G47" s="106">
        <v>2910</v>
      </c>
      <c r="H47" s="108">
        <f t="shared" si="1"/>
        <v>2910</v>
      </c>
      <c r="I47" s="105" t="s">
        <v>36</v>
      </c>
      <c r="J47" s="105" t="s">
        <v>36</v>
      </c>
      <c r="K47" s="105" t="s">
        <v>36</v>
      </c>
      <c r="L47" s="107">
        <v>2910</v>
      </c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4" si="2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82" si="3">SUM(I50:L50)</f>
        <v>427343</v>
      </c>
      <c r="I50" s="122">
        <f>SUM(I51,I280)</f>
        <v>253236</v>
      </c>
      <c r="J50" s="122">
        <f>SUM(J51,J280)</f>
        <v>117932</v>
      </c>
      <c r="K50" s="122">
        <f>SUM(K51,K280)</f>
        <v>53235</v>
      </c>
      <c r="L50" s="124">
        <f>SUM(L51,L280)</f>
        <v>2940</v>
      </c>
    </row>
    <row r="51" spans="1:12" s="27" customFormat="1" ht="36.75" thickTop="1" x14ac:dyDescent="0.25">
      <c r="A51" s="125"/>
      <c r="B51" s="126" t="s">
        <v>61</v>
      </c>
      <c r="C51" s="127" t="e">
        <f t="shared" si="2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3"/>
        <v>424343</v>
      </c>
      <c r="I51" s="128">
        <f>SUM(I52,I194)</f>
        <v>253236</v>
      </c>
      <c r="J51" s="128">
        <f>SUM(J52,J194)</f>
        <v>117932</v>
      </c>
      <c r="K51" s="128">
        <f>SUM(K52,K194)</f>
        <v>50235</v>
      </c>
      <c r="L51" s="130">
        <f>SUM(L52,L194)</f>
        <v>2940</v>
      </c>
    </row>
    <row r="52" spans="1:12" s="27" customFormat="1" ht="24" x14ac:dyDescent="0.25">
      <c r="A52" s="131"/>
      <c r="B52" s="21" t="s">
        <v>62</v>
      </c>
      <c r="C52" s="132">
        <f t="shared" si="2"/>
        <v>352738</v>
      </c>
      <c r="D52" s="133">
        <f>SUM(D53,D75,D173,D187)</f>
        <v>183137</v>
      </c>
      <c r="E52" s="133">
        <f>SUM(E53,E75,E173,E187)</f>
        <v>120029</v>
      </c>
      <c r="F52" s="133">
        <f>SUM(F53,F75,F173,F187)</f>
        <v>46632</v>
      </c>
      <c r="G52" s="134">
        <f>SUM(G53,G75,G173,G187)</f>
        <v>2940</v>
      </c>
      <c r="H52" s="132">
        <f t="shared" si="3"/>
        <v>392566</v>
      </c>
      <c r="I52" s="133">
        <f>SUM(I53,I75,I173,I187)</f>
        <v>222559</v>
      </c>
      <c r="J52" s="133">
        <f>SUM(J53,J75,J173,J187)</f>
        <v>117932</v>
      </c>
      <c r="K52" s="133">
        <f>SUM(K53,K75,K173,K187)</f>
        <v>49135</v>
      </c>
      <c r="L52" s="135">
        <f>SUM(L53,L75,L173,L187)</f>
        <v>2940</v>
      </c>
    </row>
    <row r="53" spans="1:12" s="27" customFormat="1" x14ac:dyDescent="0.25">
      <c r="A53" s="136">
        <v>1000</v>
      </c>
      <c r="B53" s="136" t="s">
        <v>63</v>
      </c>
      <c r="C53" s="137">
        <f t="shared" si="2"/>
        <v>296227</v>
      </c>
      <c r="D53" s="138">
        <f>SUM(D54,D67)</f>
        <v>143311</v>
      </c>
      <c r="E53" s="138">
        <f>SUM(E54,E67)</f>
        <v>119471</v>
      </c>
      <c r="F53" s="138">
        <f>SUM(F54,F67)</f>
        <v>33445</v>
      </c>
      <c r="G53" s="139">
        <f>SUM(G54,G67)</f>
        <v>0</v>
      </c>
      <c r="H53" s="137">
        <f t="shared" si="3"/>
        <v>328554</v>
      </c>
      <c r="I53" s="138">
        <f>SUM(I54,I67)</f>
        <v>175941</v>
      </c>
      <c r="J53" s="138">
        <f>SUM(J54,J67)</f>
        <v>117932</v>
      </c>
      <c r="K53" s="138">
        <f>SUM(K54,K67)</f>
        <v>34681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2"/>
        <v>228025</v>
      </c>
      <c r="D54" s="65">
        <f>SUM(D55,D58,D66)</f>
        <v>105091</v>
      </c>
      <c r="E54" s="65">
        <f>SUM(E55,E58,E66)</f>
        <v>96242</v>
      </c>
      <c r="F54" s="65">
        <f>SUM(F55,F58,F66)</f>
        <v>26692</v>
      </c>
      <c r="G54" s="142">
        <f>SUM(G55,G58,G66)</f>
        <v>0</v>
      </c>
      <c r="H54" s="59">
        <f t="shared" si="3"/>
        <v>255789</v>
      </c>
      <c r="I54" s="65">
        <f>SUM(I55,I58,I66)</f>
        <v>133015</v>
      </c>
      <c r="J54" s="65">
        <f>SUM(J55,J58,J66)</f>
        <v>95082</v>
      </c>
      <c r="K54" s="65">
        <f>SUM(K55,K58,K66)</f>
        <v>27692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2"/>
        <v>220374</v>
      </c>
      <c r="D55" s="145">
        <f>SUM(D56:D57)</f>
        <v>103415</v>
      </c>
      <c r="E55" s="145">
        <f>SUM(E56:E57)</f>
        <v>91739</v>
      </c>
      <c r="F55" s="145">
        <f>SUM(F56:F57)</f>
        <v>25220</v>
      </c>
      <c r="G55" s="146">
        <f>SUM(G56:G57)</f>
        <v>0</v>
      </c>
      <c r="H55" s="110">
        <f t="shared" si="3"/>
        <v>238115</v>
      </c>
      <c r="I55" s="145">
        <f>SUM(I56:I57)</f>
        <v>121820</v>
      </c>
      <c r="J55" s="145">
        <f>SUM(J56:J57)</f>
        <v>90075</v>
      </c>
      <c r="K55" s="145">
        <f>SUM(K56:K57)</f>
        <v>26220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2"/>
        <v>0</v>
      </c>
      <c r="D56" s="70"/>
      <c r="E56" s="70"/>
      <c r="F56" s="70"/>
      <c r="G56" s="148"/>
      <c r="H56" s="68">
        <f t="shared" si="3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2"/>
        <v>220374</v>
      </c>
      <c r="D57" s="76">
        <v>103415</v>
      </c>
      <c r="E57" s="76">
        <v>91739</v>
      </c>
      <c r="F57" s="76">
        <v>25220</v>
      </c>
      <c r="G57" s="150"/>
      <c r="H57" s="74">
        <f t="shared" si="3"/>
        <v>238115</v>
      </c>
      <c r="I57" s="76">
        <v>121820</v>
      </c>
      <c r="J57" s="76">
        <f>18256+16104+55715</f>
        <v>90075</v>
      </c>
      <c r="K57" s="76">
        <v>26220</v>
      </c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2"/>
        <v>7651</v>
      </c>
      <c r="D58" s="153">
        <f>SUM(D59:D65)</f>
        <v>1676</v>
      </c>
      <c r="E58" s="153">
        <f>SUM(E59:E65)</f>
        <v>4503</v>
      </c>
      <c r="F58" s="153">
        <f>SUM(F59:F65)</f>
        <v>1472</v>
      </c>
      <c r="G58" s="154">
        <f>SUM(G59:G65)</f>
        <v>0</v>
      </c>
      <c r="H58" s="74">
        <f t="shared" si="3"/>
        <v>17674</v>
      </c>
      <c r="I58" s="153">
        <f>SUM(I59:I65)</f>
        <v>11195</v>
      </c>
      <c r="J58" s="153">
        <f>SUM(J59:J65)</f>
        <v>5007</v>
      </c>
      <c r="K58" s="153">
        <f>SUM(K59:K65)</f>
        <v>1472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2"/>
        <v>0</v>
      </c>
      <c r="D59" s="76"/>
      <c r="E59" s="76"/>
      <c r="F59" s="76"/>
      <c r="G59" s="150"/>
      <c r="H59" s="74">
        <f t="shared" si="3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2"/>
        <v>0</v>
      </c>
      <c r="D60" s="76"/>
      <c r="E60" s="76"/>
      <c r="F60" s="76"/>
      <c r="G60" s="150"/>
      <c r="H60" s="74">
        <f t="shared" si="3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2"/>
        <v>0</v>
      </c>
      <c r="D61" s="76"/>
      <c r="E61" s="76"/>
      <c r="F61" s="76"/>
      <c r="G61" s="150"/>
      <c r="H61" s="74">
        <f t="shared" si="3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2"/>
        <v>1026</v>
      </c>
      <c r="D62" s="76">
        <v>1026</v>
      </c>
      <c r="E62" s="76"/>
      <c r="F62" s="76"/>
      <c r="G62" s="150"/>
      <c r="H62" s="74">
        <f t="shared" si="3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2"/>
        <v>0</v>
      </c>
      <c r="D63" s="76"/>
      <c r="E63" s="76"/>
      <c r="F63" s="76"/>
      <c r="G63" s="150"/>
      <c r="H63" s="74">
        <f t="shared" si="3"/>
        <v>2233</v>
      </c>
      <c r="I63" s="76">
        <v>2233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2"/>
        <v>0</v>
      </c>
      <c r="D64" s="76"/>
      <c r="E64" s="76"/>
      <c r="F64" s="76"/>
      <c r="G64" s="150"/>
      <c r="H64" s="74">
        <f t="shared" si="3"/>
        <v>8312</v>
      </c>
      <c r="I64" s="76">
        <v>8312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2"/>
        <v>6625</v>
      </c>
      <c r="D65" s="76">
        <v>650</v>
      </c>
      <c r="E65" s="76">
        <v>4503</v>
      </c>
      <c r="F65" s="76">
        <v>1472</v>
      </c>
      <c r="G65" s="150"/>
      <c r="H65" s="74">
        <f t="shared" si="3"/>
        <v>7129</v>
      </c>
      <c r="I65" s="76">
        <v>650</v>
      </c>
      <c r="J65" s="76">
        <f>852+1140+3015</f>
        <v>5007</v>
      </c>
      <c r="K65" s="76">
        <v>1472</v>
      </c>
      <c r="L65" s="151"/>
    </row>
    <row r="66" spans="1:12" ht="36" x14ac:dyDescent="0.25">
      <c r="A66" s="144">
        <v>1150</v>
      </c>
      <c r="B66" s="103" t="s">
        <v>75</v>
      </c>
      <c r="C66" s="110">
        <f t="shared" si="2"/>
        <v>0</v>
      </c>
      <c r="D66" s="156"/>
      <c r="E66" s="156"/>
      <c r="F66" s="156"/>
      <c r="G66" s="157"/>
      <c r="H66" s="110">
        <f t="shared" si="3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2"/>
        <v>68202</v>
      </c>
      <c r="D67" s="65">
        <f>SUM(D68:D69)</f>
        <v>38220</v>
      </c>
      <c r="E67" s="65">
        <f>SUM(E68:E69)</f>
        <v>23229</v>
      </c>
      <c r="F67" s="65">
        <f>SUM(F68:F69)</f>
        <v>6753</v>
      </c>
      <c r="G67" s="159">
        <f>SUM(G68:G69)</f>
        <v>0</v>
      </c>
      <c r="H67" s="59">
        <f t="shared" si="3"/>
        <v>72765</v>
      </c>
      <c r="I67" s="65">
        <f>SUM(I68:I69)</f>
        <v>42926</v>
      </c>
      <c r="J67" s="65">
        <f>SUM(J68:J69)</f>
        <v>22850</v>
      </c>
      <c r="K67" s="65">
        <f>SUM(K68:K69)</f>
        <v>6989</v>
      </c>
      <c r="L67" s="160">
        <f>SUM(L68:L69)</f>
        <v>0</v>
      </c>
    </row>
    <row r="68" spans="1:12" ht="24" x14ac:dyDescent="0.25">
      <c r="A68" s="265">
        <v>1210</v>
      </c>
      <c r="B68" s="67" t="s">
        <v>77</v>
      </c>
      <c r="C68" s="68">
        <f t="shared" si="2"/>
        <v>55309</v>
      </c>
      <c r="D68" s="70">
        <v>26173</v>
      </c>
      <c r="E68" s="70">
        <v>22804</v>
      </c>
      <c r="F68" s="70">
        <v>6332</v>
      </c>
      <c r="G68" s="148"/>
      <c r="H68" s="68">
        <f t="shared" si="3"/>
        <v>61479</v>
      </c>
      <c r="I68" s="70">
        <v>32401</v>
      </c>
      <c r="J68" s="70">
        <f>4541+4068+13901</f>
        <v>22510</v>
      </c>
      <c r="K68" s="70">
        <v>6568</v>
      </c>
      <c r="L68" s="149"/>
    </row>
    <row r="69" spans="1:12" ht="24" x14ac:dyDescent="0.25">
      <c r="A69" s="152">
        <v>1220</v>
      </c>
      <c r="B69" s="73" t="s">
        <v>78</v>
      </c>
      <c r="C69" s="74">
        <f t="shared" si="2"/>
        <v>12893</v>
      </c>
      <c r="D69" s="153">
        <f>SUM(D70:D74)</f>
        <v>12047</v>
      </c>
      <c r="E69" s="153">
        <f>SUM(E70:E74)</f>
        <v>425</v>
      </c>
      <c r="F69" s="153">
        <f>SUM(F70:F74)</f>
        <v>421</v>
      </c>
      <c r="G69" s="154">
        <f>SUM(G70:G74)</f>
        <v>0</v>
      </c>
      <c r="H69" s="74">
        <f t="shared" si="3"/>
        <v>11286</v>
      </c>
      <c r="I69" s="153">
        <f>SUM(I70:I74)</f>
        <v>10525</v>
      </c>
      <c r="J69" s="153">
        <f>SUM(J70:J74)</f>
        <v>340</v>
      </c>
      <c r="K69" s="153">
        <f>SUM(K70:K74)</f>
        <v>421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2"/>
        <v>6432</v>
      </c>
      <c r="D70" s="76">
        <v>5857</v>
      </c>
      <c r="E70" s="76">
        <v>425</v>
      </c>
      <c r="F70" s="76">
        <v>150</v>
      </c>
      <c r="G70" s="150"/>
      <c r="H70" s="74">
        <f t="shared" si="3"/>
        <v>4825</v>
      </c>
      <c r="I70" s="76">
        <v>4335</v>
      </c>
      <c r="J70" s="76">
        <f>140+200</f>
        <v>340</v>
      </c>
      <c r="K70" s="76">
        <v>150</v>
      </c>
      <c r="L70" s="151"/>
    </row>
    <row r="71" spans="1:12" x14ac:dyDescent="0.25">
      <c r="A71" s="47">
        <v>1223</v>
      </c>
      <c r="B71" s="73" t="s">
        <v>79</v>
      </c>
      <c r="C71" s="74">
        <f t="shared" si="2"/>
        <v>0</v>
      </c>
      <c r="D71" s="76"/>
      <c r="E71" s="76"/>
      <c r="F71" s="76"/>
      <c r="G71" s="150"/>
      <c r="H71" s="74">
        <f t="shared" si="3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2"/>
        <v>0</v>
      </c>
      <c r="D72" s="76"/>
      <c r="E72" s="76"/>
      <c r="F72" s="76"/>
      <c r="G72" s="150"/>
      <c r="H72" s="74">
        <f t="shared" si="3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2"/>
        <v>6190</v>
      </c>
      <c r="D73" s="76">
        <v>6190</v>
      </c>
      <c r="E73" s="76"/>
      <c r="F73" s="76"/>
      <c r="G73" s="150"/>
      <c r="H73" s="74">
        <f t="shared" si="3"/>
        <v>6190</v>
      </c>
      <c r="I73" s="76">
        <v>6190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2"/>
        <v>271</v>
      </c>
      <c r="D74" s="76"/>
      <c r="E74" s="76"/>
      <c r="F74" s="76">
        <v>271</v>
      </c>
      <c r="G74" s="150"/>
      <c r="H74" s="74">
        <f t="shared" si="3"/>
        <v>271</v>
      </c>
      <c r="I74" s="76"/>
      <c r="J74" s="76"/>
      <c r="K74" s="76">
        <v>271</v>
      </c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2"/>
        <v>56511</v>
      </c>
      <c r="D75" s="138">
        <f>SUM(D76,D83,D130,D164,D165,D172)</f>
        <v>39826</v>
      </c>
      <c r="E75" s="138">
        <f>SUM(E76,E83,E130,E164,E165,E172)</f>
        <v>558</v>
      </c>
      <c r="F75" s="138">
        <f>SUM(F76,F83,F130,F164,F165,F172)</f>
        <v>13187</v>
      </c>
      <c r="G75" s="139">
        <f>SUM(G76,G83,G130,G164,G165,G172)</f>
        <v>2940</v>
      </c>
      <c r="H75" s="137">
        <f t="shared" si="3"/>
        <v>64012</v>
      </c>
      <c r="I75" s="138">
        <f>SUM(I76,I83,I130,I164,I165,I172)</f>
        <v>46618</v>
      </c>
      <c r="J75" s="138">
        <f>SUM(J76,J83,J130,J164,J165,J172)</f>
        <v>0</v>
      </c>
      <c r="K75" s="138">
        <f>SUM(K76,K83,K130,K164,K165,K172)</f>
        <v>14454</v>
      </c>
      <c r="L75" s="140">
        <f>SUM(L76,L83,L130,L164,L165,L172)</f>
        <v>2940</v>
      </c>
    </row>
    <row r="76" spans="1:12" ht="24" x14ac:dyDescent="0.25">
      <c r="A76" s="58">
        <v>2100</v>
      </c>
      <c r="B76" s="141" t="s">
        <v>612</v>
      </c>
      <c r="C76" s="59">
        <f t="shared" si="2"/>
        <v>200</v>
      </c>
      <c r="D76" s="65">
        <f>SUM(D77,D80)</f>
        <v>0</v>
      </c>
      <c r="E76" s="65">
        <f>SUM(E77,E80)</f>
        <v>0</v>
      </c>
      <c r="F76" s="65">
        <f>SUM(F77,F80)</f>
        <v>100</v>
      </c>
      <c r="G76" s="159">
        <f>SUM(G77,G80)</f>
        <v>100</v>
      </c>
      <c r="H76" s="59">
        <f t="shared" si="3"/>
        <v>200</v>
      </c>
      <c r="I76" s="65">
        <f>SUM(I77,I80)</f>
        <v>0</v>
      </c>
      <c r="J76" s="65">
        <f>SUM(J77,J80)</f>
        <v>0</v>
      </c>
      <c r="K76" s="65">
        <f>SUM(K77,K80)</f>
        <v>100</v>
      </c>
      <c r="L76" s="160">
        <f>SUM(L77,L80)</f>
        <v>100</v>
      </c>
    </row>
    <row r="77" spans="1:12" ht="24" x14ac:dyDescent="0.25">
      <c r="A77" s="265">
        <v>2110</v>
      </c>
      <c r="B77" s="67" t="s">
        <v>613</v>
      </c>
      <c r="C77" s="68">
        <f t="shared" si="2"/>
        <v>200</v>
      </c>
      <c r="D77" s="162">
        <f>SUM(D78:D79)</f>
        <v>0</v>
      </c>
      <c r="E77" s="162">
        <f>SUM(E78:E79)</f>
        <v>0</v>
      </c>
      <c r="F77" s="162">
        <f>SUM(F78:F79)</f>
        <v>100</v>
      </c>
      <c r="G77" s="163">
        <f>SUM(G78:G79)</f>
        <v>100</v>
      </c>
      <c r="H77" s="68">
        <f t="shared" si="3"/>
        <v>200</v>
      </c>
      <c r="I77" s="162">
        <f>SUM(I78:I79)</f>
        <v>0</v>
      </c>
      <c r="J77" s="162">
        <f>SUM(J78:J79)</f>
        <v>0</v>
      </c>
      <c r="K77" s="162">
        <f>SUM(K78:K79)</f>
        <v>100</v>
      </c>
      <c r="L77" s="164">
        <f>SUM(L78:L79)</f>
        <v>100</v>
      </c>
    </row>
    <row r="78" spans="1:12" x14ac:dyDescent="0.25">
      <c r="A78" s="47">
        <v>2111</v>
      </c>
      <c r="B78" s="73" t="s">
        <v>82</v>
      </c>
      <c r="C78" s="74">
        <f t="shared" si="2"/>
        <v>0</v>
      </c>
      <c r="D78" s="76"/>
      <c r="E78" s="76"/>
      <c r="F78" s="76"/>
      <c r="G78" s="150"/>
      <c r="H78" s="74">
        <f t="shared" si="3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2"/>
        <v>200</v>
      </c>
      <c r="D79" s="76"/>
      <c r="E79" s="76"/>
      <c r="F79" s="76">
        <v>100</v>
      </c>
      <c r="G79" s="150">
        <v>100</v>
      </c>
      <c r="H79" s="74">
        <f t="shared" si="3"/>
        <v>200</v>
      </c>
      <c r="I79" s="76"/>
      <c r="J79" s="76"/>
      <c r="K79" s="76">
        <v>100</v>
      </c>
      <c r="L79" s="151">
        <v>100</v>
      </c>
    </row>
    <row r="80" spans="1:12" ht="24" x14ac:dyDescent="0.25">
      <c r="A80" s="152">
        <v>2120</v>
      </c>
      <c r="B80" s="73" t="s">
        <v>615</v>
      </c>
      <c r="C80" s="74">
        <f t="shared" si="2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3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2"/>
        <v>0</v>
      </c>
      <c r="D81" s="76"/>
      <c r="E81" s="76"/>
      <c r="F81" s="76"/>
      <c r="G81" s="150"/>
      <c r="H81" s="74">
        <f t="shared" si="3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2"/>
        <v>0</v>
      </c>
      <c r="D82" s="76"/>
      <c r="E82" s="76"/>
      <c r="F82" s="76"/>
      <c r="G82" s="150"/>
      <c r="H82" s="74">
        <f t="shared" si="3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2"/>
        <v>32987</v>
      </c>
      <c r="D83" s="65">
        <f>SUM(D84,D89,D95,D103,D112,D116,D122,D128)</f>
        <v>26167</v>
      </c>
      <c r="E83" s="65">
        <f>SUM(E84,E89,E95,E103,E112,E116,E122,E128)</f>
        <v>0</v>
      </c>
      <c r="F83" s="65">
        <f>SUM(F84,F89,F95,F103,F112,F116,F122,F128)</f>
        <v>5600</v>
      </c>
      <c r="G83" s="159">
        <f>SUM(G84,G89,G95,G103,G112,G116,G122,G128)</f>
        <v>1220</v>
      </c>
      <c r="H83" s="59">
        <f t="shared" ref="H83:H127" si="4">SUM(I83:L83)</f>
        <v>39189</v>
      </c>
      <c r="I83" s="65">
        <f>SUM(I84,I89,I95,I103,I112,I116,I122,I128)</f>
        <v>30933</v>
      </c>
      <c r="J83" s="65">
        <f>SUM(J84,J89,J95,J103,J112,J116,J122,J128)</f>
        <v>0</v>
      </c>
      <c r="K83" s="65">
        <f>SUM(K84,K89,K95,K103,K112,K116,K122,K128)</f>
        <v>7036</v>
      </c>
      <c r="L83" s="165">
        <f>SUM(L84,L89,L95,L103,L112,L116,L122,L128)</f>
        <v>1220</v>
      </c>
    </row>
    <row r="84" spans="1:12" ht="24" x14ac:dyDescent="0.25">
      <c r="A84" s="144">
        <v>2210</v>
      </c>
      <c r="B84" s="103" t="s">
        <v>84</v>
      </c>
      <c r="C84" s="110">
        <f t="shared" si="2"/>
        <v>1883</v>
      </c>
      <c r="D84" s="145">
        <f>SUM(D85:D88)</f>
        <v>853</v>
      </c>
      <c r="E84" s="145">
        <f>SUM(E85:E88)</f>
        <v>0</v>
      </c>
      <c r="F84" s="145">
        <f>SUM(F85:F88)</f>
        <v>900</v>
      </c>
      <c r="G84" s="145">
        <f>SUM(G85:G88)</f>
        <v>130</v>
      </c>
      <c r="H84" s="110">
        <f t="shared" si="4"/>
        <v>1883</v>
      </c>
      <c r="I84" s="145">
        <f>SUM(I85:I88)</f>
        <v>853</v>
      </c>
      <c r="J84" s="145">
        <f>SUM(J85:J88)</f>
        <v>0</v>
      </c>
      <c r="K84" s="145">
        <f>SUM(K85:K88)</f>
        <v>900</v>
      </c>
      <c r="L84" s="147">
        <f>SUM(L85:L88)</f>
        <v>130</v>
      </c>
    </row>
    <row r="85" spans="1:12" ht="24" x14ac:dyDescent="0.25">
      <c r="A85" s="41">
        <v>2211</v>
      </c>
      <c r="B85" s="67" t="s">
        <v>85</v>
      </c>
      <c r="C85" s="68">
        <f t="shared" si="2"/>
        <v>0</v>
      </c>
      <c r="D85" s="70"/>
      <c r="E85" s="70"/>
      <c r="F85" s="70"/>
      <c r="G85" s="148"/>
      <c r="H85" s="68">
        <f t="shared" si="4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2"/>
        <v>1218</v>
      </c>
      <c r="D86" s="76">
        <v>833</v>
      </c>
      <c r="E86" s="76"/>
      <c r="F86" s="76">
        <v>385</v>
      </c>
      <c r="G86" s="150"/>
      <c r="H86" s="74">
        <f t="shared" si="4"/>
        <v>1218</v>
      </c>
      <c r="I86" s="76">
        <v>833</v>
      </c>
      <c r="J86" s="76"/>
      <c r="K86" s="76">
        <v>385</v>
      </c>
      <c r="L86" s="151"/>
    </row>
    <row r="87" spans="1:12" ht="24" x14ac:dyDescent="0.25">
      <c r="A87" s="47">
        <v>2214</v>
      </c>
      <c r="B87" s="73" t="s">
        <v>87</v>
      </c>
      <c r="C87" s="74">
        <f t="shared" si="2"/>
        <v>515</v>
      </c>
      <c r="D87" s="76"/>
      <c r="E87" s="76"/>
      <c r="F87" s="76">
        <v>515</v>
      </c>
      <c r="G87" s="150"/>
      <c r="H87" s="74">
        <f t="shared" si="4"/>
        <v>515</v>
      </c>
      <c r="I87" s="76"/>
      <c r="J87" s="76"/>
      <c r="K87" s="76">
        <v>515</v>
      </c>
      <c r="L87" s="151"/>
    </row>
    <row r="88" spans="1:12" x14ac:dyDescent="0.25">
      <c r="A88" s="47">
        <v>2219</v>
      </c>
      <c r="B88" s="73" t="s">
        <v>88</v>
      </c>
      <c r="C88" s="74">
        <f t="shared" si="2"/>
        <v>150</v>
      </c>
      <c r="D88" s="76">
        <v>20</v>
      </c>
      <c r="E88" s="76"/>
      <c r="F88" s="76"/>
      <c r="G88" s="150">
        <v>130</v>
      </c>
      <c r="H88" s="74">
        <f t="shared" si="4"/>
        <v>150</v>
      </c>
      <c r="I88" s="76">
        <v>20</v>
      </c>
      <c r="J88" s="76"/>
      <c r="K88" s="76"/>
      <c r="L88" s="151">
        <v>130</v>
      </c>
    </row>
    <row r="89" spans="1:12" ht="24" x14ac:dyDescent="0.25">
      <c r="A89" s="152">
        <v>2220</v>
      </c>
      <c r="B89" s="73" t="s">
        <v>89</v>
      </c>
      <c r="C89" s="74">
        <f t="shared" si="2"/>
        <v>24805</v>
      </c>
      <c r="D89" s="153">
        <f>SUM(D90:D94)</f>
        <v>22205</v>
      </c>
      <c r="E89" s="153">
        <f>SUM(E90:E94)</f>
        <v>0</v>
      </c>
      <c r="F89" s="153">
        <f>SUM(F90:F94)</f>
        <v>2600</v>
      </c>
      <c r="G89" s="154">
        <f>SUM(G90:G94)</f>
        <v>0</v>
      </c>
      <c r="H89" s="74">
        <f t="shared" si="4"/>
        <v>30847</v>
      </c>
      <c r="I89" s="153">
        <f>SUM(I90:I94)</f>
        <v>26691</v>
      </c>
      <c r="J89" s="153">
        <f>SUM(J90:J94)</f>
        <v>0</v>
      </c>
      <c r="K89" s="153">
        <f>SUM(K90:K94)</f>
        <v>4156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2"/>
        <v>12924</v>
      </c>
      <c r="D90" s="76">
        <v>11324</v>
      </c>
      <c r="E90" s="76"/>
      <c r="F90" s="76">
        <v>1600</v>
      </c>
      <c r="G90" s="150"/>
      <c r="H90" s="74">
        <f t="shared" si="4"/>
        <v>15655</v>
      </c>
      <c r="I90" s="76">
        <v>13655</v>
      </c>
      <c r="J90" s="76"/>
      <c r="K90" s="76">
        <v>2000</v>
      </c>
      <c r="L90" s="151"/>
    </row>
    <row r="91" spans="1:12" x14ac:dyDescent="0.25">
      <c r="A91" s="47">
        <v>2222</v>
      </c>
      <c r="B91" s="73" t="s">
        <v>91</v>
      </c>
      <c r="C91" s="74">
        <f t="shared" si="2"/>
        <v>1606</v>
      </c>
      <c r="D91" s="76">
        <v>1306</v>
      </c>
      <c r="E91" s="76"/>
      <c r="F91" s="76">
        <v>300</v>
      </c>
      <c r="G91" s="150"/>
      <c r="H91" s="74">
        <f t="shared" si="4"/>
        <v>1660</v>
      </c>
      <c r="I91" s="76">
        <v>830</v>
      </c>
      <c r="J91" s="76"/>
      <c r="K91" s="76">
        <v>830</v>
      </c>
      <c r="L91" s="151"/>
    </row>
    <row r="92" spans="1:12" x14ac:dyDescent="0.25">
      <c r="A92" s="47">
        <v>2223</v>
      </c>
      <c r="B92" s="73" t="s">
        <v>92</v>
      </c>
      <c r="C92" s="74">
        <f t="shared" si="2"/>
        <v>10001</v>
      </c>
      <c r="D92" s="76">
        <v>9301</v>
      </c>
      <c r="E92" s="76"/>
      <c r="F92" s="76">
        <v>700</v>
      </c>
      <c r="G92" s="150"/>
      <c r="H92" s="74">
        <f t="shared" si="4"/>
        <v>13097</v>
      </c>
      <c r="I92" s="76">
        <v>11771</v>
      </c>
      <c r="J92" s="76"/>
      <c r="K92" s="76">
        <v>1326</v>
      </c>
      <c r="L92" s="151"/>
    </row>
    <row r="93" spans="1:12" ht="48" x14ac:dyDescent="0.25">
      <c r="A93" s="47">
        <v>2224</v>
      </c>
      <c r="B93" s="73" t="s">
        <v>616</v>
      </c>
      <c r="C93" s="74">
        <f t="shared" si="2"/>
        <v>274</v>
      </c>
      <c r="D93" s="76">
        <v>274</v>
      </c>
      <c r="E93" s="76"/>
      <c r="F93" s="76"/>
      <c r="G93" s="150"/>
      <c r="H93" s="74">
        <f t="shared" si="4"/>
        <v>435</v>
      </c>
      <c r="I93" s="76">
        <v>435</v>
      </c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2"/>
        <v>0</v>
      </c>
      <c r="D94" s="76"/>
      <c r="E94" s="76"/>
      <c r="F94" s="76"/>
      <c r="G94" s="150"/>
      <c r="H94" s="74">
        <f t="shared" si="4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2"/>
        <v>1225</v>
      </c>
      <c r="D95" s="153">
        <f>SUM(D96:D102)</f>
        <v>185</v>
      </c>
      <c r="E95" s="153">
        <f>SUM(E96:E102)</f>
        <v>0</v>
      </c>
      <c r="F95" s="153">
        <f>SUM(F96:F102)</f>
        <v>440</v>
      </c>
      <c r="G95" s="154">
        <f>SUM(G96:G102)</f>
        <v>600</v>
      </c>
      <c r="H95" s="74">
        <f t="shared" si="4"/>
        <v>2055</v>
      </c>
      <c r="I95" s="153">
        <f>SUM(I96:I102)</f>
        <v>655</v>
      </c>
      <c r="J95" s="153">
        <f>SUM(J96:J102)</f>
        <v>0</v>
      </c>
      <c r="K95" s="153">
        <f>SUM(K96:K102)</f>
        <v>770</v>
      </c>
      <c r="L95" s="155">
        <f>SUM(L96:L102)</f>
        <v>630</v>
      </c>
    </row>
    <row r="96" spans="1:12" ht="24" x14ac:dyDescent="0.25">
      <c r="A96" s="47">
        <v>2231</v>
      </c>
      <c r="B96" s="73" t="s">
        <v>617</v>
      </c>
      <c r="C96" s="74">
        <f t="shared" si="2"/>
        <v>0</v>
      </c>
      <c r="D96" s="76"/>
      <c r="E96" s="76"/>
      <c r="F96" s="76"/>
      <c r="G96" s="150"/>
      <c r="H96" s="74">
        <f t="shared" si="4"/>
        <v>300</v>
      </c>
      <c r="I96" s="76">
        <v>300</v>
      </c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2"/>
        <v>0</v>
      </c>
      <c r="D97" s="76"/>
      <c r="E97" s="76"/>
      <c r="F97" s="76"/>
      <c r="G97" s="150"/>
      <c r="H97" s="74">
        <f t="shared" si="4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2"/>
        <v>0</v>
      </c>
      <c r="D98" s="70"/>
      <c r="E98" s="70"/>
      <c r="F98" s="70"/>
      <c r="G98" s="148"/>
      <c r="H98" s="68">
        <f t="shared" si="4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2"/>
        <v>0</v>
      </c>
      <c r="D99" s="76"/>
      <c r="E99" s="76"/>
      <c r="F99" s="76"/>
      <c r="G99" s="150"/>
      <c r="H99" s="74">
        <f t="shared" si="4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2"/>
        <v>600</v>
      </c>
      <c r="D100" s="76"/>
      <c r="E100" s="76"/>
      <c r="F100" s="76"/>
      <c r="G100" s="150">
        <v>600</v>
      </c>
      <c r="H100" s="74">
        <f t="shared" si="4"/>
        <v>600</v>
      </c>
      <c r="I100" s="76"/>
      <c r="J100" s="76"/>
      <c r="K100" s="76"/>
      <c r="L100" s="151">
        <v>600</v>
      </c>
    </row>
    <row r="101" spans="1:12" x14ac:dyDescent="0.25">
      <c r="A101" s="47">
        <v>2236</v>
      </c>
      <c r="B101" s="73" t="s">
        <v>98</v>
      </c>
      <c r="C101" s="74">
        <f t="shared" si="2"/>
        <v>40</v>
      </c>
      <c r="D101" s="76"/>
      <c r="E101" s="76"/>
      <c r="F101" s="76">
        <v>40</v>
      </c>
      <c r="G101" s="150"/>
      <c r="H101" s="74">
        <f t="shared" si="4"/>
        <v>40</v>
      </c>
      <c r="I101" s="76"/>
      <c r="J101" s="76"/>
      <c r="K101" s="76">
        <v>40</v>
      </c>
      <c r="L101" s="151"/>
    </row>
    <row r="102" spans="1:12" ht="24" x14ac:dyDescent="0.25">
      <c r="A102" s="47">
        <v>2239</v>
      </c>
      <c r="B102" s="73" t="s">
        <v>99</v>
      </c>
      <c r="C102" s="74">
        <f t="shared" si="2"/>
        <v>585</v>
      </c>
      <c r="D102" s="76">
        <v>185</v>
      </c>
      <c r="E102" s="76"/>
      <c r="F102" s="76">
        <v>400</v>
      </c>
      <c r="G102" s="150">
        <v>0</v>
      </c>
      <c r="H102" s="74">
        <f t="shared" si="4"/>
        <v>1115</v>
      </c>
      <c r="I102" s="76">
        <f>185+170</f>
        <v>355</v>
      </c>
      <c r="J102" s="76"/>
      <c r="K102" s="76">
        <f>400+150+180</f>
        <v>730</v>
      </c>
      <c r="L102" s="151">
        <v>30</v>
      </c>
    </row>
    <row r="103" spans="1:12" ht="36" x14ac:dyDescent="0.25">
      <c r="A103" s="152">
        <v>2240</v>
      </c>
      <c r="B103" s="73" t="s">
        <v>619</v>
      </c>
      <c r="C103" s="74">
        <f t="shared" si="2"/>
        <v>2614</v>
      </c>
      <c r="D103" s="153">
        <f>SUM(D104:D111)</f>
        <v>1624</v>
      </c>
      <c r="E103" s="153">
        <f>SUM(E104:E111)</f>
        <v>0</v>
      </c>
      <c r="F103" s="153">
        <f>SUM(F104:F111)</f>
        <v>960</v>
      </c>
      <c r="G103" s="154">
        <f>SUM(G104:G111)</f>
        <v>30</v>
      </c>
      <c r="H103" s="74">
        <f t="shared" si="4"/>
        <v>2174</v>
      </c>
      <c r="I103" s="153">
        <f>SUM(I104:I111)</f>
        <v>1434</v>
      </c>
      <c r="J103" s="153">
        <f>SUM(J104:J111)</f>
        <v>0</v>
      </c>
      <c r="K103" s="153">
        <f>SUM(K104:K111)</f>
        <v>710</v>
      </c>
      <c r="L103" s="155">
        <f>SUM(L104:L111)</f>
        <v>30</v>
      </c>
    </row>
    <row r="104" spans="1:12" x14ac:dyDescent="0.25">
      <c r="A104" s="47">
        <v>2241</v>
      </c>
      <c r="B104" s="73" t="s">
        <v>100</v>
      </c>
      <c r="C104" s="74">
        <f t="shared" si="2"/>
        <v>0</v>
      </c>
      <c r="D104" s="76"/>
      <c r="E104" s="76"/>
      <c r="F104" s="76"/>
      <c r="G104" s="150"/>
      <c r="H104" s="74">
        <f t="shared" si="4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2"/>
        <v>0</v>
      </c>
      <c r="D105" s="76"/>
      <c r="E105" s="76"/>
      <c r="F105" s="76"/>
      <c r="G105" s="150"/>
      <c r="H105" s="74">
        <f t="shared" si="4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2"/>
        <v>800</v>
      </c>
      <c r="D106" s="76">
        <v>370</v>
      </c>
      <c r="E106" s="76"/>
      <c r="F106" s="76">
        <v>400</v>
      </c>
      <c r="G106" s="150">
        <v>30</v>
      </c>
      <c r="H106" s="74">
        <f t="shared" si="4"/>
        <v>360</v>
      </c>
      <c r="I106" s="76">
        <f>350-170</f>
        <v>180</v>
      </c>
      <c r="J106" s="76"/>
      <c r="K106" s="76">
        <f>300-150</f>
        <v>150</v>
      </c>
      <c r="L106" s="151">
        <v>30</v>
      </c>
    </row>
    <row r="107" spans="1:12" x14ac:dyDescent="0.25">
      <c r="A107" s="47">
        <v>2244</v>
      </c>
      <c r="B107" s="73" t="s">
        <v>620</v>
      </c>
      <c r="C107" s="74">
        <f t="shared" si="2"/>
        <v>1814</v>
      </c>
      <c r="D107" s="76">
        <v>1254</v>
      </c>
      <c r="E107" s="76"/>
      <c r="F107" s="76">
        <v>560</v>
      </c>
      <c r="G107" s="150"/>
      <c r="H107" s="74">
        <f t="shared" si="4"/>
        <v>1814</v>
      </c>
      <c r="I107" s="76">
        <v>1254</v>
      </c>
      <c r="J107" s="76"/>
      <c r="K107" s="76">
        <v>560</v>
      </c>
      <c r="L107" s="151"/>
    </row>
    <row r="108" spans="1:12" ht="24" x14ac:dyDescent="0.25">
      <c r="A108" s="47">
        <v>2246</v>
      </c>
      <c r="B108" s="73" t="s">
        <v>103</v>
      </c>
      <c r="C108" s="74">
        <f t="shared" si="2"/>
        <v>0</v>
      </c>
      <c r="D108" s="76"/>
      <c r="E108" s="76"/>
      <c r="F108" s="76"/>
      <c r="G108" s="150"/>
      <c r="H108" s="74">
        <f t="shared" si="4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2"/>
        <v>0</v>
      </c>
      <c r="D109" s="76"/>
      <c r="E109" s="76"/>
      <c r="F109" s="76"/>
      <c r="G109" s="150"/>
      <c r="H109" s="74">
        <f t="shared" si="4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2"/>
        <v>0</v>
      </c>
      <c r="D110" s="76"/>
      <c r="E110" s="76"/>
      <c r="F110" s="76"/>
      <c r="G110" s="150"/>
      <c r="H110" s="74">
        <f t="shared" si="4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2"/>
        <v>0</v>
      </c>
      <c r="D111" s="76"/>
      <c r="E111" s="76"/>
      <c r="F111" s="76"/>
      <c r="G111" s="150"/>
      <c r="H111" s="74">
        <f t="shared" si="4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2"/>
        <v>230</v>
      </c>
      <c r="D112" s="153">
        <f>SUM(D113:D115)</f>
        <v>0</v>
      </c>
      <c r="E112" s="153">
        <f>SUM(E113:E115)</f>
        <v>0</v>
      </c>
      <c r="F112" s="153">
        <f>SUM(F113:F115)</f>
        <v>200</v>
      </c>
      <c r="G112" s="166">
        <f>SUM(G113:G115)</f>
        <v>30</v>
      </c>
      <c r="H112" s="74">
        <f t="shared" si="4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2"/>
        <v>0</v>
      </c>
      <c r="D113" s="76"/>
      <c r="E113" s="76"/>
      <c r="F113" s="76"/>
      <c r="G113" s="150"/>
      <c r="H113" s="74">
        <f t="shared" si="4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 t="shared" si="2"/>
        <v>0</v>
      </c>
      <c r="D114" s="76"/>
      <c r="E114" s="76"/>
      <c r="F114" s="76"/>
      <c r="G114" s="150"/>
      <c r="H114" s="74">
        <f t="shared" si="4"/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 t="shared" ref="C115:C127" si="5">SUM(D115:G115)</f>
        <v>230</v>
      </c>
      <c r="D115" s="76"/>
      <c r="E115" s="76"/>
      <c r="F115" s="76">
        <v>200</v>
      </c>
      <c r="G115" s="150">
        <v>30</v>
      </c>
      <c r="H115" s="74">
        <f t="shared" si="4"/>
        <v>0</v>
      </c>
      <c r="I115" s="76"/>
      <c r="J115" s="76"/>
      <c r="K115" s="76">
        <v>0</v>
      </c>
      <c r="L115" s="151">
        <v>0</v>
      </c>
    </row>
    <row r="116" spans="1:12" x14ac:dyDescent="0.25">
      <c r="A116" s="152">
        <v>2260</v>
      </c>
      <c r="B116" s="73" t="s">
        <v>111</v>
      </c>
      <c r="C116" s="74">
        <f t="shared" si="5"/>
        <v>1200</v>
      </c>
      <c r="D116" s="153">
        <f>SUM(D117:D121)</f>
        <v>1200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si="4"/>
        <v>1200</v>
      </c>
      <c r="I116" s="153">
        <f>SUM(I117:I121)</f>
        <v>1200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5"/>
        <v>0</v>
      </c>
      <c r="D117" s="76"/>
      <c r="E117" s="76"/>
      <c r="F117" s="76"/>
      <c r="G117" s="150"/>
      <c r="H117" s="74">
        <f t="shared" si="4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5"/>
        <v>1200</v>
      </c>
      <c r="D118" s="76">
        <v>1200</v>
      </c>
      <c r="E118" s="76"/>
      <c r="F118" s="76"/>
      <c r="G118" s="150"/>
      <c r="H118" s="74">
        <f t="shared" si="4"/>
        <v>1200</v>
      </c>
      <c r="I118" s="76">
        <v>1200</v>
      </c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5"/>
        <v>0</v>
      </c>
      <c r="D119" s="76"/>
      <c r="E119" s="76"/>
      <c r="F119" s="76"/>
      <c r="G119" s="150"/>
      <c r="H119" s="74">
        <f t="shared" si="4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5"/>
        <v>0</v>
      </c>
      <c r="D120" s="76"/>
      <c r="E120" s="76"/>
      <c r="F120" s="76"/>
      <c r="G120" s="150"/>
      <c r="H120" s="74">
        <f t="shared" si="4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5"/>
        <v>0</v>
      </c>
      <c r="D121" s="76"/>
      <c r="E121" s="76"/>
      <c r="F121" s="76"/>
      <c r="G121" s="150"/>
      <c r="H121" s="74">
        <f t="shared" si="4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5"/>
        <v>1030</v>
      </c>
      <c r="D122" s="153">
        <f>SUM(D123:D127)</f>
        <v>100</v>
      </c>
      <c r="E122" s="153">
        <f>SUM(E123:E127)</f>
        <v>0</v>
      </c>
      <c r="F122" s="153">
        <f>SUM(F123:F127)</f>
        <v>500</v>
      </c>
      <c r="G122" s="154">
        <f>SUM(G123:G127)</f>
        <v>430</v>
      </c>
      <c r="H122" s="74">
        <f t="shared" si="4"/>
        <v>1030</v>
      </c>
      <c r="I122" s="153">
        <f>SUM(I123:I127)</f>
        <v>100</v>
      </c>
      <c r="J122" s="153">
        <f>SUM(J123:J127)</f>
        <v>0</v>
      </c>
      <c r="K122" s="153">
        <f>SUM(K123:K127)</f>
        <v>500</v>
      </c>
      <c r="L122" s="155">
        <f>SUM(L123:L127)</f>
        <v>430</v>
      </c>
    </row>
    <row r="123" spans="1:12" x14ac:dyDescent="0.25">
      <c r="A123" s="47">
        <v>2272</v>
      </c>
      <c r="B123" s="1" t="s">
        <v>117</v>
      </c>
      <c r="C123" s="74">
        <f t="shared" si="5"/>
        <v>0</v>
      </c>
      <c r="D123" s="76"/>
      <c r="E123" s="76"/>
      <c r="F123" s="76"/>
      <c r="G123" s="150"/>
      <c r="H123" s="74">
        <f t="shared" si="4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5"/>
        <v>0</v>
      </c>
      <c r="D124" s="76"/>
      <c r="E124" s="76"/>
      <c r="F124" s="76"/>
      <c r="G124" s="150"/>
      <c r="H124" s="74">
        <f t="shared" si="4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5"/>
        <v>0</v>
      </c>
      <c r="D125" s="76"/>
      <c r="E125" s="76"/>
      <c r="F125" s="76"/>
      <c r="G125" s="150"/>
      <c r="H125" s="74">
        <f t="shared" si="4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5"/>
        <v>0</v>
      </c>
      <c r="D126" s="76"/>
      <c r="E126" s="76"/>
      <c r="F126" s="76"/>
      <c r="G126" s="150"/>
      <c r="H126" s="74">
        <f t="shared" si="4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5"/>
        <v>1030</v>
      </c>
      <c r="D127" s="76">
        <v>100</v>
      </c>
      <c r="E127" s="76"/>
      <c r="F127" s="76">
        <v>500</v>
      </c>
      <c r="G127" s="150">
        <v>430</v>
      </c>
      <c r="H127" s="74">
        <f t="shared" si="4"/>
        <v>1030</v>
      </c>
      <c r="I127" s="76">
        <v>100</v>
      </c>
      <c r="J127" s="76"/>
      <c r="K127" s="76">
        <v>500</v>
      </c>
      <c r="L127" s="151">
        <v>430</v>
      </c>
    </row>
    <row r="128" spans="1:12" ht="24" x14ac:dyDescent="0.25">
      <c r="A128" s="265">
        <v>2280</v>
      </c>
      <c r="B128" s="67" t="s">
        <v>122</v>
      </c>
      <c r="C128" s="68">
        <f t="shared" ref="C128:L128" si="6">SUM(C129)</f>
        <v>0</v>
      </c>
      <c r="D128" s="162">
        <f t="shared" si="6"/>
        <v>0</v>
      </c>
      <c r="E128" s="162">
        <f t="shared" si="6"/>
        <v>0</v>
      </c>
      <c r="F128" s="162">
        <f t="shared" si="6"/>
        <v>0</v>
      </c>
      <c r="G128" s="162">
        <f t="shared" si="6"/>
        <v>0</v>
      </c>
      <c r="H128" s="68">
        <f t="shared" si="6"/>
        <v>0</v>
      </c>
      <c r="I128" s="162">
        <f t="shared" si="6"/>
        <v>0</v>
      </c>
      <c r="J128" s="162">
        <f t="shared" si="6"/>
        <v>0</v>
      </c>
      <c r="K128" s="162">
        <f t="shared" si="6"/>
        <v>0</v>
      </c>
      <c r="L128" s="167">
        <f t="shared" si="6"/>
        <v>0</v>
      </c>
    </row>
    <row r="129" spans="1:12" ht="24" x14ac:dyDescent="0.25">
      <c r="A129" s="47">
        <v>2283</v>
      </c>
      <c r="B129" s="73" t="s">
        <v>123</v>
      </c>
      <c r="C129" s="74">
        <f t="shared" ref="C129:C193" si="7">SUM(D129:G129)</f>
        <v>0</v>
      </c>
      <c r="D129" s="76"/>
      <c r="E129" s="76"/>
      <c r="F129" s="76"/>
      <c r="G129" s="150"/>
      <c r="H129" s="74">
        <f t="shared" ref="H129:H193" si="8"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23324</v>
      </c>
      <c r="D130" s="65">
        <f>SUM(D131,D136,D140,D141,D144,D151,D159,D160,D163)</f>
        <v>13659</v>
      </c>
      <c r="E130" s="65">
        <f>SUM(E131,E136,E140,E141,E144,E151,E159,E160,E163)</f>
        <v>558</v>
      </c>
      <c r="F130" s="65">
        <f>SUM(F131,F136,F140,F141,F144,F151,F159,F160,F163)</f>
        <v>7487</v>
      </c>
      <c r="G130" s="159">
        <f>SUM(G131,G136,G140,G141,G144,G151,G159,G160,G163)</f>
        <v>1620</v>
      </c>
      <c r="H130" s="59">
        <f t="shared" si="8"/>
        <v>24623</v>
      </c>
      <c r="I130" s="65">
        <f>SUM(I131,I136,I140,I141,I144,I151,I159,I160,I163)</f>
        <v>15685</v>
      </c>
      <c r="J130" s="65">
        <f>SUM(J131,J136,J140,J141,J144,J151,J159,J160,J163)</f>
        <v>0</v>
      </c>
      <c r="K130" s="65">
        <f>SUM(K131,K136,K140,K141,K144,K151,K159,K160,K163)</f>
        <v>7318</v>
      </c>
      <c r="L130" s="160">
        <f>SUM(L131,L136,L140,L141,L144,L151,L159,L160,L163)</f>
        <v>1620</v>
      </c>
    </row>
    <row r="131" spans="1:12" ht="24" x14ac:dyDescent="0.25">
      <c r="A131" s="265">
        <v>2310</v>
      </c>
      <c r="B131" s="67" t="s">
        <v>622</v>
      </c>
      <c r="C131" s="68">
        <f t="shared" si="7"/>
        <v>7754</v>
      </c>
      <c r="D131" s="162">
        <f>SUM(D132:D135)</f>
        <v>6154</v>
      </c>
      <c r="E131" s="162">
        <f t="shared" ref="E131:L131" si="9">SUM(E132:E135)</f>
        <v>0</v>
      </c>
      <c r="F131" s="162">
        <f t="shared" si="9"/>
        <v>1400</v>
      </c>
      <c r="G131" s="163">
        <f t="shared" si="9"/>
        <v>200</v>
      </c>
      <c r="H131" s="68">
        <f t="shared" si="8"/>
        <v>12201</v>
      </c>
      <c r="I131" s="162">
        <f t="shared" si="9"/>
        <v>9595</v>
      </c>
      <c r="J131" s="162">
        <f t="shared" si="9"/>
        <v>0</v>
      </c>
      <c r="K131" s="162">
        <f t="shared" si="9"/>
        <v>1976</v>
      </c>
      <c r="L131" s="164">
        <f t="shared" si="9"/>
        <v>630</v>
      </c>
    </row>
    <row r="132" spans="1:12" x14ac:dyDescent="0.25">
      <c r="A132" s="47">
        <v>2311</v>
      </c>
      <c r="B132" s="73" t="s">
        <v>125</v>
      </c>
      <c r="C132" s="74">
        <f t="shared" si="7"/>
        <v>1150</v>
      </c>
      <c r="D132" s="76">
        <v>600</v>
      </c>
      <c r="E132" s="76"/>
      <c r="F132" s="76">
        <v>450</v>
      </c>
      <c r="G132" s="150">
        <v>100</v>
      </c>
      <c r="H132" s="74">
        <f t="shared" si="8"/>
        <v>812</v>
      </c>
      <c r="I132" s="76">
        <v>356</v>
      </c>
      <c r="J132" s="76"/>
      <c r="K132" s="76">
        <v>356</v>
      </c>
      <c r="L132" s="151">
        <v>100</v>
      </c>
    </row>
    <row r="133" spans="1:12" x14ac:dyDescent="0.25">
      <c r="A133" s="47">
        <v>2312</v>
      </c>
      <c r="B133" s="73" t="s">
        <v>126</v>
      </c>
      <c r="C133" s="74">
        <f t="shared" si="7"/>
        <v>6604</v>
      </c>
      <c r="D133" s="76">
        <v>5554</v>
      </c>
      <c r="E133" s="76"/>
      <c r="F133" s="76">
        <v>950</v>
      </c>
      <c r="G133" s="150">
        <v>100</v>
      </c>
      <c r="H133" s="74">
        <f t="shared" si="8"/>
        <v>9589</v>
      </c>
      <c r="I133" s="76">
        <f>5554+2850+135</f>
        <v>8539</v>
      </c>
      <c r="J133" s="76"/>
      <c r="K133" s="76">
        <v>950</v>
      </c>
      <c r="L133" s="151">
        <v>100</v>
      </c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1800</v>
      </c>
      <c r="I135" s="76">
        <v>700</v>
      </c>
      <c r="J135" s="76"/>
      <c r="K135" s="76">
        <v>670</v>
      </c>
      <c r="L135" s="151">
        <v>430</v>
      </c>
    </row>
    <row r="136" spans="1:12" x14ac:dyDescent="0.25">
      <c r="A136" s="152">
        <v>2320</v>
      </c>
      <c r="B136" s="73" t="s">
        <v>128</v>
      </c>
      <c r="C136" s="74">
        <f t="shared" si="7"/>
        <v>1937</v>
      </c>
      <c r="D136" s="153">
        <f>SUM(D137:D139)</f>
        <v>0</v>
      </c>
      <c r="E136" s="153">
        <f>SUM(E137:E139)</f>
        <v>0</v>
      </c>
      <c r="F136" s="153">
        <f>SUM(F137:F139)</f>
        <v>1517</v>
      </c>
      <c r="G136" s="154">
        <f>SUM(G137:G139)</f>
        <v>420</v>
      </c>
      <c r="H136" s="74">
        <f t="shared" si="8"/>
        <v>1937</v>
      </c>
      <c r="I136" s="153">
        <f>SUM(I137:I139)</f>
        <v>0</v>
      </c>
      <c r="J136" s="153">
        <f>SUM(J137:J139)</f>
        <v>0</v>
      </c>
      <c r="K136" s="153">
        <f>SUM(K137:K139)</f>
        <v>1517</v>
      </c>
      <c r="L136" s="155">
        <f>SUM(L137:L139)</f>
        <v>420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1937</v>
      </c>
      <c r="D138" s="76"/>
      <c r="E138" s="76"/>
      <c r="F138" s="76">
        <v>1517</v>
      </c>
      <c r="G138" s="150">
        <v>420</v>
      </c>
      <c r="H138" s="74">
        <f t="shared" si="8"/>
        <v>1937</v>
      </c>
      <c r="I138" s="76"/>
      <c r="J138" s="76"/>
      <c r="K138" s="76">
        <v>1517</v>
      </c>
      <c r="L138" s="151">
        <v>420</v>
      </c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1990</v>
      </c>
      <c r="D144" s="145">
        <f>SUM(D145:D150)</f>
        <v>720</v>
      </c>
      <c r="E144" s="145">
        <f>SUM(E145:E150)</f>
        <v>0</v>
      </c>
      <c r="F144" s="145">
        <f>SUM(F145:F150)</f>
        <v>900</v>
      </c>
      <c r="G144" s="146">
        <f>SUM(G145:G150)</f>
        <v>370</v>
      </c>
      <c r="H144" s="110">
        <f t="shared" si="8"/>
        <v>1635</v>
      </c>
      <c r="I144" s="145">
        <f>SUM(I145:I150)</f>
        <v>440</v>
      </c>
      <c r="J144" s="145">
        <f>SUM(J145:J150)</f>
        <v>0</v>
      </c>
      <c r="K144" s="145">
        <f>SUM(K145:K150)</f>
        <v>825</v>
      </c>
      <c r="L144" s="147">
        <f>SUM(L145:L150)</f>
        <v>370</v>
      </c>
    </row>
    <row r="145" spans="1:12" x14ac:dyDescent="0.25">
      <c r="A145" s="41">
        <v>2351</v>
      </c>
      <c r="B145" s="67" t="s">
        <v>137</v>
      </c>
      <c r="C145" s="68">
        <f t="shared" si="7"/>
        <v>170</v>
      </c>
      <c r="D145" s="70">
        <v>50</v>
      </c>
      <c r="E145" s="70"/>
      <c r="F145" s="70">
        <v>50</v>
      </c>
      <c r="G145" s="148">
        <v>70</v>
      </c>
      <c r="H145" s="68">
        <f t="shared" si="8"/>
        <v>170</v>
      </c>
      <c r="I145" s="70">
        <v>50</v>
      </c>
      <c r="J145" s="70"/>
      <c r="K145" s="70">
        <v>50</v>
      </c>
      <c r="L145" s="149">
        <v>70</v>
      </c>
    </row>
    <row r="146" spans="1:12" x14ac:dyDescent="0.25">
      <c r="A146" s="47">
        <v>2352</v>
      </c>
      <c r="B146" s="73" t="s">
        <v>138</v>
      </c>
      <c r="C146" s="74">
        <f t="shared" si="7"/>
        <v>1570</v>
      </c>
      <c r="D146" s="76">
        <v>570</v>
      </c>
      <c r="E146" s="76"/>
      <c r="F146" s="76">
        <v>700</v>
      </c>
      <c r="G146" s="150">
        <v>300</v>
      </c>
      <c r="H146" s="74">
        <f t="shared" si="8"/>
        <v>1390</v>
      </c>
      <c r="I146" s="76">
        <v>390</v>
      </c>
      <c r="J146" s="76"/>
      <c r="K146" s="76">
        <v>700</v>
      </c>
      <c r="L146" s="151">
        <v>300</v>
      </c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>
        <v>0</v>
      </c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250</v>
      </c>
      <c r="D149" s="76">
        <v>100</v>
      </c>
      <c r="E149" s="76"/>
      <c r="F149" s="76">
        <v>150</v>
      </c>
      <c r="G149" s="150"/>
      <c r="H149" s="74">
        <f t="shared" si="8"/>
        <v>75</v>
      </c>
      <c r="I149" s="76">
        <v>0</v>
      </c>
      <c r="J149" s="76"/>
      <c r="K149" s="76">
        <v>75</v>
      </c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2935</v>
      </c>
      <c r="D151" s="153">
        <f>SUM(D152:D158)</f>
        <v>2835</v>
      </c>
      <c r="E151" s="153">
        <f>SUM(E152:E158)</f>
        <v>0</v>
      </c>
      <c r="F151" s="153">
        <f>SUM(F152:F158)</f>
        <v>0</v>
      </c>
      <c r="G151" s="154">
        <f>SUM(G152:G158)</f>
        <v>100</v>
      </c>
      <c r="H151" s="74">
        <f t="shared" si="8"/>
        <v>2935</v>
      </c>
      <c r="I151" s="153">
        <f>SUM(I152:I158)</f>
        <v>2835</v>
      </c>
      <c r="J151" s="153">
        <f>SUM(J152:J158)</f>
        <v>0</v>
      </c>
      <c r="K151" s="153">
        <f>SUM(K152:K158)</f>
        <v>0</v>
      </c>
      <c r="L151" s="155">
        <f>SUM(L152:L158)</f>
        <v>100</v>
      </c>
    </row>
    <row r="152" spans="1:12" x14ac:dyDescent="0.25">
      <c r="A152" s="46">
        <v>2361</v>
      </c>
      <c r="B152" s="73" t="s">
        <v>144</v>
      </c>
      <c r="C152" s="74">
        <f t="shared" si="7"/>
        <v>100</v>
      </c>
      <c r="D152" s="76"/>
      <c r="E152" s="76"/>
      <c r="F152" s="76"/>
      <c r="G152" s="150">
        <v>100</v>
      </c>
      <c r="H152" s="74">
        <f t="shared" si="8"/>
        <v>100</v>
      </c>
      <c r="I152" s="76"/>
      <c r="J152" s="76"/>
      <c r="K152" s="76"/>
      <c r="L152" s="151">
        <v>100</v>
      </c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2835</v>
      </c>
      <c r="D154" s="76">
        <v>2835</v>
      </c>
      <c r="E154" s="76"/>
      <c r="F154" s="76"/>
      <c r="G154" s="150"/>
      <c r="H154" s="74">
        <f t="shared" si="8"/>
        <v>2835</v>
      </c>
      <c r="I154" s="76">
        <v>2835</v>
      </c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6473</v>
      </c>
      <c r="D159" s="156">
        <v>2815</v>
      </c>
      <c r="E159" s="156">
        <v>558</v>
      </c>
      <c r="F159" s="156">
        <v>3000</v>
      </c>
      <c r="G159" s="157">
        <v>100</v>
      </c>
      <c r="H159" s="110">
        <f t="shared" si="8"/>
        <v>5915</v>
      </c>
      <c r="I159" s="156">
        <v>2815</v>
      </c>
      <c r="J159" s="156"/>
      <c r="K159" s="156">
        <v>3000</v>
      </c>
      <c r="L159" s="158">
        <v>100</v>
      </c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2235</v>
      </c>
      <c r="D163" s="156">
        <v>1135</v>
      </c>
      <c r="E163" s="156"/>
      <c r="F163" s="156">
        <v>670</v>
      </c>
      <c r="G163" s="157">
        <v>430</v>
      </c>
      <c r="H163" s="110">
        <f t="shared" si="8"/>
        <v>0</v>
      </c>
      <c r="I163" s="156">
        <v>0</v>
      </c>
      <c r="J163" s="156"/>
      <c r="K163" s="156">
        <v>0</v>
      </c>
      <c r="L163" s="158">
        <v>0</v>
      </c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>SUM(E166,E171)</f>
        <v>0</v>
      </c>
      <c r="F165" s="65">
        <f>SUM(F166,F171)</f>
        <v>0</v>
      </c>
      <c r="G165" s="65">
        <f>SUM(G166,G171)</f>
        <v>0</v>
      </c>
      <c r="H165" s="59">
        <f t="shared" si="8"/>
        <v>0</v>
      </c>
      <c r="I165" s="65">
        <f>SUM(I166,I171)</f>
        <v>0</v>
      </c>
      <c r="J165" s="65">
        <f>SUM(J166,J171)</f>
        <v>0</v>
      </c>
      <c r="K165" s="65">
        <f>SUM(K166,K171)</f>
        <v>0</v>
      </c>
      <c r="L165" s="143">
        <f>SUM(L166,L171)</f>
        <v>0</v>
      </c>
    </row>
    <row r="166" spans="1:12" ht="16.5" customHeight="1" x14ac:dyDescent="0.25">
      <c r="A166" s="265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>SUM(E167:E170)</f>
        <v>0</v>
      </c>
      <c r="F166" s="162">
        <f>SUM(F167:F170)</f>
        <v>0</v>
      </c>
      <c r="G166" s="162">
        <f>SUM(G167:G170)</f>
        <v>0</v>
      </c>
      <c r="H166" s="68">
        <f t="shared" si="8"/>
        <v>0</v>
      </c>
      <c r="I166" s="162">
        <f>SUM(I167:I170)</f>
        <v>0</v>
      </c>
      <c r="J166" s="162">
        <f>SUM(J167:J170)</f>
        <v>0</v>
      </c>
      <c r="K166" s="162">
        <f>SUM(K167:K170)</f>
        <v>0</v>
      </c>
      <c r="L166" s="171">
        <f>SUM(L167:L170)</f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>SUM(E175,E179)</f>
        <v>0</v>
      </c>
      <c r="F174" s="65">
        <f>SUM(F175,F179)</f>
        <v>0</v>
      </c>
      <c r="G174" s="65">
        <f>SUM(G175,G179)</f>
        <v>0</v>
      </c>
      <c r="H174" s="59">
        <f t="shared" si="8"/>
        <v>0</v>
      </c>
      <c r="I174" s="65">
        <f>SUM(I175,I179)</f>
        <v>0</v>
      </c>
      <c r="J174" s="65">
        <f>SUM(J175,J179)</f>
        <v>0</v>
      </c>
      <c r="K174" s="65">
        <f>SUM(K175,K179)</f>
        <v>0</v>
      </c>
      <c r="L174" s="143">
        <f>SUM(L175,L179)</f>
        <v>0</v>
      </c>
    </row>
    <row r="175" spans="1:12" ht="50.25" customHeight="1" x14ac:dyDescent="0.25">
      <c r="A175" s="265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 t="shared" si="7"/>
        <v>0</v>
      </c>
      <c r="D176" s="76"/>
      <c r="E176" s="76"/>
      <c r="F176" s="76"/>
      <c r="G176" s="150"/>
      <c r="H176" s="74">
        <f t="shared" si="8"/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 t="shared" si="7"/>
        <v>0</v>
      </c>
      <c r="D177" s="76"/>
      <c r="E177" s="76"/>
      <c r="F177" s="76"/>
      <c r="G177" s="150"/>
      <c r="H177" s="74">
        <f t="shared" si="8"/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 t="shared" si="7"/>
        <v>0</v>
      </c>
      <c r="D178" s="76"/>
      <c r="E178" s="76"/>
      <c r="F178" s="76"/>
      <c r="G178" s="150"/>
      <c r="H178" s="74">
        <f t="shared" si="8"/>
        <v>0</v>
      </c>
      <c r="I178" s="76"/>
      <c r="J178" s="76"/>
      <c r="K178" s="76"/>
      <c r="L178" s="151"/>
    </row>
    <row r="179" spans="1:12" ht="84" x14ac:dyDescent="0.25">
      <c r="A179" s="265">
        <v>3290</v>
      </c>
      <c r="B179" s="67" t="s">
        <v>625</v>
      </c>
      <c r="C179" s="175">
        <f t="shared" si="7"/>
        <v>0</v>
      </c>
      <c r="D179" s="162">
        <f>SUM(D180:D183)</f>
        <v>0</v>
      </c>
      <c r="E179" s="162">
        <f>SUM(E180:E183)</f>
        <v>0</v>
      </c>
      <c r="F179" s="162">
        <f>SUM(F180:F183)</f>
        <v>0</v>
      </c>
      <c r="G179" s="162">
        <f>SUM(G180:G183)</f>
        <v>0</v>
      </c>
      <c r="H179" s="175">
        <f t="shared" si="8"/>
        <v>0</v>
      </c>
      <c r="I179" s="162">
        <f>SUM(I180:I183)</f>
        <v>0</v>
      </c>
      <c r="J179" s="162">
        <f>SUM(J180:J183)</f>
        <v>0</v>
      </c>
      <c r="K179" s="162">
        <f>SUM(K180:K183)</f>
        <v>0</v>
      </c>
      <c r="L179" s="176">
        <f>SUM(L180:L183)</f>
        <v>0</v>
      </c>
    </row>
    <row r="180" spans="1:12" ht="72" x14ac:dyDescent="0.25">
      <c r="A180" s="47">
        <v>3291</v>
      </c>
      <c r="B180" s="73" t="s">
        <v>169</v>
      </c>
      <c r="C180" s="74">
        <f t="shared" si="7"/>
        <v>0</v>
      </c>
      <c r="D180" s="76"/>
      <c r="E180" s="76"/>
      <c r="F180" s="76"/>
      <c r="G180" s="177"/>
      <c r="H180" s="74">
        <f t="shared" si="8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7"/>
        <v>0</v>
      </c>
      <c r="D181" s="76"/>
      <c r="E181" s="76"/>
      <c r="F181" s="76"/>
      <c r="G181" s="177"/>
      <c r="H181" s="74">
        <f t="shared" si="8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7"/>
        <v>0</v>
      </c>
      <c r="D182" s="76"/>
      <c r="E182" s="76"/>
      <c r="F182" s="76"/>
      <c r="G182" s="177"/>
      <c r="H182" s="74">
        <f t="shared" si="8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7"/>
        <v>0</v>
      </c>
      <c r="D183" s="179"/>
      <c r="E183" s="179"/>
      <c r="F183" s="179"/>
      <c r="G183" s="180"/>
      <c r="H183" s="175">
        <f t="shared" si="8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>SUM(E185:E186)</f>
        <v>0</v>
      </c>
      <c r="F184" s="183">
        <f>SUM(F185:F186)</f>
        <v>0</v>
      </c>
      <c r="G184" s="183">
        <f>SUM(G185:G186)</f>
        <v>0</v>
      </c>
      <c r="H184" s="182">
        <f t="shared" si="8"/>
        <v>0</v>
      </c>
      <c r="I184" s="183">
        <f>SUM(I185:I186)</f>
        <v>0</v>
      </c>
      <c r="J184" s="183">
        <f>SUM(J185:J186)</f>
        <v>0</v>
      </c>
      <c r="K184" s="183">
        <f>SUM(K185:K186)</f>
        <v>0</v>
      </c>
      <c r="L184" s="143">
        <f>SUM(L185:L186)</f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 t="shared" si="7"/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5">
        <v>4240</v>
      </c>
      <c r="B189" s="67" t="s">
        <v>628</v>
      </c>
      <c r="C189" s="68">
        <f t="shared" si="7"/>
        <v>0</v>
      </c>
      <c r="D189" s="70"/>
      <c r="E189" s="70"/>
      <c r="F189" s="70"/>
      <c r="G189" s="148"/>
      <c r="H189" s="68">
        <f t="shared" si="8"/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7"/>
        <v>0</v>
      </c>
      <c r="D190" s="76"/>
      <c r="E190" s="76"/>
      <c r="F190" s="76"/>
      <c r="G190" s="150"/>
      <c r="H190" s="74">
        <f t="shared" si="8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7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8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5">
        <v>4310</v>
      </c>
      <c r="B192" s="67" t="s">
        <v>178</v>
      </c>
      <c r="C192" s="68">
        <f t="shared" si="7"/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8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7"/>
        <v>0</v>
      </c>
      <c r="D193" s="76"/>
      <c r="E193" s="76"/>
      <c r="F193" s="76"/>
      <c r="G193" s="150"/>
      <c r="H193" s="74">
        <f t="shared" si="8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ref="C194:C255" si="10">SUM(D194:G194)</f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ref="H194:H225" si="11">SUM(I194:L194)</f>
        <v>31777</v>
      </c>
      <c r="I194" s="133">
        <f>SUM(I195,I230,I268)</f>
        <v>30677</v>
      </c>
      <c r="J194" s="133">
        <f>SUM(J195,J230,J268)</f>
        <v>0</v>
      </c>
      <c r="K194" s="133">
        <f>SUM(K195,K230,K268)</f>
        <v>1100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10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11"/>
        <v>31777</v>
      </c>
      <c r="I195" s="138">
        <f>I196+I204</f>
        <v>30677</v>
      </c>
      <c r="J195" s="138">
        <f>J196+J204</f>
        <v>0</v>
      </c>
      <c r="K195" s="138">
        <f>K196+K204</f>
        <v>1100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10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11"/>
        <v>2600</v>
      </c>
      <c r="I196" s="65">
        <f>I197+I198+I201+I202+I203</f>
        <v>2600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5">
        <v>5110</v>
      </c>
      <c r="B197" s="67" t="s">
        <v>182</v>
      </c>
      <c r="C197" s="68">
        <f t="shared" si="10"/>
        <v>0</v>
      </c>
      <c r="D197" s="70"/>
      <c r="E197" s="70"/>
      <c r="F197" s="70"/>
      <c r="G197" s="148"/>
      <c r="H197" s="68">
        <f t="shared" si="11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10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11"/>
        <v>2600</v>
      </c>
      <c r="I198" s="153">
        <f>I199+I200</f>
        <v>2600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10"/>
        <v>0</v>
      </c>
      <c r="D199" s="76"/>
      <c r="E199" s="76"/>
      <c r="F199" s="76"/>
      <c r="G199" s="150"/>
      <c r="H199" s="74">
        <f t="shared" si="11"/>
        <v>2600</v>
      </c>
      <c r="I199" s="76">
        <v>2600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10"/>
        <v>0</v>
      </c>
      <c r="D200" s="76"/>
      <c r="E200" s="76"/>
      <c r="F200" s="76"/>
      <c r="G200" s="150"/>
      <c r="H200" s="74">
        <f t="shared" si="11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10"/>
        <v>0</v>
      </c>
      <c r="D201" s="76"/>
      <c r="E201" s="76"/>
      <c r="F201" s="76"/>
      <c r="G201" s="150"/>
      <c r="H201" s="74">
        <f t="shared" si="11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10"/>
        <v>0</v>
      </c>
      <c r="D202" s="76"/>
      <c r="E202" s="76"/>
      <c r="F202" s="76"/>
      <c r="G202" s="150"/>
      <c r="H202" s="74">
        <f t="shared" si="11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10"/>
        <v>0</v>
      </c>
      <c r="D203" s="76"/>
      <c r="E203" s="76"/>
      <c r="F203" s="76"/>
      <c r="G203" s="150"/>
      <c r="H203" s="74">
        <f t="shared" si="11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10"/>
        <v>11568</v>
      </c>
      <c r="D204" s="65">
        <f>D205+D215+D216+D225+D226+D227+D229</f>
        <v>10118</v>
      </c>
      <c r="E204" s="65">
        <f>E205+E215+E216+E225+E226+E227+E229</f>
        <v>350</v>
      </c>
      <c r="F204" s="65">
        <f>F205+F215+F216+F225+F226+F227+F229</f>
        <v>1100</v>
      </c>
      <c r="G204" s="159">
        <f>G205+G215+G216+G225+G226+G227+G229</f>
        <v>0</v>
      </c>
      <c r="H204" s="59">
        <f t="shared" si="11"/>
        <v>29177</v>
      </c>
      <c r="I204" s="65">
        <f>I205+I215+I216+I225+I226+I227+I229</f>
        <v>28077</v>
      </c>
      <c r="J204" s="65">
        <f>J205+J215+J216+J225+J226+J227+J229</f>
        <v>0</v>
      </c>
      <c r="K204" s="65">
        <f>K205+K215+K216+K225+K226+K227+K229</f>
        <v>1100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10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11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10"/>
        <v>0</v>
      </c>
      <c r="D206" s="70"/>
      <c r="E206" s="70"/>
      <c r="F206" s="70"/>
      <c r="G206" s="148"/>
      <c r="H206" s="68">
        <f t="shared" si="11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10"/>
        <v>0</v>
      </c>
      <c r="D207" s="76"/>
      <c r="E207" s="76"/>
      <c r="F207" s="76"/>
      <c r="G207" s="150"/>
      <c r="H207" s="74">
        <f t="shared" si="11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10"/>
        <v>0</v>
      </c>
      <c r="D208" s="76"/>
      <c r="E208" s="76"/>
      <c r="F208" s="76"/>
      <c r="G208" s="150"/>
      <c r="H208" s="74">
        <f t="shared" si="11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10"/>
        <v>0</v>
      </c>
      <c r="D209" s="76"/>
      <c r="E209" s="76"/>
      <c r="F209" s="76"/>
      <c r="G209" s="150"/>
      <c r="H209" s="74">
        <f t="shared" si="11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 t="shared" si="10"/>
        <v>0</v>
      </c>
      <c r="D210" s="76"/>
      <c r="E210" s="76"/>
      <c r="F210" s="76"/>
      <c r="G210" s="150"/>
      <c r="H210" s="74">
        <f t="shared" si="11"/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10"/>
        <v>0</v>
      </c>
      <c r="D211" s="76"/>
      <c r="E211" s="76"/>
      <c r="F211" s="76"/>
      <c r="G211" s="150"/>
      <c r="H211" s="74">
        <f t="shared" si="11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10"/>
        <v>0</v>
      </c>
      <c r="D212" s="76"/>
      <c r="E212" s="76"/>
      <c r="F212" s="76"/>
      <c r="G212" s="150"/>
      <c r="H212" s="74">
        <f t="shared" si="11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10"/>
        <v>0</v>
      </c>
      <c r="D213" s="76"/>
      <c r="E213" s="76"/>
      <c r="F213" s="76"/>
      <c r="G213" s="150"/>
      <c r="H213" s="74">
        <f t="shared" si="11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10"/>
        <v>0</v>
      </c>
      <c r="D214" s="76"/>
      <c r="E214" s="76"/>
      <c r="F214" s="76"/>
      <c r="G214" s="150"/>
      <c r="H214" s="74">
        <f t="shared" si="11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10"/>
        <v>0</v>
      </c>
      <c r="D215" s="76"/>
      <c r="E215" s="76"/>
      <c r="F215" s="76"/>
      <c r="G215" s="150"/>
      <c r="H215" s="74">
        <f t="shared" si="11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10"/>
        <v>11568</v>
      </c>
      <c r="D216" s="153">
        <f>SUM(D217:D224)</f>
        <v>10118</v>
      </c>
      <c r="E216" s="153">
        <f>SUM(E217:E224)</f>
        <v>350</v>
      </c>
      <c r="F216" s="153">
        <f>SUM(F217:F224)</f>
        <v>1100</v>
      </c>
      <c r="G216" s="154">
        <f>SUM(G217:G224)</f>
        <v>0</v>
      </c>
      <c r="H216" s="74">
        <f t="shared" si="11"/>
        <v>29177</v>
      </c>
      <c r="I216" s="153">
        <f>SUM(I217:I224)</f>
        <v>28077</v>
      </c>
      <c r="J216" s="153">
        <f>SUM(J217:J224)</f>
        <v>0</v>
      </c>
      <c r="K216" s="153">
        <f>SUM(K217:K224)</f>
        <v>1100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10"/>
        <v>0</v>
      </c>
      <c r="D217" s="76"/>
      <c r="E217" s="76"/>
      <c r="F217" s="76"/>
      <c r="G217" s="150"/>
      <c r="H217" s="74">
        <f t="shared" si="11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10"/>
        <v>5304</v>
      </c>
      <c r="D218" s="76">
        <v>4554</v>
      </c>
      <c r="E218" s="76"/>
      <c r="F218" s="76">
        <v>750</v>
      </c>
      <c r="G218" s="150"/>
      <c r="H218" s="74">
        <f t="shared" si="11"/>
        <v>5304</v>
      </c>
      <c r="I218" s="76">
        <v>4554</v>
      </c>
      <c r="J218" s="76"/>
      <c r="K218" s="76">
        <v>750</v>
      </c>
      <c r="L218" s="151"/>
    </row>
    <row r="219" spans="1:12" x14ac:dyDescent="0.25">
      <c r="A219" s="47">
        <v>5233</v>
      </c>
      <c r="B219" s="73" t="s">
        <v>204</v>
      </c>
      <c r="C219" s="190">
        <f t="shared" si="10"/>
        <v>750</v>
      </c>
      <c r="D219" s="76">
        <v>300</v>
      </c>
      <c r="E219" s="76">
        <v>350</v>
      </c>
      <c r="F219" s="76">
        <v>100</v>
      </c>
      <c r="G219" s="150"/>
      <c r="H219" s="74">
        <f t="shared" si="11"/>
        <v>385</v>
      </c>
      <c r="I219" s="76">
        <v>285</v>
      </c>
      <c r="J219" s="76"/>
      <c r="K219" s="76">
        <v>100</v>
      </c>
      <c r="L219" s="151"/>
    </row>
    <row r="220" spans="1:12" ht="24" x14ac:dyDescent="0.25">
      <c r="A220" s="47">
        <v>5234</v>
      </c>
      <c r="B220" s="73" t="s">
        <v>205</v>
      </c>
      <c r="C220" s="190">
        <f t="shared" si="10"/>
        <v>0</v>
      </c>
      <c r="D220" s="76"/>
      <c r="E220" s="76"/>
      <c r="F220" s="76"/>
      <c r="G220" s="150"/>
      <c r="H220" s="74">
        <f t="shared" si="11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10"/>
        <v>0</v>
      </c>
      <c r="D221" s="76"/>
      <c r="E221" s="76"/>
      <c r="F221" s="76"/>
      <c r="G221" s="150"/>
      <c r="H221" s="74">
        <f t="shared" si="11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10"/>
        <v>0</v>
      </c>
      <c r="D222" s="76"/>
      <c r="E222" s="76"/>
      <c r="F222" s="76"/>
      <c r="G222" s="150"/>
      <c r="H222" s="74">
        <f t="shared" si="11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10"/>
        <v>3239</v>
      </c>
      <c r="D223" s="76">
        <v>2989</v>
      </c>
      <c r="E223" s="76"/>
      <c r="F223" s="76">
        <v>250</v>
      </c>
      <c r="G223" s="150"/>
      <c r="H223" s="74">
        <f t="shared" si="11"/>
        <v>20713</v>
      </c>
      <c r="I223" s="76">
        <f>2989+17474</f>
        <v>20463</v>
      </c>
      <c r="J223" s="76"/>
      <c r="K223" s="76">
        <v>250</v>
      </c>
      <c r="L223" s="151"/>
    </row>
    <row r="224" spans="1:12" ht="24" x14ac:dyDescent="0.25">
      <c r="A224" s="47">
        <v>5239</v>
      </c>
      <c r="B224" s="73" t="s">
        <v>209</v>
      </c>
      <c r="C224" s="190">
        <f t="shared" si="10"/>
        <v>2275</v>
      </c>
      <c r="D224" s="76">
        <v>2275</v>
      </c>
      <c r="E224" s="76"/>
      <c r="F224" s="76"/>
      <c r="G224" s="150"/>
      <c r="H224" s="74">
        <f t="shared" si="11"/>
        <v>2775</v>
      </c>
      <c r="I224" s="76">
        <f>2275+500</f>
        <v>2775</v>
      </c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10"/>
        <v>0</v>
      </c>
      <c r="D225" s="76"/>
      <c r="E225" s="76"/>
      <c r="F225" s="76"/>
      <c r="G225" s="150"/>
      <c r="H225" s="74">
        <f t="shared" si="11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10"/>
        <v>0</v>
      </c>
      <c r="D226" s="76"/>
      <c r="E226" s="76"/>
      <c r="F226" s="76"/>
      <c r="G226" s="150"/>
      <c r="H226" s="74">
        <f t="shared" ref="H226:H279" si="12">SUM(I226:L226)</f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10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12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10"/>
        <v>0</v>
      </c>
      <c r="D228" s="76"/>
      <c r="E228" s="76"/>
      <c r="F228" s="76"/>
      <c r="G228" s="150"/>
      <c r="H228" s="74">
        <f t="shared" si="12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10"/>
        <v>0</v>
      </c>
      <c r="D229" s="156"/>
      <c r="E229" s="156"/>
      <c r="F229" s="156"/>
      <c r="G229" s="157"/>
      <c r="H229" s="110">
        <f t="shared" si="12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10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12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 t="shared" si="10"/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12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5">
        <v>6220</v>
      </c>
      <c r="B232" s="67" t="s">
        <v>217</v>
      </c>
      <c r="C232" s="194">
        <f t="shared" si="10"/>
        <v>0</v>
      </c>
      <c r="D232" s="70"/>
      <c r="E232" s="70"/>
      <c r="F232" s="70"/>
      <c r="G232" s="195"/>
      <c r="H232" s="196">
        <f t="shared" si="12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10"/>
        <v>0</v>
      </c>
      <c r="D233" s="76">
        <f>SUM(D234)</f>
        <v>0</v>
      </c>
      <c r="E233" s="76">
        <f t="shared" ref="E233:L233" si="13">SUM(E234)</f>
        <v>0</v>
      </c>
      <c r="F233" s="76">
        <f t="shared" si="13"/>
        <v>0</v>
      </c>
      <c r="G233" s="150">
        <f t="shared" si="13"/>
        <v>0</v>
      </c>
      <c r="H233" s="197">
        <f t="shared" si="12"/>
        <v>0</v>
      </c>
      <c r="I233" s="76">
        <f t="shared" si="13"/>
        <v>0</v>
      </c>
      <c r="J233" s="76">
        <f t="shared" si="13"/>
        <v>0</v>
      </c>
      <c r="K233" s="76">
        <f t="shared" si="13"/>
        <v>0</v>
      </c>
      <c r="L233" s="151">
        <f t="shared" si="13"/>
        <v>0</v>
      </c>
    </row>
    <row r="234" spans="1:12" ht="24" x14ac:dyDescent="0.25">
      <c r="A234" s="47">
        <v>6239</v>
      </c>
      <c r="B234" s="67" t="s">
        <v>610</v>
      </c>
      <c r="C234" s="190">
        <f t="shared" si="10"/>
        <v>0</v>
      </c>
      <c r="D234" s="70"/>
      <c r="E234" s="70"/>
      <c r="F234" s="70"/>
      <c r="G234" s="148"/>
      <c r="H234" s="197">
        <f t="shared" si="12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 t="shared" si="10"/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12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 t="shared" si="10"/>
        <v>0</v>
      </c>
      <c r="D236" s="76"/>
      <c r="E236" s="76"/>
      <c r="F236" s="76"/>
      <c r="G236" s="150"/>
      <c r="H236" s="197">
        <f t="shared" si="12"/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 t="shared" si="10"/>
        <v>0</v>
      </c>
      <c r="D237" s="76"/>
      <c r="E237" s="76"/>
      <c r="F237" s="76"/>
      <c r="G237" s="150"/>
      <c r="H237" s="197">
        <f t="shared" si="12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 t="shared" si="10"/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12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 t="shared" si="10"/>
        <v>0</v>
      </c>
      <c r="D239" s="76"/>
      <c r="E239" s="76"/>
      <c r="F239" s="76"/>
      <c r="G239" s="150"/>
      <c r="H239" s="197">
        <f t="shared" si="12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10"/>
        <v>0</v>
      </c>
      <c r="D240" s="76"/>
      <c r="E240" s="76"/>
      <c r="F240" s="76"/>
      <c r="G240" s="150"/>
      <c r="H240" s="197">
        <f t="shared" si="12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10"/>
        <v>0</v>
      </c>
      <c r="D241" s="76"/>
      <c r="E241" s="76"/>
      <c r="F241" s="76"/>
      <c r="G241" s="150"/>
      <c r="H241" s="197">
        <f t="shared" si="12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10"/>
        <v>0</v>
      </c>
      <c r="D242" s="76"/>
      <c r="E242" s="76"/>
      <c r="F242" s="76"/>
      <c r="G242" s="150"/>
      <c r="H242" s="197">
        <f t="shared" si="12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10"/>
        <v>0</v>
      </c>
      <c r="D243" s="76"/>
      <c r="E243" s="76"/>
      <c r="F243" s="76"/>
      <c r="G243" s="150"/>
      <c r="H243" s="197">
        <f t="shared" si="12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10"/>
        <v>0</v>
      </c>
      <c r="D244" s="76"/>
      <c r="E244" s="76"/>
      <c r="F244" s="76"/>
      <c r="G244" s="150"/>
      <c r="H244" s="197">
        <f t="shared" si="12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10"/>
        <v>0</v>
      </c>
      <c r="D245" s="76"/>
      <c r="E245" s="76"/>
      <c r="F245" s="76"/>
      <c r="G245" s="150"/>
      <c r="H245" s="197">
        <f t="shared" si="12"/>
        <v>0</v>
      </c>
      <c r="I245" s="76"/>
      <c r="J245" s="76"/>
      <c r="K245" s="76"/>
      <c r="L245" s="151"/>
    </row>
    <row r="246" spans="1:12" ht="24" x14ac:dyDescent="0.25">
      <c r="A246" s="265">
        <v>6290</v>
      </c>
      <c r="B246" s="67" t="s">
        <v>229</v>
      </c>
      <c r="C246" s="198">
        <f t="shared" si="10"/>
        <v>0</v>
      </c>
      <c r="D246" s="162">
        <f>SUM(D247:D250)</f>
        <v>0</v>
      </c>
      <c r="E246" s="162">
        <f>SUM(E247:E250)</f>
        <v>0</v>
      </c>
      <c r="F246" s="162">
        <f>SUM(F247:F250)</f>
        <v>0</v>
      </c>
      <c r="G246" s="199">
        <f>SUM(G247:G250)</f>
        <v>0</v>
      </c>
      <c r="H246" s="198">
        <f t="shared" si="12"/>
        <v>0</v>
      </c>
      <c r="I246" s="162">
        <f>SUM(I247:I250)</f>
        <v>0</v>
      </c>
      <c r="J246" s="162">
        <f>SUM(J247:J250)</f>
        <v>0</v>
      </c>
      <c r="K246" s="162">
        <f>SUM(K247:K250)</f>
        <v>0</v>
      </c>
      <c r="L246" s="176">
        <f>SUM(L247:L250)</f>
        <v>0</v>
      </c>
    </row>
    <row r="247" spans="1:12" x14ac:dyDescent="0.25">
      <c r="A247" s="47">
        <v>6291</v>
      </c>
      <c r="B247" s="73" t="s">
        <v>230</v>
      </c>
      <c r="C247" s="190">
        <f t="shared" si="10"/>
        <v>0</v>
      </c>
      <c r="D247" s="76"/>
      <c r="E247" s="76"/>
      <c r="F247" s="76"/>
      <c r="G247" s="200"/>
      <c r="H247" s="190">
        <f t="shared" si="12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10"/>
        <v>0</v>
      </c>
      <c r="D248" s="76"/>
      <c r="E248" s="76"/>
      <c r="F248" s="76"/>
      <c r="G248" s="200"/>
      <c r="H248" s="190">
        <f t="shared" si="12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10"/>
        <v>0</v>
      </c>
      <c r="D249" s="76"/>
      <c r="E249" s="76"/>
      <c r="F249" s="76"/>
      <c r="G249" s="200"/>
      <c r="H249" s="190">
        <f t="shared" si="12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10"/>
        <v>0</v>
      </c>
      <c r="D250" s="76"/>
      <c r="E250" s="76"/>
      <c r="F250" s="76"/>
      <c r="G250" s="200"/>
      <c r="H250" s="190">
        <f t="shared" si="12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10"/>
        <v>0</v>
      </c>
      <c r="D251" s="65">
        <f>SUM(D252,D256,D257)</f>
        <v>0</v>
      </c>
      <c r="E251" s="65">
        <f>SUM(E252,E256,E257)</f>
        <v>0</v>
      </c>
      <c r="F251" s="65">
        <f>SUM(F252,F256,F257)</f>
        <v>0</v>
      </c>
      <c r="G251" s="65">
        <f>SUM(G252,G256,G257)</f>
        <v>0</v>
      </c>
      <c r="H251" s="59">
        <f t="shared" si="12"/>
        <v>0</v>
      </c>
      <c r="I251" s="65">
        <f>SUM(I252,I256,I257)</f>
        <v>0</v>
      </c>
      <c r="J251" s="65">
        <f>SUM(J252,J256,J257)</f>
        <v>0</v>
      </c>
      <c r="K251" s="65">
        <f>SUM(K252,K256,K257)</f>
        <v>0</v>
      </c>
      <c r="L251" s="165">
        <f>SUM(L252,L256,L257)</f>
        <v>0</v>
      </c>
    </row>
    <row r="252" spans="1:12" ht="24" x14ac:dyDescent="0.25">
      <c r="A252" s="265">
        <v>6320</v>
      </c>
      <c r="B252" s="67" t="s">
        <v>235</v>
      </c>
      <c r="C252" s="198">
        <f t="shared" si="10"/>
        <v>0</v>
      </c>
      <c r="D252" s="162">
        <f>SUM(D253:D255)</f>
        <v>0</v>
      </c>
      <c r="E252" s="162">
        <f>SUM(E253:E255)</f>
        <v>0</v>
      </c>
      <c r="F252" s="162">
        <f>SUM(F253:F255)</f>
        <v>0</v>
      </c>
      <c r="G252" s="201">
        <f>SUM(G253:G255)</f>
        <v>0</v>
      </c>
      <c r="H252" s="198">
        <f t="shared" si="12"/>
        <v>0</v>
      </c>
      <c r="I252" s="162">
        <f>SUM(I253:I255)</f>
        <v>0</v>
      </c>
      <c r="J252" s="162">
        <f>SUM(J253:J255)</f>
        <v>0</v>
      </c>
      <c r="K252" s="162">
        <f>SUM(K253:K255)</f>
        <v>0</v>
      </c>
      <c r="L252" s="202">
        <f>SUM(L253:L255)</f>
        <v>0</v>
      </c>
    </row>
    <row r="253" spans="1:12" x14ac:dyDescent="0.25">
      <c r="A253" s="47">
        <v>6322</v>
      </c>
      <c r="B253" s="73" t="s">
        <v>236</v>
      </c>
      <c r="C253" s="190">
        <f t="shared" si="10"/>
        <v>0</v>
      </c>
      <c r="D253" s="76"/>
      <c r="E253" s="76"/>
      <c r="F253" s="76"/>
      <c r="G253" s="200"/>
      <c r="H253" s="190">
        <f t="shared" si="12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10"/>
        <v>0</v>
      </c>
      <c r="D254" s="76"/>
      <c r="E254" s="76"/>
      <c r="F254" s="76"/>
      <c r="G254" s="200"/>
      <c r="H254" s="190">
        <f t="shared" si="12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10"/>
        <v>0</v>
      </c>
      <c r="D255" s="70"/>
      <c r="E255" s="70"/>
      <c r="F255" s="70"/>
      <c r="G255" s="203"/>
      <c r="H255" s="194">
        <f t="shared" si="12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 t="shared" ref="C256:C282" si="14">SUM(D256:G256)</f>
        <v>0</v>
      </c>
      <c r="D256" s="179"/>
      <c r="E256" s="179"/>
      <c r="F256" s="179"/>
      <c r="G256" s="200"/>
      <c r="H256" s="198">
        <f t="shared" si="12"/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14"/>
        <v>0</v>
      </c>
      <c r="D257" s="76"/>
      <c r="E257" s="76"/>
      <c r="F257" s="76"/>
      <c r="G257" s="150"/>
      <c r="H257" s="197">
        <f t="shared" si="12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 t="shared" si="14"/>
        <v>0</v>
      </c>
      <c r="D258" s="65">
        <f>SUM(D259,D263)</f>
        <v>0</v>
      </c>
      <c r="E258" s="65">
        <f>SUM(E259,E263)</f>
        <v>0</v>
      </c>
      <c r="F258" s="65">
        <f>SUM(F259,F263)</f>
        <v>0</v>
      </c>
      <c r="G258" s="65">
        <f>SUM(G259,G263)</f>
        <v>0</v>
      </c>
      <c r="H258" s="59">
        <f t="shared" si="12"/>
        <v>0</v>
      </c>
      <c r="I258" s="65">
        <f>SUM(I259,I263)</f>
        <v>0</v>
      </c>
      <c r="J258" s="65">
        <f>SUM(J259,J263)</f>
        <v>0</v>
      </c>
      <c r="K258" s="65">
        <f>SUM(K259,K263)</f>
        <v>0</v>
      </c>
      <c r="L258" s="165">
        <f>SUM(L259,L263)</f>
        <v>0</v>
      </c>
    </row>
    <row r="259" spans="1:13" ht="24" x14ac:dyDescent="0.25">
      <c r="A259" s="265">
        <v>6410</v>
      </c>
      <c r="B259" s="67" t="s">
        <v>242</v>
      </c>
      <c r="C259" s="194">
        <f t="shared" si="14"/>
        <v>0</v>
      </c>
      <c r="D259" s="162">
        <f>SUM(D260:D262)</f>
        <v>0</v>
      </c>
      <c r="E259" s="162">
        <f>SUM(E260:E262)</f>
        <v>0</v>
      </c>
      <c r="F259" s="162">
        <f>SUM(F260:F262)</f>
        <v>0</v>
      </c>
      <c r="G259" s="206">
        <f>SUM(G260:G262)</f>
        <v>0</v>
      </c>
      <c r="H259" s="194">
        <f t="shared" si="12"/>
        <v>0</v>
      </c>
      <c r="I259" s="162">
        <f>SUM(I260:I262)</f>
        <v>0</v>
      </c>
      <c r="J259" s="162">
        <f>SUM(J260:J262)</f>
        <v>0</v>
      </c>
      <c r="K259" s="162">
        <f>SUM(K260:K262)</f>
        <v>0</v>
      </c>
      <c r="L259" s="171">
        <f>SUM(L260:L262)</f>
        <v>0</v>
      </c>
    </row>
    <row r="260" spans="1:13" x14ac:dyDescent="0.25">
      <c r="A260" s="47">
        <v>6411</v>
      </c>
      <c r="B260" s="207" t="s">
        <v>243</v>
      </c>
      <c r="C260" s="190">
        <f t="shared" si="14"/>
        <v>0</v>
      </c>
      <c r="D260" s="76"/>
      <c r="E260" s="76"/>
      <c r="F260" s="76"/>
      <c r="G260" s="150"/>
      <c r="H260" s="197">
        <f t="shared" si="12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14"/>
        <v>0</v>
      </c>
      <c r="D261" s="76"/>
      <c r="E261" s="76"/>
      <c r="F261" s="76"/>
      <c r="G261" s="150"/>
      <c r="H261" s="197">
        <f t="shared" si="12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14"/>
        <v>0</v>
      </c>
      <c r="D262" s="76"/>
      <c r="E262" s="76"/>
      <c r="F262" s="76"/>
      <c r="G262" s="150"/>
      <c r="H262" s="197">
        <f t="shared" si="12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14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 t="shared" si="12"/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si="14"/>
        <v>0</v>
      </c>
      <c r="D264" s="76"/>
      <c r="E264" s="76"/>
      <c r="F264" s="76"/>
      <c r="G264" s="150"/>
      <c r="H264" s="197">
        <f t="shared" si="12"/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14"/>
        <v>0</v>
      </c>
      <c r="D265" s="76"/>
      <c r="E265" s="76"/>
      <c r="F265" s="76"/>
      <c r="G265" s="150"/>
      <c r="H265" s="197">
        <f t="shared" si="12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 t="shared" si="14"/>
        <v>0</v>
      </c>
      <c r="D266" s="76"/>
      <c r="E266" s="76"/>
      <c r="F266" s="76"/>
      <c r="G266" s="150"/>
      <c r="H266" s="197">
        <f t="shared" si="12"/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 t="shared" si="14"/>
        <v>0</v>
      </c>
      <c r="D267" s="76"/>
      <c r="E267" s="76"/>
      <c r="F267" s="76"/>
      <c r="G267" s="150"/>
      <c r="H267" s="197">
        <f t="shared" si="12"/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14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12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14"/>
        <v>0</v>
      </c>
      <c r="D269" s="65">
        <f>SUM(D270,D271,D275,D276,D279)</f>
        <v>0</v>
      </c>
      <c r="E269" s="65">
        <f>SUM(E270,E271,E275,E276,E279)</f>
        <v>0</v>
      </c>
      <c r="F269" s="65">
        <f>SUM(F270,F271,F275,F276,F279)</f>
        <v>0</v>
      </c>
      <c r="G269" s="65">
        <f>SUM(G270,G271,G275,G276,G279)</f>
        <v>0</v>
      </c>
      <c r="H269" s="59">
        <f t="shared" si="12"/>
        <v>0</v>
      </c>
      <c r="I269" s="65">
        <f>SUM(I270,I271,I275,I276,I279)</f>
        <v>0</v>
      </c>
      <c r="J269" s="65">
        <f>SUM(J270,J271,J275,J276,J279)</f>
        <v>0</v>
      </c>
      <c r="K269" s="65">
        <f>SUM(K270,K271,K275,K276,K279)</f>
        <v>0</v>
      </c>
      <c r="L269" s="143">
        <f>SUM(L270,L271,L275,L276,L279)</f>
        <v>0</v>
      </c>
    </row>
    <row r="270" spans="1:13" ht="24" x14ac:dyDescent="0.25">
      <c r="A270" s="285">
        <v>7210</v>
      </c>
      <c r="B270" s="67" t="s">
        <v>253</v>
      </c>
      <c r="C270" s="194">
        <f t="shared" si="14"/>
        <v>0</v>
      </c>
      <c r="D270" s="70"/>
      <c r="E270" s="70"/>
      <c r="F270" s="70"/>
      <c r="G270" s="148"/>
      <c r="H270" s="68">
        <f t="shared" si="12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 t="shared" si="14"/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 t="shared" si="12"/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14"/>
        <v>0</v>
      </c>
      <c r="D272" s="76"/>
      <c r="E272" s="76"/>
      <c r="F272" s="76"/>
      <c r="G272" s="150"/>
      <c r="H272" s="74">
        <f t="shared" si="12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14"/>
        <v>0</v>
      </c>
      <c r="D273" s="76"/>
      <c r="E273" s="76"/>
      <c r="F273" s="76"/>
      <c r="G273" s="150"/>
      <c r="H273" s="74">
        <f t="shared" si="12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14"/>
        <v>0</v>
      </c>
      <c r="D274" s="70"/>
      <c r="E274" s="70"/>
      <c r="F274" s="70"/>
      <c r="G274" s="148"/>
      <c r="H274" s="68">
        <f t="shared" si="12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14"/>
        <v>0</v>
      </c>
      <c r="D275" s="76"/>
      <c r="E275" s="76"/>
      <c r="F275" s="76"/>
      <c r="G275" s="150"/>
      <c r="H275" s="74">
        <f t="shared" si="12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14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12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14"/>
        <v>0</v>
      </c>
      <c r="D277" s="76"/>
      <c r="E277" s="76"/>
      <c r="F277" s="76"/>
      <c r="G277" s="150"/>
      <c r="H277" s="74">
        <f t="shared" si="12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14"/>
        <v>0</v>
      </c>
      <c r="D278" s="76"/>
      <c r="E278" s="76"/>
      <c r="F278" s="76"/>
      <c r="G278" s="150"/>
      <c r="H278" s="74">
        <f t="shared" si="12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14"/>
        <v>0</v>
      </c>
      <c r="D279" s="70"/>
      <c r="E279" s="70"/>
      <c r="F279" s="70"/>
      <c r="G279" s="148"/>
      <c r="H279" s="68">
        <f t="shared" si="12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14"/>
        <v>5503</v>
      </c>
      <c r="D280" s="153">
        <f>SUM(D281:D282)</f>
        <v>0</v>
      </c>
      <c r="E280" s="153">
        <f>SUM(E281:E282)</f>
        <v>0</v>
      </c>
      <c r="F280" s="153">
        <f>SUM(F281:F282)</f>
        <v>5503</v>
      </c>
      <c r="G280" s="154">
        <f>SUM(G281:G282)</f>
        <v>0</v>
      </c>
      <c r="H280" s="74">
        <f t="shared" ref="H280:H282" si="15">SUM(I280:L280)</f>
        <v>3000</v>
      </c>
      <c r="I280" s="153">
        <f>SUM(I281:I282)</f>
        <v>0</v>
      </c>
      <c r="J280" s="153">
        <f>SUM(J281:J282)</f>
        <v>0</v>
      </c>
      <c r="K280" s="153">
        <f>SUM(K281:K282)</f>
        <v>3000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14"/>
        <v>5503</v>
      </c>
      <c r="D281" s="76"/>
      <c r="E281" s="76"/>
      <c r="F281" s="76">
        <v>5503</v>
      </c>
      <c r="G281" s="150">
        <v>0</v>
      </c>
      <c r="H281" s="74">
        <f t="shared" si="15"/>
        <v>3000</v>
      </c>
      <c r="I281" s="76"/>
      <c r="J281" s="76"/>
      <c r="K281" s="76">
        <v>3000</v>
      </c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14"/>
        <v>0</v>
      </c>
      <c r="D282" s="70"/>
      <c r="E282" s="70"/>
      <c r="F282" s="70"/>
      <c r="G282" s="148"/>
      <c r="H282" s="68">
        <f t="shared" si="15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427343</v>
      </c>
      <c r="I283" s="219">
        <f>SUM(I280,I268,I230,I195,I187,I173,I75,I53)</f>
        <v>253236</v>
      </c>
      <c r="J283" s="219">
        <f>SUM(J280,J268,J230,J195,J187,J173,J75,J53)</f>
        <v>117932</v>
      </c>
      <c r="K283" s="219">
        <f>SUM(K280,K268,K230,K195,K187,K173,K75,K53)</f>
        <v>53235</v>
      </c>
      <c r="L283" s="143">
        <f>SUM(L280,L268,L230,L195,L187,L173,L75,L53)</f>
        <v>2940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-5209</v>
      </c>
      <c r="I285" s="225">
        <f>SUM(I25,I26,I42)-I51</f>
        <v>0</v>
      </c>
      <c r="J285" s="225">
        <f>SUM(J25,J26,J42)-J51</f>
        <v>0</v>
      </c>
      <c r="K285" s="225">
        <f>(K27+K43)-K51</f>
        <v>-5179</v>
      </c>
      <c r="L285" s="227">
        <f>L45-L51</f>
        <v>-30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16">SUM(C288,C290)-C298+C300</f>
        <v>2706</v>
      </c>
      <c r="D287" s="225">
        <f t="shared" si="16"/>
        <v>0</v>
      </c>
      <c r="E287" s="225">
        <f t="shared" si="16"/>
        <v>0</v>
      </c>
      <c r="F287" s="225">
        <f t="shared" si="16"/>
        <v>2676</v>
      </c>
      <c r="G287" s="226">
        <f t="shared" si="16"/>
        <v>30</v>
      </c>
      <c r="H287" s="229">
        <f t="shared" si="16"/>
        <v>5209</v>
      </c>
      <c r="I287" s="225">
        <f t="shared" si="16"/>
        <v>0</v>
      </c>
      <c r="J287" s="225">
        <f t="shared" si="16"/>
        <v>0</v>
      </c>
      <c r="K287" s="225">
        <f t="shared" si="16"/>
        <v>5179</v>
      </c>
      <c r="L287" s="230">
        <f t="shared" si="16"/>
        <v>30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17">C22-C280</f>
        <v>2706</v>
      </c>
      <c r="D288" s="225">
        <f t="shared" si="17"/>
        <v>0</v>
      </c>
      <c r="E288" s="225">
        <f t="shared" si="17"/>
        <v>0</v>
      </c>
      <c r="F288" s="225">
        <f t="shared" si="17"/>
        <v>2676</v>
      </c>
      <c r="G288" s="232">
        <f t="shared" si="17"/>
        <v>30</v>
      </c>
      <c r="H288" s="229">
        <f t="shared" si="17"/>
        <v>5209</v>
      </c>
      <c r="I288" s="225">
        <f t="shared" si="17"/>
        <v>0</v>
      </c>
      <c r="J288" s="225">
        <f t="shared" si="17"/>
        <v>0</v>
      </c>
      <c r="K288" s="225">
        <f t="shared" si="17"/>
        <v>5179</v>
      </c>
      <c r="L288" s="230">
        <f t="shared" si="17"/>
        <v>30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18">SUM(C291,C293,C295)-SUM(C292,C294,C296)</f>
        <v>0</v>
      </c>
      <c r="D290" s="225">
        <f t="shared" si="18"/>
        <v>0</v>
      </c>
      <c r="E290" s="225">
        <f t="shared" si="18"/>
        <v>0</v>
      </c>
      <c r="F290" s="225">
        <f t="shared" si="18"/>
        <v>0</v>
      </c>
      <c r="G290" s="232">
        <f t="shared" si="18"/>
        <v>0</v>
      </c>
      <c r="H290" s="229">
        <f t="shared" si="18"/>
        <v>0</v>
      </c>
      <c r="I290" s="225">
        <f t="shared" si="18"/>
        <v>0</v>
      </c>
      <c r="J290" s="225">
        <f t="shared" si="18"/>
        <v>0</v>
      </c>
      <c r="K290" s="225">
        <f t="shared" si="18"/>
        <v>0</v>
      </c>
      <c r="L290" s="230">
        <f t="shared" si="18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19">SUM(D291:G291)</f>
        <v>0</v>
      </c>
      <c r="D291" s="83"/>
      <c r="E291" s="83"/>
      <c r="F291" s="83"/>
      <c r="G291" s="235"/>
      <c r="H291" s="81">
        <f t="shared" ref="H291:H296" si="20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19"/>
        <v>0</v>
      </c>
      <c r="D292" s="76"/>
      <c r="E292" s="76"/>
      <c r="F292" s="76"/>
      <c r="G292" s="150"/>
      <c r="H292" s="74">
        <f t="shared" si="20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19"/>
        <v>0</v>
      </c>
      <c r="D293" s="76"/>
      <c r="E293" s="76"/>
      <c r="F293" s="76"/>
      <c r="G293" s="150"/>
      <c r="H293" s="74">
        <f t="shared" si="20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19"/>
        <v>0</v>
      </c>
      <c r="D294" s="76"/>
      <c r="E294" s="76"/>
      <c r="F294" s="76"/>
      <c r="G294" s="150"/>
      <c r="H294" s="74">
        <f t="shared" si="20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19"/>
        <v>0</v>
      </c>
      <c r="D295" s="76"/>
      <c r="E295" s="76"/>
      <c r="F295" s="76"/>
      <c r="G295" s="150"/>
      <c r="H295" s="74">
        <f t="shared" si="20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19"/>
        <v>0</v>
      </c>
      <c r="D296" s="179"/>
      <c r="E296" s="179"/>
      <c r="F296" s="179"/>
      <c r="G296" s="215"/>
      <c r="H296" s="175">
        <f t="shared" si="20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9PENoK8vzQQIdY/m3aTYMI/w8aZdvPtQWQS0sURNmJsZ2zNpNp8idAvIidk4rxpjs5rS+t7U1LxWMrPEkyswNw==" saltValue="163hLXGnbq6anm8/ERg7Fg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Nr.09.10.1.&amp;"Arial,Regular"          </oddHeader>
    <oddFooter>&amp;L&amp;"Times New Roman,Regular"&amp;10&amp;D&amp;T&amp;R&amp;"Times New Roman,Regular"&amp;10&amp;P (&amp;N)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326"/>
  <sheetViews>
    <sheetView zoomScaleNormal="10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5.75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380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381</v>
      </c>
      <c r="I5" s="287"/>
      <c r="J5" s="287"/>
      <c r="K5" s="287"/>
      <c r="L5" s="288"/>
    </row>
    <row r="6" spans="1:12" ht="15" customHeight="1" x14ac:dyDescent="0.25">
      <c r="A6" s="2" t="s">
        <v>5</v>
      </c>
      <c r="B6" s="3"/>
      <c r="D6" s="284"/>
      <c r="E6" s="284"/>
      <c r="F6" s="284"/>
      <c r="G6" s="284"/>
      <c r="H6" s="289" t="s">
        <v>382</v>
      </c>
      <c r="I6" s="290"/>
      <c r="J6" s="290"/>
      <c r="K6" s="290"/>
      <c r="L6" s="291"/>
    </row>
    <row r="7" spans="1:12" ht="15" customHeight="1" x14ac:dyDescent="0.25">
      <c r="A7" s="2" t="s">
        <v>7</v>
      </c>
      <c r="B7" s="3"/>
      <c r="D7" s="284"/>
      <c r="E7" s="284"/>
      <c r="F7" s="284"/>
      <c r="G7" s="284"/>
      <c r="H7" s="289" t="s">
        <v>8</v>
      </c>
      <c r="I7" s="290"/>
      <c r="J7" s="290"/>
      <c r="K7" s="290"/>
      <c r="L7" s="291"/>
    </row>
    <row r="8" spans="1:12" ht="12" customHeight="1" x14ac:dyDescent="0.25">
      <c r="A8" s="2" t="s">
        <v>9</v>
      </c>
      <c r="B8" s="3"/>
      <c r="D8" s="282"/>
      <c r="E8" s="282"/>
      <c r="F8" s="282"/>
      <c r="G8" s="282"/>
      <c r="H8" s="286" t="s">
        <v>10</v>
      </c>
      <c r="I8" s="287"/>
      <c r="J8" s="287"/>
      <c r="K8" s="287"/>
      <c r="L8" s="288"/>
    </row>
    <row r="9" spans="1:12" ht="1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5" customHeight="1" x14ac:dyDescent="0.25">
      <c r="A10" s="2"/>
      <c r="B10" s="3" t="s">
        <v>12</v>
      </c>
      <c r="D10" s="284"/>
      <c r="E10" s="284"/>
      <c r="F10" s="284"/>
      <c r="G10" s="284"/>
      <c r="H10" s="289" t="s">
        <v>383</v>
      </c>
      <c r="I10" s="290"/>
      <c r="J10" s="290"/>
      <c r="K10" s="290"/>
      <c r="L10" s="291"/>
    </row>
    <row r="11" spans="1:12" ht="15" customHeight="1" x14ac:dyDescent="0.25">
      <c r="A11" s="2"/>
      <c r="B11" s="3" t="s">
        <v>14</v>
      </c>
      <c r="D11" s="284"/>
      <c r="E11" s="284"/>
      <c r="F11" s="284"/>
      <c r="G11" s="284"/>
      <c r="H11" s="289" t="s">
        <v>384</v>
      </c>
      <c r="I11" s="290"/>
      <c r="J11" s="290"/>
      <c r="K11" s="290"/>
      <c r="L11" s="291"/>
    </row>
    <row r="12" spans="1:12" ht="1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5" customHeight="1" x14ac:dyDescent="0.25">
      <c r="A13" s="2"/>
      <c r="B13" s="3" t="s">
        <v>17</v>
      </c>
      <c r="D13" s="284"/>
      <c r="E13" s="284"/>
      <c r="F13" s="284"/>
      <c r="G13" s="284"/>
      <c r="H13" s="289" t="s">
        <v>385</v>
      </c>
      <c r="I13" s="290"/>
      <c r="J13" s="290"/>
      <c r="K13" s="290"/>
      <c r="L13" s="291"/>
    </row>
    <row r="14" spans="1:12" ht="1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53.2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424420</v>
      </c>
      <c r="D21" s="31">
        <f>SUM(D22,D25,D26,D42,D43)</f>
        <v>415141</v>
      </c>
      <c r="E21" s="31">
        <f>SUM(E22,E25,E43)</f>
        <v>0</v>
      </c>
      <c r="F21" s="31">
        <f>SUM(F22,F27,F43)</f>
        <v>9279</v>
      </c>
      <c r="G21" s="32">
        <f>SUM(G22,G45)</f>
        <v>0</v>
      </c>
      <c r="H21" s="30">
        <f>SUM(I21:L21)</f>
        <v>971239</v>
      </c>
      <c r="I21" s="31">
        <f>SUM(I22,I25,I26,I42,I43)</f>
        <v>489791</v>
      </c>
      <c r="J21" s="31">
        <f>SUM(J22,J25,J43)</f>
        <v>472169</v>
      </c>
      <c r="K21" s="31">
        <f>SUM(K22,K27,K43)</f>
        <v>9279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 t="s">
        <v>386</v>
      </c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415141</v>
      </c>
      <c r="D25" s="54">
        <v>415141</v>
      </c>
      <c r="E25" s="54"/>
      <c r="F25" s="55" t="s">
        <v>36</v>
      </c>
      <c r="G25" s="56" t="s">
        <v>36</v>
      </c>
      <c r="H25" s="53">
        <f t="shared" si="1"/>
        <v>961960</v>
      </c>
      <c r="I25" s="54">
        <v>489791</v>
      </c>
      <c r="J25" s="54">
        <v>472169</v>
      </c>
      <c r="K25" s="55" t="s">
        <v>36</v>
      </c>
      <c r="L25" s="57" t="s">
        <v>36</v>
      </c>
    </row>
    <row r="26" spans="1:12" s="27" customFormat="1" ht="24.75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9279</v>
      </c>
      <c r="D27" s="61" t="s">
        <v>36</v>
      </c>
      <c r="E27" s="61" t="s">
        <v>36</v>
      </c>
      <c r="F27" s="65">
        <f>SUM(F28,F32,F34,F37)</f>
        <v>9279</v>
      </c>
      <c r="G27" s="62" t="s">
        <v>36</v>
      </c>
      <c r="H27" s="59">
        <f t="shared" si="1"/>
        <v>9279</v>
      </c>
      <c r="I27" s="61" t="s">
        <v>36</v>
      </c>
      <c r="J27" s="61" t="s">
        <v>36</v>
      </c>
      <c r="K27" s="65">
        <f>SUM(K28,K32,K34,K37)</f>
        <v>9279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9279</v>
      </c>
      <c r="D34" s="61" t="s">
        <v>36</v>
      </c>
      <c r="E34" s="61" t="s">
        <v>36</v>
      </c>
      <c r="F34" s="65">
        <f>SUM(F35:F36)</f>
        <v>9279</v>
      </c>
      <c r="G34" s="62" t="s">
        <v>36</v>
      </c>
      <c r="H34" s="59">
        <f t="shared" si="1"/>
        <v>9279</v>
      </c>
      <c r="I34" s="61" t="s">
        <v>36</v>
      </c>
      <c r="J34" s="61" t="s">
        <v>36</v>
      </c>
      <c r="K34" s="65">
        <f>SUM(K35:K36)</f>
        <v>9279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9279</v>
      </c>
      <c r="D35" s="69" t="s">
        <v>36</v>
      </c>
      <c r="E35" s="69" t="s">
        <v>36</v>
      </c>
      <c r="F35" s="70">
        <v>9279</v>
      </c>
      <c r="G35" s="71" t="s">
        <v>36</v>
      </c>
      <c r="H35" s="68">
        <f t="shared" si="1"/>
        <v>9279</v>
      </c>
      <c r="I35" s="69" t="s">
        <v>36</v>
      </c>
      <c r="J35" s="69" t="s">
        <v>36</v>
      </c>
      <c r="K35" s="70">
        <v>9279</v>
      </c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24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971239</v>
      </c>
      <c r="I50" s="122">
        <f>SUM(I51,I280)</f>
        <v>489791</v>
      </c>
      <c r="J50" s="122">
        <f>SUM(J51,J280)</f>
        <v>472169</v>
      </c>
      <c r="K50" s="122">
        <f>SUM(K51,K280)</f>
        <v>9279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971239</v>
      </c>
      <c r="I51" s="128">
        <f>SUM(I52,I194)</f>
        <v>489791</v>
      </c>
      <c r="J51" s="128">
        <f>SUM(J52,J194)</f>
        <v>472169</v>
      </c>
      <c r="K51" s="128">
        <f>SUM(K52,K194)</f>
        <v>9279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415232</v>
      </c>
      <c r="D52" s="133">
        <f>SUM(D53,D75,D173,D187)</f>
        <v>405953</v>
      </c>
      <c r="E52" s="133">
        <f>SUM(E53,E75,E173,E187)</f>
        <v>0</v>
      </c>
      <c r="F52" s="133">
        <f>SUM(F53,F75,F173,F187)</f>
        <v>9279</v>
      </c>
      <c r="G52" s="134">
        <f>SUM(G53,G75,G173,G187)</f>
        <v>0</v>
      </c>
      <c r="H52" s="132">
        <f t="shared" si="6"/>
        <v>941182</v>
      </c>
      <c r="I52" s="133">
        <f>SUM(I53,I75,I173,I187)</f>
        <v>459734</v>
      </c>
      <c r="J52" s="133">
        <f>SUM(J53,J75,J173,J187)</f>
        <v>472169</v>
      </c>
      <c r="K52" s="133">
        <f>SUM(K53,K75,K173,K187)</f>
        <v>9279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263781</v>
      </c>
      <c r="D53" s="138">
        <f>SUM(D54,D67)</f>
        <v>263781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779235</v>
      </c>
      <c r="I53" s="138">
        <f>SUM(I54,I67)</f>
        <v>307066</v>
      </c>
      <c r="J53" s="138">
        <f>SUM(J54,J67)</f>
        <v>472169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182865</v>
      </c>
      <c r="D54" s="65">
        <f>SUM(D55,D58,D66)</f>
        <v>182865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597916</v>
      </c>
      <c r="I54" s="65">
        <f>SUM(I55,I58,I66)</f>
        <v>217272</v>
      </c>
      <c r="J54" s="65">
        <f>SUM(J55,J58,J66)</f>
        <v>380644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172463</v>
      </c>
      <c r="D55" s="145">
        <f>SUM(D56:D57)</f>
        <v>172463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542306</v>
      </c>
      <c r="I55" s="145">
        <f>SUM(I56:I57)</f>
        <v>189274</v>
      </c>
      <c r="J55" s="145">
        <f>SUM(J56:J57)</f>
        <v>353032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x14ac:dyDescent="0.25">
      <c r="A57" s="47">
        <v>1119</v>
      </c>
      <c r="B57" s="73" t="s">
        <v>67</v>
      </c>
      <c r="C57" s="74">
        <f t="shared" si="5"/>
        <v>172463</v>
      </c>
      <c r="D57" s="76">
        <v>172463</v>
      </c>
      <c r="E57" s="76"/>
      <c r="F57" s="76"/>
      <c r="G57" s="150"/>
      <c r="H57" s="74">
        <f t="shared" si="6"/>
        <v>542306</v>
      </c>
      <c r="I57" s="76">
        <v>189274</v>
      </c>
      <c r="J57" s="76">
        <f>335536+4284+13212</f>
        <v>353032</v>
      </c>
      <c r="K57" s="76"/>
      <c r="L57" s="151"/>
    </row>
    <row r="58" spans="1:12" ht="24" x14ac:dyDescent="0.25">
      <c r="A58" s="152">
        <v>1140</v>
      </c>
      <c r="B58" s="73" t="s">
        <v>68</v>
      </c>
      <c r="C58" s="74">
        <f t="shared" si="5"/>
        <v>10402</v>
      </c>
      <c r="D58" s="153">
        <f>SUM(D59:D65)</f>
        <v>10402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55610</v>
      </c>
      <c r="I58" s="153">
        <f>SUM(I59:I65)</f>
        <v>27998</v>
      </c>
      <c r="J58" s="153">
        <f>SUM(J59:J65)</f>
        <v>27612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3360</v>
      </c>
      <c r="D59" s="76">
        <v>3360</v>
      </c>
      <c r="E59" s="76"/>
      <c r="F59" s="76"/>
      <c r="G59" s="150"/>
      <c r="H59" s="74">
        <f t="shared" si="6"/>
        <v>3723</v>
      </c>
      <c r="I59" s="76">
        <v>3723</v>
      </c>
      <c r="J59" s="76"/>
      <c r="K59" s="76"/>
      <c r="L59" s="151"/>
    </row>
    <row r="60" spans="1:12" ht="24" x14ac:dyDescent="0.25">
      <c r="A60" s="47">
        <v>1142</v>
      </c>
      <c r="B60" s="73" t="s">
        <v>70</v>
      </c>
      <c r="C60" s="74">
        <f t="shared" si="5"/>
        <v>884</v>
      </c>
      <c r="D60" s="76">
        <v>884</v>
      </c>
      <c r="E60" s="76"/>
      <c r="F60" s="76"/>
      <c r="G60" s="150"/>
      <c r="H60" s="74">
        <f t="shared" si="6"/>
        <v>918</v>
      </c>
      <c r="I60" s="76">
        <v>918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324</v>
      </c>
      <c r="D61" s="76">
        <v>324</v>
      </c>
      <c r="E61" s="76"/>
      <c r="F61" s="76"/>
      <c r="G61" s="150"/>
      <c r="H61" s="74">
        <f t="shared" si="6"/>
        <v>4980</v>
      </c>
      <c r="I61" s="76">
        <v>324</v>
      </c>
      <c r="J61" s="76">
        <v>4656</v>
      </c>
      <c r="K61" s="76"/>
      <c r="L61" s="151"/>
    </row>
    <row r="62" spans="1:12" ht="24" x14ac:dyDescent="0.25">
      <c r="A62" s="47">
        <v>1146</v>
      </c>
      <c r="B62" s="73" t="s">
        <v>72</v>
      </c>
      <c r="C62" s="74">
        <f t="shared" si="5"/>
        <v>1363</v>
      </c>
      <c r="D62" s="76">
        <v>1363</v>
      </c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2750</v>
      </c>
      <c r="D63" s="76">
        <v>2750</v>
      </c>
      <c r="E63" s="76"/>
      <c r="F63" s="76"/>
      <c r="G63" s="150"/>
      <c r="H63" s="74">
        <f t="shared" si="6"/>
        <v>9858</v>
      </c>
      <c r="I63" s="76">
        <v>3438</v>
      </c>
      <c r="J63" s="76">
        <v>6420</v>
      </c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17873</v>
      </c>
      <c r="I64" s="76">
        <v>17873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1721</v>
      </c>
      <c r="D65" s="76">
        <v>1721</v>
      </c>
      <c r="E65" s="76"/>
      <c r="F65" s="76"/>
      <c r="G65" s="150"/>
      <c r="H65" s="74">
        <f t="shared" si="6"/>
        <v>18258</v>
      </c>
      <c r="I65" s="76">
        <v>1722</v>
      </c>
      <c r="J65" s="76">
        <f>15888+648</f>
        <v>16536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80916</v>
      </c>
      <c r="D67" s="65">
        <f>SUM(D68:D69)</f>
        <v>80916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181319</v>
      </c>
      <c r="I67" s="65">
        <f>SUM(I68:I69)</f>
        <v>89794</v>
      </c>
      <c r="J67" s="65">
        <f>SUM(J68:J69)</f>
        <v>91525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47809</v>
      </c>
      <c r="D68" s="70">
        <v>47809</v>
      </c>
      <c r="E68" s="70"/>
      <c r="F68" s="70"/>
      <c r="G68" s="148"/>
      <c r="H68" s="68">
        <f t="shared" si="6"/>
        <v>146196</v>
      </c>
      <c r="I68" s="70">
        <v>56071</v>
      </c>
      <c r="J68" s="70">
        <f>85844+1011+3270</f>
        <v>90125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33107</v>
      </c>
      <c r="D69" s="153">
        <f>SUM(D70:D74)</f>
        <v>33107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35123</v>
      </c>
      <c r="I69" s="153">
        <f>SUM(I70:I74)</f>
        <v>33723</v>
      </c>
      <c r="J69" s="153">
        <f>SUM(J70:J74)</f>
        <v>1400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19803</v>
      </c>
      <c r="D70" s="76">
        <v>19803</v>
      </c>
      <c r="E70" s="76"/>
      <c r="F70" s="76"/>
      <c r="G70" s="150"/>
      <c r="H70" s="74">
        <f t="shared" si="6"/>
        <v>21819</v>
      </c>
      <c r="I70" s="76">
        <v>20419</v>
      </c>
      <c r="J70" s="76">
        <v>1400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13304</v>
      </c>
      <c r="D73" s="76">
        <v>13304</v>
      </c>
      <c r="E73" s="76"/>
      <c r="F73" s="76"/>
      <c r="G73" s="150"/>
      <c r="H73" s="74">
        <f t="shared" si="6"/>
        <v>13304</v>
      </c>
      <c r="I73" s="76">
        <v>13304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x14ac:dyDescent="0.25">
      <c r="A75" s="136">
        <v>2000</v>
      </c>
      <c r="B75" s="136" t="s">
        <v>81</v>
      </c>
      <c r="C75" s="137">
        <f t="shared" si="5"/>
        <v>151451</v>
      </c>
      <c r="D75" s="138">
        <f>SUM(D76,D83,D130,D164,D165,D172)</f>
        <v>142172</v>
      </c>
      <c r="E75" s="138">
        <f>SUM(E76,E83,E130,E164,E165,E172)</f>
        <v>0</v>
      </c>
      <c r="F75" s="138">
        <f>SUM(F76,F83,F130,F164,F165,F172)</f>
        <v>9279</v>
      </c>
      <c r="G75" s="139">
        <f>SUM(G76,G83,G130,G164,G165,G172)</f>
        <v>0</v>
      </c>
      <c r="H75" s="137">
        <f t="shared" si="6"/>
        <v>161947</v>
      </c>
      <c r="I75" s="138">
        <f>SUM(I76,I83,I130,I164,I165,I172)</f>
        <v>152668</v>
      </c>
      <c r="J75" s="138">
        <f>SUM(J76,J83,J130,J164,J165,J172)</f>
        <v>0</v>
      </c>
      <c r="K75" s="138">
        <f>SUM(K76,K83,K130,K164,K165,K172)</f>
        <v>9279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128537</v>
      </c>
      <c r="D83" s="65">
        <f>SUM(D84,D89,D95,D103,D112,D116,D122,D128)</f>
        <v>123255</v>
      </c>
      <c r="E83" s="65">
        <f>SUM(E84,E89,E95,E103,E112,E116,E122,E128)</f>
        <v>0</v>
      </c>
      <c r="F83" s="65">
        <f>SUM(F84,F89,F95,F103,F112,F116,F122,F128)</f>
        <v>5282</v>
      </c>
      <c r="G83" s="159">
        <f>SUM(G84,G89,G95,G103,G112,G116,G122,G128)</f>
        <v>0</v>
      </c>
      <c r="H83" s="59">
        <f t="shared" si="6"/>
        <v>133508</v>
      </c>
      <c r="I83" s="65">
        <f>SUM(I84,I89,I95,I103,I112,I116,I122,I128)</f>
        <v>128123</v>
      </c>
      <c r="J83" s="65">
        <f>SUM(J84,J89,J95,J103,J112,J116,J122,J128)</f>
        <v>0</v>
      </c>
      <c r="K83" s="65">
        <f>SUM(K84,K89,K95,K103,K112,K116,K122,K128)</f>
        <v>5385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3612</v>
      </c>
      <c r="D84" s="145">
        <f>SUM(D85:D88)</f>
        <v>3612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2675</v>
      </c>
      <c r="I84" s="145">
        <f>SUM(I85:I88)</f>
        <v>2675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2460</v>
      </c>
      <c r="D86" s="76">
        <v>2460</v>
      </c>
      <c r="E86" s="76"/>
      <c r="F86" s="76"/>
      <c r="G86" s="150"/>
      <c r="H86" s="74">
        <f t="shared" si="6"/>
        <v>2049</v>
      </c>
      <c r="I86" s="76">
        <v>2049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597</v>
      </c>
      <c r="D87" s="76">
        <v>597</v>
      </c>
      <c r="E87" s="76"/>
      <c r="F87" s="76"/>
      <c r="G87" s="150"/>
      <c r="H87" s="74">
        <f t="shared" si="6"/>
        <v>71</v>
      </c>
      <c r="I87" s="76">
        <f>486-415</f>
        <v>71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555</v>
      </c>
      <c r="D88" s="76">
        <v>555</v>
      </c>
      <c r="E88" s="76"/>
      <c r="F88" s="76"/>
      <c r="G88" s="150"/>
      <c r="H88" s="74">
        <f t="shared" si="6"/>
        <v>555</v>
      </c>
      <c r="I88" s="76">
        <v>555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119651</v>
      </c>
      <c r="D89" s="153">
        <f>SUM(D90:D94)</f>
        <v>114951</v>
      </c>
      <c r="E89" s="153">
        <f>SUM(E90:E94)</f>
        <v>0</v>
      </c>
      <c r="F89" s="153">
        <f>SUM(F90:F94)</f>
        <v>4700</v>
      </c>
      <c r="G89" s="154">
        <f>SUM(G90:G94)</f>
        <v>0</v>
      </c>
      <c r="H89" s="74">
        <f t="shared" si="6"/>
        <v>122218</v>
      </c>
      <c r="I89" s="153">
        <f>SUM(I90:I94)</f>
        <v>117415</v>
      </c>
      <c r="J89" s="153">
        <f>SUM(J90:J94)</f>
        <v>0</v>
      </c>
      <c r="K89" s="153">
        <f>SUM(K90:K94)</f>
        <v>4803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88270</v>
      </c>
      <c r="D90" s="76">
        <v>86270</v>
      </c>
      <c r="E90" s="76"/>
      <c r="F90" s="76">
        <v>2000</v>
      </c>
      <c r="G90" s="150"/>
      <c r="H90" s="74">
        <f t="shared" si="6"/>
        <v>87775</v>
      </c>
      <c r="I90" s="76">
        <v>85775</v>
      </c>
      <c r="J90" s="76"/>
      <c r="K90" s="76">
        <v>2000</v>
      </c>
      <c r="L90" s="151"/>
    </row>
    <row r="91" spans="1:12" x14ac:dyDescent="0.25">
      <c r="A91" s="47">
        <v>2222</v>
      </c>
      <c r="B91" s="73" t="s">
        <v>91</v>
      </c>
      <c r="C91" s="74">
        <f t="shared" si="5"/>
        <v>8462</v>
      </c>
      <c r="D91" s="76">
        <v>7962</v>
      </c>
      <c r="E91" s="76"/>
      <c r="F91" s="76">
        <v>500</v>
      </c>
      <c r="G91" s="150"/>
      <c r="H91" s="74">
        <f t="shared" si="6"/>
        <v>8394</v>
      </c>
      <c r="I91" s="76">
        <v>7894</v>
      </c>
      <c r="J91" s="76"/>
      <c r="K91" s="76">
        <v>500</v>
      </c>
      <c r="L91" s="151"/>
    </row>
    <row r="92" spans="1:12" x14ac:dyDescent="0.25">
      <c r="A92" s="47">
        <v>2223</v>
      </c>
      <c r="B92" s="73" t="s">
        <v>92</v>
      </c>
      <c r="C92" s="74">
        <f t="shared" si="5"/>
        <v>22028</v>
      </c>
      <c r="D92" s="76">
        <v>19828</v>
      </c>
      <c r="E92" s="76"/>
      <c r="F92" s="76">
        <v>2200</v>
      </c>
      <c r="G92" s="150"/>
      <c r="H92" s="74">
        <f t="shared" si="6"/>
        <v>25156</v>
      </c>
      <c r="I92" s="76">
        <v>22853</v>
      </c>
      <c r="J92" s="76"/>
      <c r="K92" s="76">
        <f>2200+103</f>
        <v>2303</v>
      </c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891</v>
      </c>
      <c r="D93" s="76">
        <v>891</v>
      </c>
      <c r="E93" s="76"/>
      <c r="F93" s="76"/>
      <c r="G93" s="150"/>
      <c r="H93" s="74">
        <f t="shared" si="6"/>
        <v>893</v>
      </c>
      <c r="I93" s="76">
        <v>893</v>
      </c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1600</v>
      </c>
      <c r="D95" s="153">
        <f>SUM(D96:D102)</f>
        <v>1600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5167</v>
      </c>
      <c r="I95" s="153">
        <f>SUM(I96:I102)</f>
        <v>5167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3000</v>
      </c>
      <c r="I96" s="76">
        <v>3000</v>
      </c>
      <c r="J96" s="76"/>
      <c r="K96" s="76"/>
      <c r="L96" s="151"/>
    </row>
    <row r="97" spans="1:14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4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4" ht="36" x14ac:dyDescent="0.25">
      <c r="A99" s="47">
        <v>2234</v>
      </c>
      <c r="B99" s="73" t="s">
        <v>97</v>
      </c>
      <c r="C99" s="74">
        <f t="shared" si="5"/>
        <v>100</v>
      </c>
      <c r="D99" s="76">
        <v>100</v>
      </c>
      <c r="E99" s="76"/>
      <c r="F99" s="76"/>
      <c r="G99" s="150"/>
      <c r="H99" s="74">
        <f t="shared" si="6"/>
        <v>26</v>
      </c>
      <c r="I99" s="76">
        <v>26</v>
      </c>
      <c r="J99" s="76"/>
      <c r="K99" s="76"/>
      <c r="L99" s="151"/>
    </row>
    <row r="100" spans="1:14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4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4" ht="24" x14ac:dyDescent="0.25">
      <c r="A102" s="47">
        <v>2239</v>
      </c>
      <c r="B102" s="73" t="s">
        <v>99</v>
      </c>
      <c r="C102" s="74">
        <v>1100</v>
      </c>
      <c r="D102" s="76">
        <v>1500</v>
      </c>
      <c r="E102" s="76"/>
      <c r="F102" s="76"/>
      <c r="G102" s="150"/>
      <c r="H102" s="74">
        <f t="shared" si="6"/>
        <v>2141</v>
      </c>
      <c r="I102" s="76">
        <f>1500+641</f>
        <v>2141</v>
      </c>
      <c r="J102" s="76"/>
      <c r="K102" s="76"/>
      <c r="L102" s="151"/>
    </row>
    <row r="103" spans="1:14" ht="36" x14ac:dyDescent="0.25">
      <c r="A103" s="152">
        <v>2240</v>
      </c>
      <c r="B103" s="73" t="s">
        <v>619</v>
      </c>
      <c r="C103" s="74">
        <f t="shared" si="5"/>
        <v>2985</v>
      </c>
      <c r="D103" s="153">
        <f>SUM(D104:D111)</f>
        <v>2451</v>
      </c>
      <c r="E103" s="153">
        <f>SUM(E104:E111)</f>
        <v>0</v>
      </c>
      <c r="F103" s="153">
        <f>SUM(F104:F111)</f>
        <v>534</v>
      </c>
      <c r="G103" s="154">
        <f>SUM(G104:G111)</f>
        <v>0</v>
      </c>
      <c r="H103" s="74">
        <f t="shared" si="6"/>
        <v>2985</v>
      </c>
      <c r="I103" s="153">
        <f>SUM(I104:I111)</f>
        <v>2451</v>
      </c>
      <c r="J103" s="153">
        <f>SUM(J104:J111)</f>
        <v>0</v>
      </c>
      <c r="K103" s="153">
        <f>SUM(K104:K111)</f>
        <v>534</v>
      </c>
      <c r="L103" s="155">
        <f>SUM(L104:L111)</f>
        <v>0</v>
      </c>
    </row>
    <row r="104" spans="1:14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4" ht="24" x14ac:dyDescent="0.25">
      <c r="A105" s="47">
        <v>2242</v>
      </c>
      <c r="B105" s="73" t="s">
        <v>101</v>
      </c>
      <c r="C105" s="74">
        <f t="shared" si="5"/>
        <v>414</v>
      </c>
      <c r="D105" s="76"/>
      <c r="E105" s="76"/>
      <c r="F105" s="76">
        <v>414</v>
      </c>
      <c r="G105" s="150"/>
      <c r="H105" s="74">
        <f t="shared" si="6"/>
        <v>414</v>
      </c>
      <c r="I105" s="76"/>
      <c r="J105" s="76"/>
      <c r="K105" s="76">
        <v>414</v>
      </c>
      <c r="L105" s="151"/>
    </row>
    <row r="106" spans="1:14" ht="24" x14ac:dyDescent="0.25">
      <c r="A106" s="47">
        <v>2243</v>
      </c>
      <c r="B106" s="73" t="s">
        <v>102</v>
      </c>
      <c r="C106" s="74">
        <f t="shared" si="5"/>
        <v>598</v>
      </c>
      <c r="D106" s="76">
        <v>478</v>
      </c>
      <c r="E106" s="76"/>
      <c r="F106" s="76">
        <v>120</v>
      </c>
      <c r="G106" s="150"/>
      <c r="H106" s="74">
        <f t="shared" si="6"/>
        <v>598</v>
      </c>
      <c r="I106" s="76">
        <v>478</v>
      </c>
      <c r="J106" s="76"/>
      <c r="K106" s="76">
        <v>120</v>
      </c>
      <c r="L106" s="151"/>
    </row>
    <row r="107" spans="1:14" x14ac:dyDescent="0.25">
      <c r="A107" s="47">
        <v>2244</v>
      </c>
      <c r="B107" s="73" t="s">
        <v>620</v>
      </c>
      <c r="C107" s="74">
        <f t="shared" si="5"/>
        <v>1903</v>
      </c>
      <c r="D107" s="76">
        <v>1903</v>
      </c>
      <c r="E107" s="76"/>
      <c r="F107" s="76"/>
      <c r="G107" s="150"/>
      <c r="H107" s="74">
        <f t="shared" si="6"/>
        <v>1903</v>
      </c>
      <c r="I107" s="76">
        <v>1903</v>
      </c>
      <c r="J107" s="76"/>
      <c r="K107" s="76"/>
      <c r="L107" s="151"/>
      <c r="N107" s="1">
        <v>-50</v>
      </c>
    </row>
    <row r="108" spans="1:14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4" x14ac:dyDescent="0.25">
      <c r="A109" s="47">
        <v>2247</v>
      </c>
      <c r="B109" s="73" t="s">
        <v>104</v>
      </c>
      <c r="C109" s="74">
        <f t="shared" si="5"/>
        <v>70</v>
      </c>
      <c r="D109" s="76">
        <v>70</v>
      </c>
      <c r="E109" s="76"/>
      <c r="F109" s="76"/>
      <c r="G109" s="150"/>
      <c r="H109" s="74">
        <f t="shared" si="6"/>
        <v>70</v>
      </c>
      <c r="I109" s="76">
        <v>70</v>
      </c>
      <c r="J109" s="76"/>
      <c r="K109" s="76"/>
      <c r="L109" s="151"/>
    </row>
    <row r="110" spans="1:14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4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4" x14ac:dyDescent="0.25">
      <c r="A112" s="152">
        <v>2250</v>
      </c>
      <c r="B112" s="73" t="s">
        <v>107</v>
      </c>
      <c r="C112" s="74">
        <f t="shared" si="5"/>
        <v>641</v>
      </c>
      <c r="D112" s="153">
        <f>SUM(D113:D115)</f>
        <v>641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415</v>
      </c>
      <c r="I112" s="153">
        <f>SUM(I113:I115)</f>
        <v>415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641</v>
      </c>
      <c r="D115" s="76">
        <v>641</v>
      </c>
      <c r="E115" s="76"/>
      <c r="F115" s="76"/>
      <c r="G115" s="150"/>
      <c r="H115" s="74">
        <f>SUM(I115:L115)</f>
        <v>415</v>
      </c>
      <c r="I115" s="76">
        <f>641+415-641</f>
        <v>415</v>
      </c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48</v>
      </c>
      <c r="D116" s="153">
        <f>SUM(D117:D121)</f>
        <v>0</v>
      </c>
      <c r="E116" s="153">
        <f>SUM(E117:E121)</f>
        <v>0</v>
      </c>
      <c r="F116" s="153">
        <f>SUM(F117:F121)</f>
        <v>48</v>
      </c>
      <c r="G116" s="154">
        <f>SUM(G117:G121)</f>
        <v>0</v>
      </c>
      <c r="H116" s="74">
        <f t="shared" ref="H116:H188" si="8">SUM(I116:L116)</f>
        <v>48</v>
      </c>
      <c r="I116" s="153">
        <f>SUM(I117:I121)</f>
        <v>0</v>
      </c>
      <c r="J116" s="153">
        <f>SUM(J117:J121)</f>
        <v>0</v>
      </c>
      <c r="K116" s="153">
        <f>SUM(K117:K121)</f>
        <v>48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48</v>
      </c>
      <c r="D120" s="76"/>
      <c r="E120" s="76"/>
      <c r="F120" s="76">
        <v>48</v>
      </c>
      <c r="G120" s="150"/>
      <c r="H120" s="74">
        <f t="shared" si="8"/>
        <v>48</v>
      </c>
      <c r="I120" s="76"/>
      <c r="J120" s="76"/>
      <c r="K120" s="76">
        <v>48</v>
      </c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6" x14ac:dyDescent="0.25">
      <c r="A130" s="58">
        <v>2300</v>
      </c>
      <c r="B130" s="141" t="s">
        <v>124</v>
      </c>
      <c r="C130" s="59">
        <f t="shared" si="7"/>
        <v>22819</v>
      </c>
      <c r="D130" s="65">
        <f>SUM(D131,D136,D140,D141,D144,D151,D159,D160,D163)</f>
        <v>18822</v>
      </c>
      <c r="E130" s="65">
        <f>SUM(E131,E136,E140,E141,E144,E151,E159,E160,E163)</f>
        <v>0</v>
      </c>
      <c r="F130" s="65">
        <f>SUM(F131,F136,F140,F141,F144,F151,F159,F160,F163)</f>
        <v>3997</v>
      </c>
      <c r="G130" s="159">
        <f>SUM(G131,G136,G140,G141,G144,G151,G159,G160,G163)</f>
        <v>0</v>
      </c>
      <c r="H130" s="59">
        <f t="shared" si="8"/>
        <v>28344</v>
      </c>
      <c r="I130" s="65">
        <f>SUM(I131,I136,I140,I141,I144,I151,I159,I160,I163)</f>
        <v>24450</v>
      </c>
      <c r="J130" s="65">
        <f>SUM(J131,J136,J140,J141,J144,J151,J159,J160,J163)</f>
        <v>0</v>
      </c>
      <c r="K130" s="65">
        <f>SUM(K131,K136,K140,K141,K144,K151,K159,K160,K163)</f>
        <v>3894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9310</v>
      </c>
      <c r="D131" s="162">
        <f>SUM(D132:D135)</f>
        <v>9310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13660</v>
      </c>
      <c r="I131" s="162">
        <f t="shared" si="10"/>
        <v>13660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1300</v>
      </c>
      <c r="D132" s="76">
        <v>1300</v>
      </c>
      <c r="E132" s="76"/>
      <c r="F132" s="76"/>
      <c r="G132" s="150"/>
      <c r="H132" s="74">
        <f t="shared" si="8"/>
        <v>1300</v>
      </c>
      <c r="I132" s="76">
        <v>1300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8010</v>
      </c>
      <c r="D133" s="76">
        <v>8010</v>
      </c>
      <c r="E133" s="76"/>
      <c r="F133" s="76"/>
      <c r="G133" s="150"/>
      <c r="H133" s="74">
        <f t="shared" si="8"/>
        <v>12360</v>
      </c>
      <c r="I133" s="76">
        <f>8010+4350</f>
        <v>12360</v>
      </c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852</v>
      </c>
      <c r="D136" s="153">
        <f>SUM(D137:D139)</f>
        <v>0</v>
      </c>
      <c r="E136" s="153">
        <f>SUM(E137:E139)</f>
        <v>0</v>
      </c>
      <c r="F136" s="153">
        <f>SUM(F137:F139)</f>
        <v>852</v>
      </c>
      <c r="G136" s="154">
        <f>SUM(G137:G139)</f>
        <v>0</v>
      </c>
      <c r="H136" s="74">
        <f t="shared" si="8"/>
        <v>764</v>
      </c>
      <c r="I136" s="153">
        <f>SUM(I137:I139)</f>
        <v>0</v>
      </c>
      <c r="J136" s="153">
        <f>SUM(J137:J139)</f>
        <v>0</v>
      </c>
      <c r="K136" s="153">
        <f>SUM(K137:K139)</f>
        <v>764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852</v>
      </c>
      <c r="D138" s="76"/>
      <c r="E138" s="76"/>
      <c r="F138" s="76">
        <v>852</v>
      </c>
      <c r="G138" s="150"/>
      <c r="H138" s="74">
        <f t="shared" si="8"/>
        <v>764</v>
      </c>
      <c r="I138" s="76"/>
      <c r="J138" s="76"/>
      <c r="K138" s="76">
        <v>764</v>
      </c>
      <c r="L138" s="151"/>
    </row>
    <row r="139" spans="1:12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200</v>
      </c>
      <c r="D141" s="153">
        <f>SUM(D142:D143)</f>
        <v>200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200</v>
      </c>
      <c r="I141" s="153">
        <f>SUM(I142:I143)</f>
        <v>200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200</v>
      </c>
      <c r="D142" s="76">
        <v>200</v>
      </c>
      <c r="E142" s="76"/>
      <c r="F142" s="76"/>
      <c r="G142" s="150"/>
      <c r="H142" s="74">
        <f t="shared" si="8"/>
        <v>200</v>
      </c>
      <c r="I142" s="76">
        <v>200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3737</v>
      </c>
      <c r="D144" s="145">
        <f>SUM(D145:D150)</f>
        <v>592</v>
      </c>
      <c r="E144" s="145">
        <f>SUM(E145:E150)</f>
        <v>0</v>
      </c>
      <c r="F144" s="145">
        <f>SUM(F145:F150)</f>
        <v>3145</v>
      </c>
      <c r="G144" s="146">
        <f>SUM(G145:G150)</f>
        <v>0</v>
      </c>
      <c r="H144" s="110">
        <f t="shared" si="8"/>
        <v>3722</v>
      </c>
      <c r="I144" s="145">
        <f>SUM(I145:I150)</f>
        <v>592</v>
      </c>
      <c r="J144" s="145">
        <f>SUM(J145:J150)</f>
        <v>0</v>
      </c>
      <c r="K144" s="145">
        <f>SUM(K145:K150)</f>
        <v>3130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600</v>
      </c>
      <c r="D145" s="70"/>
      <c r="E145" s="70"/>
      <c r="F145" s="70">
        <v>600</v>
      </c>
      <c r="G145" s="148"/>
      <c r="H145" s="68">
        <f t="shared" si="8"/>
        <v>600</v>
      </c>
      <c r="I145" s="70"/>
      <c r="J145" s="70"/>
      <c r="K145" s="70">
        <v>600</v>
      </c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2200</v>
      </c>
      <c r="D146" s="76"/>
      <c r="E146" s="76"/>
      <c r="F146" s="76">
        <v>2200</v>
      </c>
      <c r="G146" s="150"/>
      <c r="H146" s="74">
        <f t="shared" si="8"/>
        <v>2200</v>
      </c>
      <c r="I146" s="76"/>
      <c r="J146" s="76"/>
      <c r="K146" s="76">
        <v>2200</v>
      </c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15</v>
      </c>
      <c r="D147" s="76"/>
      <c r="E147" s="76"/>
      <c r="F147" s="76">
        <v>15</v>
      </c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330</v>
      </c>
      <c r="D148" s="76"/>
      <c r="E148" s="76"/>
      <c r="F148" s="76">
        <v>330</v>
      </c>
      <c r="G148" s="150"/>
      <c r="H148" s="74">
        <f t="shared" si="8"/>
        <v>330</v>
      </c>
      <c r="I148" s="76"/>
      <c r="J148" s="76"/>
      <c r="K148" s="76">
        <v>330</v>
      </c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592</v>
      </c>
      <c r="D149" s="76">
        <v>592</v>
      </c>
      <c r="E149" s="76"/>
      <c r="F149" s="76"/>
      <c r="G149" s="150"/>
      <c r="H149" s="74">
        <f t="shared" si="8"/>
        <v>592</v>
      </c>
      <c r="I149" s="76">
        <v>592</v>
      </c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" x14ac:dyDescent="0.25">
      <c r="A151" s="152">
        <v>2360</v>
      </c>
      <c r="B151" s="73" t="s">
        <v>143</v>
      </c>
      <c r="C151" s="74">
        <f t="shared" si="7"/>
        <v>120</v>
      </c>
      <c r="D151" s="153">
        <f>SUM(D152:D158)</f>
        <v>120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120</v>
      </c>
      <c r="I151" s="153">
        <f>SUM(I152:I158)</f>
        <v>120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120</v>
      </c>
      <c r="D153" s="76">
        <v>120</v>
      </c>
      <c r="E153" s="76"/>
      <c r="F153" s="76"/>
      <c r="G153" s="150"/>
      <c r="H153" s="74">
        <f t="shared" si="8"/>
        <v>120</v>
      </c>
      <c r="I153" s="76">
        <v>120</v>
      </c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8600</v>
      </c>
      <c r="D159" s="156">
        <v>8600</v>
      </c>
      <c r="E159" s="156"/>
      <c r="F159" s="156"/>
      <c r="G159" s="157"/>
      <c r="H159" s="110">
        <f t="shared" si="8"/>
        <v>9878</v>
      </c>
      <c r="I159" s="156">
        <v>9878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95</v>
      </c>
      <c r="D165" s="65">
        <f>SUM(D166,D171)</f>
        <v>95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95</v>
      </c>
      <c r="I165" s="65">
        <f>SUM(I166,I171)</f>
        <v>95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x14ac:dyDescent="0.25">
      <c r="A166" s="161">
        <v>2510</v>
      </c>
      <c r="B166" s="67" t="s">
        <v>158</v>
      </c>
      <c r="C166" s="68">
        <f t="shared" si="7"/>
        <v>95</v>
      </c>
      <c r="D166" s="162">
        <f>SUM(D167:D170)</f>
        <v>95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95</v>
      </c>
      <c r="I166" s="162">
        <f>SUM(I167:I170)</f>
        <v>95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95</v>
      </c>
      <c r="D170" s="76">
        <v>95</v>
      </c>
      <c r="E170" s="76"/>
      <c r="F170" s="76"/>
      <c r="G170" s="150"/>
      <c r="H170" s="74">
        <f t="shared" si="8"/>
        <v>95</v>
      </c>
      <c r="I170" s="76">
        <v>95</v>
      </c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36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60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30057</v>
      </c>
      <c r="I194" s="133">
        <f>SUM(I195,I230,I268)</f>
        <v>30057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30057</v>
      </c>
      <c r="I195" s="138">
        <f>I196+I204</f>
        <v>30057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2465</v>
      </c>
      <c r="I196" s="65">
        <f>I197+I198+I201+I202+I203</f>
        <v>2465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2465</v>
      </c>
      <c r="I198" s="153">
        <f>I199+I200</f>
        <v>2465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2465</v>
      </c>
      <c r="I199" s="76">
        <v>2465</v>
      </c>
      <c r="J199" s="76"/>
      <c r="K199" s="76"/>
      <c r="L199" s="151"/>
    </row>
    <row r="200" spans="1:12" ht="24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9188</v>
      </c>
      <c r="D204" s="65">
        <f>D205+D215+D216+D225+D226+D227+D229</f>
        <v>9188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27592</v>
      </c>
      <c r="I204" s="65">
        <f>I205+I215+I216+I225+I226+I227+I229</f>
        <v>27592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9188</v>
      </c>
      <c r="D216" s="153">
        <f>SUM(D217:D224)</f>
        <v>9188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27592</v>
      </c>
      <c r="I216" s="153">
        <f>SUM(I217:I224)</f>
        <v>27592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8538</v>
      </c>
      <c r="D219" s="76">
        <v>8538</v>
      </c>
      <c r="E219" s="76"/>
      <c r="F219" s="76"/>
      <c r="G219" s="150"/>
      <c r="H219" s="74">
        <f t="shared" si="24"/>
        <v>8538</v>
      </c>
      <c r="I219" s="76">
        <v>8538</v>
      </c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350</v>
      </c>
      <c r="D223" s="76">
        <v>350</v>
      </c>
      <c r="E223" s="76"/>
      <c r="F223" s="76"/>
      <c r="G223" s="150"/>
      <c r="H223" s="74">
        <f t="shared" si="24"/>
        <v>18754</v>
      </c>
      <c r="I223" s="76">
        <f>18270+484</f>
        <v>18754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300</v>
      </c>
      <c r="D224" s="76">
        <v>300</v>
      </c>
      <c r="E224" s="76"/>
      <c r="F224" s="76"/>
      <c r="G224" s="150"/>
      <c r="H224" s="74">
        <f t="shared" si="24"/>
        <v>300</v>
      </c>
      <c r="I224" s="76">
        <v>300</v>
      </c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4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24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2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6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6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971239</v>
      </c>
      <c r="I283" s="219">
        <f>SUM(I280,I268,I230,I195,I187,I173,I75,I53)</f>
        <v>489791</v>
      </c>
      <c r="J283" s="219">
        <f>SUM(J280,J268,J230,J195,J187,J173,J75,J53)</f>
        <v>472169</v>
      </c>
      <c r="K283" s="219">
        <f>SUM(K280,K268,K230,K195,K187,K173,K75,K53)</f>
        <v>9279</v>
      </c>
      <c r="L283" s="143">
        <f>SUM(L280,L268,L230,L195,L187,L173,L75,L53)</f>
        <v>0</v>
      </c>
    </row>
    <row r="284" spans="1:12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idden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rHbwWUBlKr7hwST+JapIkj2rGdGC2vwucbIaWyN8Be/LeTx65SiyFW0vOVqf+6pk4GUwu15M4qYy6FuhbHqVoA==" saltValue="QremuTWnAWpmPcds3ktmVQ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Nr.09.11.1.&amp;"Arial,Regular"          </oddHeader>
    <oddFooter>&amp;L&amp;"Times New Roman,Regular"&amp;10&amp;D&amp;T&amp;R&amp;"Times New Roman,Regular"&amp;10&amp;P (&amp;N)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5" customHeight="1" x14ac:dyDescent="0.25">
      <c r="A4" s="6" t="s">
        <v>1</v>
      </c>
      <c r="B4" s="7"/>
      <c r="D4" s="268"/>
      <c r="E4" s="268"/>
      <c r="F4" s="268"/>
      <c r="G4" s="268"/>
      <c r="H4" s="329"/>
      <c r="I4" s="329"/>
      <c r="J4" s="329"/>
      <c r="K4" s="329"/>
      <c r="L4" s="330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380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0"/>
      <c r="E6" s="280"/>
      <c r="F6" s="280"/>
      <c r="G6" s="280"/>
      <c r="H6" s="286" t="s">
        <v>381</v>
      </c>
      <c r="I6" s="287"/>
      <c r="J6" s="287"/>
      <c r="K6" s="287"/>
      <c r="L6" s="288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382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4"/>
      <c r="E8" s="284"/>
      <c r="F8" s="284"/>
      <c r="G8" s="284"/>
      <c r="H8" s="289" t="s">
        <v>495</v>
      </c>
      <c r="I8" s="290"/>
      <c r="J8" s="290"/>
      <c r="K8" s="290"/>
      <c r="L8" s="291"/>
    </row>
    <row r="9" spans="1:12" ht="12.75" customHeight="1" x14ac:dyDescent="0.25">
      <c r="A9" s="8" t="s">
        <v>11</v>
      </c>
      <c r="B9" s="3"/>
      <c r="D9" s="282"/>
      <c r="E9" s="282"/>
      <c r="F9" s="282"/>
      <c r="G9" s="282"/>
      <c r="H9" s="286" t="s">
        <v>451</v>
      </c>
      <c r="I9" s="287"/>
      <c r="J9" s="287"/>
      <c r="K9" s="287"/>
      <c r="L9" s="288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/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383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 t="s">
        <v>384</v>
      </c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289"/>
      <c r="D15" s="290"/>
      <c r="E15" s="290"/>
      <c r="F15" s="290"/>
      <c r="G15" s="290"/>
      <c r="H15" s="290"/>
      <c r="I15" s="290"/>
      <c r="J15" s="290"/>
      <c r="K15" s="290"/>
      <c r="L15" s="291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118516</v>
      </c>
      <c r="D21" s="31">
        <f>SUM(D22,D25,D26,D42,D43)</f>
        <v>118516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129379</v>
      </c>
      <c r="I21" s="31">
        <f>SUM(I22,I25,I26,I42,I43)</f>
        <v>98379</v>
      </c>
      <c r="J21" s="31">
        <f>SUM(J22,J25,J43)</f>
        <v>31000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118516</v>
      </c>
      <c r="D25" s="54">
        <v>118516</v>
      </c>
      <c r="E25" s="54"/>
      <c r="F25" s="55" t="s">
        <v>36</v>
      </c>
      <c r="G25" s="56" t="s">
        <v>36</v>
      </c>
      <c r="H25" s="53">
        <f t="shared" si="1"/>
        <v>129379</v>
      </c>
      <c r="I25" s="54">
        <v>98379</v>
      </c>
      <c r="J25" s="54">
        <v>31000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129379</v>
      </c>
      <c r="I50" s="122">
        <f>SUM(I51,I280)</f>
        <v>98379</v>
      </c>
      <c r="J50" s="122">
        <f>SUM(J51,J280)</f>
        <v>31000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129379</v>
      </c>
      <c r="I51" s="128">
        <f>SUM(I52,I194)</f>
        <v>98379</v>
      </c>
      <c r="J51" s="128">
        <f>SUM(J52,J194)</f>
        <v>31000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118516</v>
      </c>
      <c r="D52" s="133">
        <f>SUM(D53,D75,D173,D187)</f>
        <v>118516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129379</v>
      </c>
      <c r="I52" s="133">
        <f>SUM(I53,I75,I173,I187)</f>
        <v>98379</v>
      </c>
      <c r="J52" s="133">
        <f>SUM(J53,J75,J173,J187)</f>
        <v>31000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118516</v>
      </c>
      <c r="D75" s="138">
        <f>SUM(D76,D83,D130,D164,D165,D172)</f>
        <v>118516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129379</v>
      </c>
      <c r="I75" s="138">
        <f>SUM(I76,I83,I130,I164,I165,I172)</f>
        <v>98379</v>
      </c>
      <c r="J75" s="138">
        <f>SUM(J76,J83,J130,J164,J165,J172)</f>
        <v>31000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118516</v>
      </c>
      <c r="D130" s="65">
        <f>SUM(D131,D136,D140,D141,D144,D151,D159,D160,D163)</f>
        <v>118516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129379</v>
      </c>
      <c r="I130" s="65">
        <f>SUM(I131,I136,I140,I141,I144,I151,I159,I160,I163)</f>
        <v>98379</v>
      </c>
      <c r="J130" s="65">
        <f>SUM(J131,J136,J140,J141,J144,J151,J159,J160,J163)</f>
        <v>31000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118516</v>
      </c>
      <c r="D151" s="153">
        <f>SUM(D152:D158)</f>
        <v>118516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129379</v>
      </c>
      <c r="I151" s="153">
        <f>SUM(I152:I158)</f>
        <v>98379</v>
      </c>
      <c r="J151" s="153">
        <f>SUM(J152:J158)</f>
        <v>31000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118516</v>
      </c>
      <c r="D154" s="76">
        <v>118516</v>
      </c>
      <c r="E154" s="76"/>
      <c r="F154" s="76"/>
      <c r="G154" s="150"/>
      <c r="H154" s="74">
        <f t="shared" si="8"/>
        <v>129379</v>
      </c>
      <c r="I154" s="76">
        <f>14389+83990</f>
        <v>98379</v>
      </c>
      <c r="J154" s="76">
        <v>31000</v>
      </c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129379</v>
      </c>
      <c r="I283" s="219">
        <f>SUM(I280,I268,I230,I195,I187,I173,I75,I53)</f>
        <v>98379</v>
      </c>
      <c r="J283" s="219">
        <f>SUM(J280,J268,J230,J195,J187,J173,J75,J53)</f>
        <v>31000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i0knE1idGMVRLruIHBN4k7cdT5JjJ9e4kMfXv+mvriSSGYTiNDPl3Zj1DGABKpYc8F/eLpkjjNjKzlgovDv5Lw==" saltValue="fXZPrU/M/LcY1jnJmt/9yQ==" spinCount="100000" sheet="1" objects="1" scenarios="1"/>
  <mergeCells count="30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C15:L1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Nr.09.11.2.&amp;"Arial,Regular"          </oddHeader>
    <oddFooter>&amp;L&amp;"Times New Roman,Regular"&amp;10&amp;D&amp;T&amp;R&amp;"Times New Roman,Regular"&amp;10&amp;P (&amp;N)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543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544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545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528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546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3"/>
      <c r="E10" s="283"/>
      <c r="F10" s="283"/>
      <c r="G10" s="283"/>
      <c r="H10" s="324" t="s">
        <v>547</v>
      </c>
      <c r="I10" s="325"/>
      <c r="J10" s="325"/>
      <c r="K10" s="325"/>
      <c r="L10" s="326"/>
    </row>
    <row r="11" spans="1:12" ht="12.75" customHeight="1" x14ac:dyDescent="0.25">
      <c r="A11" s="2"/>
      <c r="B11" s="3" t="s">
        <v>14</v>
      </c>
      <c r="D11" s="283"/>
      <c r="E11" s="283"/>
      <c r="F11" s="283"/>
      <c r="G11" s="283"/>
      <c r="H11" s="324" t="s">
        <v>548</v>
      </c>
      <c r="I11" s="325"/>
      <c r="J11" s="325"/>
      <c r="K11" s="325"/>
      <c r="L11" s="326"/>
    </row>
    <row r="12" spans="1:12" ht="12.75" customHeight="1" x14ac:dyDescent="0.25">
      <c r="A12" s="2"/>
      <c r="B12" s="3" t="s">
        <v>16</v>
      </c>
      <c r="D12" s="283"/>
      <c r="E12" s="283"/>
      <c r="F12" s="283"/>
      <c r="G12" s="283"/>
      <c r="H12" s="324"/>
      <c r="I12" s="325"/>
      <c r="J12" s="325"/>
      <c r="K12" s="325"/>
      <c r="L12" s="326"/>
    </row>
    <row r="13" spans="1:12" ht="12.75" customHeight="1" x14ac:dyDescent="0.25">
      <c r="A13" s="2"/>
      <c r="B13" s="3" t="s">
        <v>17</v>
      </c>
      <c r="D13" s="283"/>
      <c r="E13" s="283"/>
      <c r="F13" s="283"/>
      <c r="G13" s="283"/>
      <c r="H13" s="324" t="s">
        <v>549</v>
      </c>
      <c r="I13" s="325"/>
      <c r="J13" s="325"/>
      <c r="K13" s="325"/>
      <c r="L13" s="326"/>
    </row>
    <row r="14" spans="1:12" ht="12.75" customHeight="1" x14ac:dyDescent="0.25">
      <c r="A14" s="2"/>
      <c r="B14" s="3" t="s">
        <v>19</v>
      </c>
      <c r="D14" s="283"/>
      <c r="E14" s="283"/>
      <c r="F14" s="283"/>
      <c r="G14" s="283"/>
      <c r="H14" s="324" t="s">
        <v>550</v>
      </c>
      <c r="I14" s="325"/>
      <c r="J14" s="325"/>
      <c r="K14" s="325"/>
      <c r="L14" s="326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716708</v>
      </c>
      <c r="D21" s="31">
        <f>SUM(D22,D25,D26,D42,D43)</f>
        <v>297632</v>
      </c>
      <c r="E21" s="31">
        <f>SUM(E22,E25,E43)</f>
        <v>318345</v>
      </c>
      <c r="F21" s="31">
        <f>SUM(F22,F27,F43)</f>
        <v>97880</v>
      </c>
      <c r="G21" s="32">
        <f>SUM(G22,G45)</f>
        <v>2851</v>
      </c>
      <c r="H21" s="30">
        <f>SUM(I21:L21)</f>
        <v>818989</v>
      </c>
      <c r="I21" s="31">
        <f>SUM(I22,I25,I26,I42,I43)</f>
        <v>379989</v>
      </c>
      <c r="J21" s="31">
        <f>SUM(J22,J25,J43)</f>
        <v>318345</v>
      </c>
      <c r="K21" s="31">
        <f>SUM(K22,K27,K43)</f>
        <v>117804</v>
      </c>
      <c r="L21" s="33">
        <f>SUM(L22,L45)</f>
        <v>2851</v>
      </c>
    </row>
    <row r="22" spans="1:12" ht="12.75" thickTop="1" x14ac:dyDescent="0.25">
      <c r="A22" s="34"/>
      <c r="B22" s="35" t="s">
        <v>32</v>
      </c>
      <c r="C22" s="36">
        <f t="shared" si="0"/>
        <v>2851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2851</v>
      </c>
      <c r="H22" s="36">
        <f t="shared" ref="H22:H47" si="1">SUM(I22:L22)</f>
        <v>22775</v>
      </c>
      <c r="I22" s="37">
        <f>SUM(I23:I24)</f>
        <v>0</v>
      </c>
      <c r="J22" s="37">
        <f>SUM(J23:J24)</f>
        <v>0</v>
      </c>
      <c r="K22" s="37">
        <f>SUM(K23:K24)</f>
        <v>19924</v>
      </c>
      <c r="L22" s="39">
        <f>SUM(L23:L24)</f>
        <v>2851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2851</v>
      </c>
      <c r="D24" s="49"/>
      <c r="E24" s="49"/>
      <c r="F24" s="49"/>
      <c r="G24" s="50">
        <v>2851</v>
      </c>
      <c r="H24" s="48">
        <f t="shared" si="1"/>
        <v>22775</v>
      </c>
      <c r="I24" s="49"/>
      <c r="J24" s="49"/>
      <c r="K24" s="49">
        <v>19924</v>
      </c>
      <c r="L24" s="51">
        <v>2851</v>
      </c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615977</v>
      </c>
      <c r="D25" s="54">
        <v>297632</v>
      </c>
      <c r="E25" s="54">
        <v>318345</v>
      </c>
      <c r="F25" s="55" t="s">
        <v>36</v>
      </c>
      <c r="G25" s="56" t="s">
        <v>36</v>
      </c>
      <c r="H25" s="53">
        <f t="shared" si="1"/>
        <v>698334</v>
      </c>
      <c r="I25" s="54">
        <f>I51</f>
        <v>379989</v>
      </c>
      <c r="J25" s="54">
        <f>J51</f>
        <v>318345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97880</v>
      </c>
      <c r="D27" s="61" t="s">
        <v>36</v>
      </c>
      <c r="E27" s="61" t="s">
        <v>36</v>
      </c>
      <c r="F27" s="65">
        <f>SUM(F28,F32,F34,F37)</f>
        <v>97880</v>
      </c>
      <c r="G27" s="62" t="s">
        <v>36</v>
      </c>
      <c r="H27" s="59">
        <f t="shared" si="1"/>
        <v>97880</v>
      </c>
      <c r="I27" s="61" t="s">
        <v>36</v>
      </c>
      <c r="J27" s="61" t="s">
        <v>36</v>
      </c>
      <c r="K27" s="65">
        <f>SUM(K28,K32,K34,K37)</f>
        <v>97880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96093</v>
      </c>
      <c r="D28" s="61" t="s">
        <v>36</v>
      </c>
      <c r="E28" s="61" t="s">
        <v>36</v>
      </c>
      <c r="F28" s="65">
        <f>SUM(F29:F31)</f>
        <v>96093</v>
      </c>
      <c r="G28" s="62" t="s">
        <v>36</v>
      </c>
      <c r="H28" s="59">
        <f t="shared" si="1"/>
        <v>96093</v>
      </c>
      <c r="I28" s="61" t="s">
        <v>36</v>
      </c>
      <c r="J28" s="61" t="s">
        <v>36</v>
      </c>
      <c r="K28" s="65">
        <f>SUM(K29:K31)</f>
        <v>96093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96093</v>
      </c>
      <c r="D29" s="69" t="s">
        <v>36</v>
      </c>
      <c r="E29" s="69" t="s">
        <v>36</v>
      </c>
      <c r="F29" s="70">
        <v>96093</v>
      </c>
      <c r="G29" s="71" t="s">
        <v>36</v>
      </c>
      <c r="H29" s="68">
        <f t="shared" si="1"/>
        <v>96093</v>
      </c>
      <c r="I29" s="69" t="s">
        <v>36</v>
      </c>
      <c r="J29" s="69" t="s">
        <v>36</v>
      </c>
      <c r="K29" s="70">
        <v>96093</v>
      </c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1787</v>
      </c>
      <c r="D34" s="61" t="s">
        <v>36</v>
      </c>
      <c r="E34" s="61" t="s">
        <v>36</v>
      </c>
      <c r="F34" s="65">
        <f>SUM(F35:F36)</f>
        <v>1787</v>
      </c>
      <c r="G34" s="62" t="s">
        <v>36</v>
      </c>
      <c r="H34" s="59">
        <f t="shared" si="1"/>
        <v>1787</v>
      </c>
      <c r="I34" s="61" t="s">
        <v>36</v>
      </c>
      <c r="J34" s="61" t="s">
        <v>36</v>
      </c>
      <c r="K34" s="65">
        <f>SUM(K35:K36)</f>
        <v>1787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1339</v>
      </c>
      <c r="D35" s="69" t="s">
        <v>36</v>
      </c>
      <c r="E35" s="69" t="s">
        <v>36</v>
      </c>
      <c r="F35" s="70">
        <v>1339</v>
      </c>
      <c r="G35" s="71" t="s">
        <v>36</v>
      </c>
      <c r="H35" s="68">
        <f t="shared" si="1"/>
        <v>1339</v>
      </c>
      <c r="I35" s="69" t="s">
        <v>36</v>
      </c>
      <c r="J35" s="69" t="s">
        <v>36</v>
      </c>
      <c r="K35" s="70">
        <v>1339</v>
      </c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448</v>
      </c>
      <c r="D36" s="75" t="s">
        <v>36</v>
      </c>
      <c r="E36" s="75" t="s">
        <v>36</v>
      </c>
      <c r="F36" s="76">
        <v>448</v>
      </c>
      <c r="G36" s="77" t="s">
        <v>36</v>
      </c>
      <c r="H36" s="74">
        <f t="shared" si="1"/>
        <v>448</v>
      </c>
      <c r="I36" s="75" t="s">
        <v>36</v>
      </c>
      <c r="J36" s="75" t="s">
        <v>36</v>
      </c>
      <c r="K36" s="76">
        <v>448</v>
      </c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818989</v>
      </c>
      <c r="I50" s="122">
        <f>SUM(I51,I280)</f>
        <v>379989</v>
      </c>
      <c r="J50" s="122">
        <f>SUM(J51,J280)</f>
        <v>318345</v>
      </c>
      <c r="K50" s="122">
        <f>SUM(K51,K280)</f>
        <v>117804</v>
      </c>
      <c r="L50" s="124">
        <f>SUM(L51,L280)</f>
        <v>2851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804110</v>
      </c>
      <c r="I51" s="128">
        <f>SUM(I52,I194)</f>
        <v>379989</v>
      </c>
      <c r="J51" s="128">
        <f>SUM(J52,J194)</f>
        <v>318345</v>
      </c>
      <c r="K51" s="128">
        <f>SUM(K52,K194)</f>
        <v>102925</v>
      </c>
      <c r="L51" s="130">
        <f>SUM(L52,L194)</f>
        <v>2851</v>
      </c>
    </row>
    <row r="52" spans="1:12" s="27" customFormat="1" ht="24" x14ac:dyDescent="0.25">
      <c r="A52" s="131"/>
      <c r="B52" s="21" t="s">
        <v>62</v>
      </c>
      <c r="C52" s="132">
        <f t="shared" si="5"/>
        <v>708777</v>
      </c>
      <c r="D52" s="133">
        <f>SUM(D53,D75,D173,D187)</f>
        <v>297632</v>
      </c>
      <c r="E52" s="133">
        <f>SUM(E53,E75,E173,E187)</f>
        <v>318345</v>
      </c>
      <c r="F52" s="133">
        <f>SUM(F53,F75,F173,F187)</f>
        <v>92800</v>
      </c>
      <c r="G52" s="134">
        <f>SUM(G53,G75,G173,G187)</f>
        <v>0</v>
      </c>
      <c r="H52" s="132">
        <f t="shared" si="6"/>
        <v>793550</v>
      </c>
      <c r="I52" s="133">
        <f>SUM(I53,I75,I173,I187)</f>
        <v>377360</v>
      </c>
      <c r="J52" s="133">
        <f>SUM(J53,J75,J173,J187)</f>
        <v>318345</v>
      </c>
      <c r="K52" s="133">
        <f>SUM(K53,K75,K173,K187)</f>
        <v>97845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637451</v>
      </c>
      <c r="D53" s="138">
        <f>SUM(D54,D67)</f>
        <v>263899</v>
      </c>
      <c r="E53" s="138">
        <f>SUM(E54,E67)</f>
        <v>318345</v>
      </c>
      <c r="F53" s="138">
        <f>SUM(F54,F67)</f>
        <v>55207</v>
      </c>
      <c r="G53" s="139">
        <f>SUM(G54,G67)</f>
        <v>0</v>
      </c>
      <c r="H53" s="137">
        <f t="shared" si="6"/>
        <v>722175</v>
      </c>
      <c r="I53" s="138">
        <f>SUM(I54,I67)</f>
        <v>343091</v>
      </c>
      <c r="J53" s="138">
        <f>SUM(J54,J67)</f>
        <v>318345</v>
      </c>
      <c r="K53" s="138">
        <f>SUM(K54,K67)</f>
        <v>60739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487039</v>
      </c>
      <c r="D54" s="65">
        <f>SUM(D55,D58,D66)</f>
        <v>186071</v>
      </c>
      <c r="E54" s="65">
        <f>SUM(E55,E58,E66)</f>
        <v>256881</v>
      </c>
      <c r="F54" s="65">
        <f>SUM(F55,F58,F66)</f>
        <v>44087</v>
      </c>
      <c r="G54" s="142">
        <f>SUM(G55,G58,G66)</f>
        <v>0</v>
      </c>
      <c r="H54" s="59">
        <f t="shared" si="6"/>
        <v>555591</v>
      </c>
      <c r="I54" s="65">
        <f>SUM(I55,I58,I66)</f>
        <v>250147</v>
      </c>
      <c r="J54" s="65">
        <f>SUM(J55,J58,J66)</f>
        <v>256881</v>
      </c>
      <c r="K54" s="65">
        <f>SUM(K55,K58,K66)</f>
        <v>48563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460585</v>
      </c>
      <c r="D55" s="145">
        <f>SUM(D56:D57)</f>
        <v>180015</v>
      </c>
      <c r="E55" s="145">
        <f>SUM(E56:E57)</f>
        <v>236483</v>
      </c>
      <c r="F55" s="145">
        <f>SUM(F56:F57)</f>
        <v>44087</v>
      </c>
      <c r="G55" s="146">
        <f>SUM(G56:G57)</f>
        <v>0</v>
      </c>
      <c r="H55" s="110">
        <f t="shared" si="6"/>
        <v>507162</v>
      </c>
      <c r="I55" s="145">
        <f>SUM(I56:I57)</f>
        <v>222116</v>
      </c>
      <c r="J55" s="145">
        <f>SUM(J56:J57)</f>
        <v>236483</v>
      </c>
      <c r="K55" s="145">
        <f>SUM(K56:K57)</f>
        <v>48563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460585</v>
      </c>
      <c r="D57" s="76">
        <v>180015</v>
      </c>
      <c r="E57" s="76">
        <v>236483</v>
      </c>
      <c r="F57" s="76">
        <v>44087</v>
      </c>
      <c r="G57" s="150"/>
      <c r="H57" s="74">
        <f t="shared" si="6"/>
        <v>507162</v>
      </c>
      <c r="I57" s="76">
        <v>222116</v>
      </c>
      <c r="J57" s="76">
        <v>236483</v>
      </c>
      <c r="K57" s="76">
        <v>48563</v>
      </c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26454</v>
      </c>
      <c r="D58" s="153">
        <f>SUM(D59:D65)</f>
        <v>6056</v>
      </c>
      <c r="E58" s="153">
        <f>SUM(E59:E65)</f>
        <v>20398</v>
      </c>
      <c r="F58" s="153">
        <f>SUM(F59:F65)</f>
        <v>0</v>
      </c>
      <c r="G58" s="154">
        <f>SUM(G59:G65)</f>
        <v>0</v>
      </c>
      <c r="H58" s="74">
        <f t="shared" si="6"/>
        <v>48429</v>
      </c>
      <c r="I58" s="153">
        <f>SUM(I59:I65)</f>
        <v>28031</v>
      </c>
      <c r="J58" s="153">
        <f>SUM(J59:J65)</f>
        <v>20398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864</v>
      </c>
      <c r="D62" s="76">
        <v>864</v>
      </c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2178</v>
      </c>
      <c r="I63" s="76">
        <v>2178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20661</v>
      </c>
      <c r="I64" s="76">
        <v>20661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25590</v>
      </c>
      <c r="D65" s="76">
        <v>5192</v>
      </c>
      <c r="E65" s="76">
        <v>20398</v>
      </c>
      <c r="F65" s="76"/>
      <c r="G65" s="150"/>
      <c r="H65" s="74">
        <f t="shared" si="6"/>
        <v>25590</v>
      </c>
      <c r="I65" s="76">
        <v>5192</v>
      </c>
      <c r="J65" s="76">
        <v>20398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150412</v>
      </c>
      <c r="D67" s="65">
        <f>SUM(D68:D69)</f>
        <v>77828</v>
      </c>
      <c r="E67" s="65">
        <f>SUM(E68:E69)</f>
        <v>61464</v>
      </c>
      <c r="F67" s="65">
        <f>SUM(F68:F69)</f>
        <v>11120</v>
      </c>
      <c r="G67" s="159">
        <f>SUM(G68:G69)</f>
        <v>0</v>
      </c>
      <c r="H67" s="59">
        <f t="shared" si="6"/>
        <v>166584</v>
      </c>
      <c r="I67" s="65">
        <f>SUM(I68:I69)</f>
        <v>92944</v>
      </c>
      <c r="J67" s="65">
        <f>SUM(J68:J69)</f>
        <v>61464</v>
      </c>
      <c r="K67" s="65">
        <f>SUM(K68:K69)</f>
        <v>12176</v>
      </c>
      <c r="L67" s="160">
        <f>SUM(L68:L69)</f>
        <v>0</v>
      </c>
    </row>
    <row r="68" spans="1:12" ht="24" x14ac:dyDescent="0.25">
      <c r="A68" s="265">
        <v>1210</v>
      </c>
      <c r="B68" s="67" t="s">
        <v>77</v>
      </c>
      <c r="C68" s="68">
        <f t="shared" si="5"/>
        <v>119188</v>
      </c>
      <c r="D68" s="70">
        <v>47886</v>
      </c>
      <c r="E68" s="70">
        <v>60764</v>
      </c>
      <c r="F68" s="70">
        <v>10538</v>
      </c>
      <c r="G68" s="148"/>
      <c r="H68" s="68">
        <f t="shared" si="6"/>
        <v>135360</v>
      </c>
      <c r="I68" s="70">
        <v>63002</v>
      </c>
      <c r="J68" s="70">
        <v>60764</v>
      </c>
      <c r="K68" s="70">
        <v>11594</v>
      </c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31224</v>
      </c>
      <c r="D69" s="153">
        <f>SUM(D70:D74)</f>
        <v>29942</v>
      </c>
      <c r="E69" s="153">
        <f>SUM(E70:E74)</f>
        <v>700</v>
      </c>
      <c r="F69" s="153">
        <f>SUM(F70:F74)</f>
        <v>582</v>
      </c>
      <c r="G69" s="154">
        <f>SUM(G70:G74)</f>
        <v>0</v>
      </c>
      <c r="H69" s="74">
        <f t="shared" si="6"/>
        <v>31224</v>
      </c>
      <c r="I69" s="153">
        <f>SUM(I70:I74)</f>
        <v>29942</v>
      </c>
      <c r="J69" s="153">
        <f>SUM(J70:J74)</f>
        <v>700</v>
      </c>
      <c r="K69" s="153">
        <f>SUM(K70:K74)</f>
        <v>582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18204</v>
      </c>
      <c r="D70" s="76">
        <v>16922</v>
      </c>
      <c r="E70" s="76">
        <v>700</v>
      </c>
      <c r="F70" s="76">
        <v>582</v>
      </c>
      <c r="G70" s="150"/>
      <c r="H70" s="74">
        <f t="shared" si="6"/>
        <v>18204</v>
      </c>
      <c r="I70" s="76">
        <v>16922</v>
      </c>
      <c r="J70" s="76">
        <v>700</v>
      </c>
      <c r="K70" s="76">
        <v>582</v>
      </c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13020</v>
      </c>
      <c r="D73" s="76">
        <v>13020</v>
      </c>
      <c r="E73" s="76"/>
      <c r="F73" s="76"/>
      <c r="G73" s="150"/>
      <c r="H73" s="74">
        <f t="shared" si="6"/>
        <v>13020</v>
      </c>
      <c r="I73" s="76">
        <v>13020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71326</v>
      </c>
      <c r="D75" s="138">
        <f>SUM(D76,D83,D130,D164,D165,D172)</f>
        <v>33733</v>
      </c>
      <c r="E75" s="138">
        <f>SUM(E76,E83,E130,E164,E165,E172)</f>
        <v>0</v>
      </c>
      <c r="F75" s="138">
        <f>SUM(F76,F83,F130,F164,F165,F172)</f>
        <v>37593</v>
      </c>
      <c r="G75" s="139">
        <f>SUM(G76,G83,G130,G164,G165,G172)</f>
        <v>0</v>
      </c>
      <c r="H75" s="137">
        <f t="shared" si="6"/>
        <v>71375</v>
      </c>
      <c r="I75" s="138">
        <f>SUM(I76,I83,I130,I164,I165,I172)</f>
        <v>34269</v>
      </c>
      <c r="J75" s="138">
        <f>SUM(J76,J83,J130,J164,J165,J172)</f>
        <v>0</v>
      </c>
      <c r="K75" s="138">
        <f>SUM(K76,K83,K130,K164,K165,K172)</f>
        <v>37106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5566</v>
      </c>
      <c r="D76" s="65">
        <f>SUM(D77,D80)</f>
        <v>4520</v>
      </c>
      <c r="E76" s="65">
        <f>SUM(E77,E80)</f>
        <v>0</v>
      </c>
      <c r="F76" s="65">
        <f>SUM(F77,F80)</f>
        <v>1046</v>
      </c>
      <c r="G76" s="159">
        <f>SUM(G77,G80)</f>
        <v>0</v>
      </c>
      <c r="H76" s="59">
        <f t="shared" si="6"/>
        <v>5343</v>
      </c>
      <c r="I76" s="65">
        <f>SUM(I77,I80)</f>
        <v>4520</v>
      </c>
      <c r="J76" s="65">
        <f>SUM(J77,J80)</f>
        <v>0</v>
      </c>
      <c r="K76" s="65">
        <f>SUM(K77,K80)</f>
        <v>823</v>
      </c>
      <c r="L76" s="160">
        <f>SUM(L77,L80)</f>
        <v>0</v>
      </c>
    </row>
    <row r="77" spans="1:12" ht="24" x14ac:dyDescent="0.25">
      <c r="A77" s="265">
        <v>2110</v>
      </c>
      <c r="B77" s="67" t="s">
        <v>613</v>
      </c>
      <c r="C77" s="68">
        <f t="shared" si="5"/>
        <v>344</v>
      </c>
      <c r="D77" s="162">
        <f>SUM(D78:D79)</f>
        <v>0</v>
      </c>
      <c r="E77" s="162">
        <f>SUM(E78:E79)</f>
        <v>0</v>
      </c>
      <c r="F77" s="162">
        <f>SUM(F78:F79)</f>
        <v>344</v>
      </c>
      <c r="G77" s="163">
        <f>SUM(G78:G79)</f>
        <v>0</v>
      </c>
      <c r="H77" s="68">
        <f t="shared" si="6"/>
        <v>121</v>
      </c>
      <c r="I77" s="162">
        <f>SUM(I78:I79)</f>
        <v>0</v>
      </c>
      <c r="J77" s="162">
        <f>SUM(J78:J79)</f>
        <v>0</v>
      </c>
      <c r="K77" s="162">
        <f>SUM(K78:K79)</f>
        <v>121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344</v>
      </c>
      <c r="D79" s="76"/>
      <c r="E79" s="76"/>
      <c r="F79" s="76">
        <v>344</v>
      </c>
      <c r="G79" s="150"/>
      <c r="H79" s="74">
        <f t="shared" si="6"/>
        <v>121</v>
      </c>
      <c r="I79" s="76"/>
      <c r="J79" s="76"/>
      <c r="K79" s="76">
        <v>121</v>
      </c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5222</v>
      </c>
      <c r="D80" s="153">
        <f>SUM(D81:D82)</f>
        <v>4520</v>
      </c>
      <c r="E80" s="153">
        <f>SUM(E81:E82)</f>
        <v>0</v>
      </c>
      <c r="F80" s="153">
        <f>SUM(F81:F82)</f>
        <v>702</v>
      </c>
      <c r="G80" s="154">
        <f>SUM(G81:G82)</f>
        <v>0</v>
      </c>
      <c r="H80" s="74">
        <f t="shared" si="6"/>
        <v>5222</v>
      </c>
      <c r="I80" s="153">
        <f>SUM(I81:I82)</f>
        <v>4520</v>
      </c>
      <c r="J80" s="153">
        <f>SUM(J81:J82)</f>
        <v>0</v>
      </c>
      <c r="K80" s="153">
        <f>SUM(K81:K82)</f>
        <v>702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2058</v>
      </c>
      <c r="D81" s="76">
        <v>1710</v>
      </c>
      <c r="E81" s="76"/>
      <c r="F81" s="76">
        <v>348</v>
      </c>
      <c r="G81" s="150"/>
      <c r="H81" s="74">
        <f t="shared" si="6"/>
        <v>2058</v>
      </c>
      <c r="I81" s="76">
        <v>1710</v>
      </c>
      <c r="J81" s="76"/>
      <c r="K81" s="76">
        <v>348</v>
      </c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3164</v>
      </c>
      <c r="D82" s="76">
        <v>2810</v>
      </c>
      <c r="E82" s="76"/>
      <c r="F82" s="76">
        <v>354</v>
      </c>
      <c r="G82" s="150"/>
      <c r="H82" s="74">
        <f t="shared" si="6"/>
        <v>3164</v>
      </c>
      <c r="I82" s="76">
        <v>2810</v>
      </c>
      <c r="J82" s="76"/>
      <c r="K82" s="76">
        <v>354</v>
      </c>
      <c r="L82" s="151"/>
    </row>
    <row r="83" spans="1:12" x14ac:dyDescent="0.25">
      <c r="A83" s="58">
        <v>2200</v>
      </c>
      <c r="B83" s="141" t="s">
        <v>83</v>
      </c>
      <c r="C83" s="59">
        <f t="shared" si="5"/>
        <v>58743</v>
      </c>
      <c r="D83" s="65">
        <f>SUM(D84,D89,D95,D103,D112,D116,D122,D128)</f>
        <v>26376</v>
      </c>
      <c r="E83" s="65">
        <f>SUM(E84,E89,E95,E103,E112,E116,E122,E128)</f>
        <v>0</v>
      </c>
      <c r="F83" s="65">
        <f>SUM(F84,F89,F95,F103,F112,F116,F122,F128)</f>
        <v>32367</v>
      </c>
      <c r="G83" s="159">
        <f>SUM(G84,G89,G95,G103,G112,G116,G122,G128)</f>
        <v>0</v>
      </c>
      <c r="H83" s="59">
        <f t="shared" si="6"/>
        <v>58580</v>
      </c>
      <c r="I83" s="65">
        <f>SUM(I84,I89,I95,I103,I112,I116,I122,I128)</f>
        <v>26551</v>
      </c>
      <c r="J83" s="65">
        <f>SUM(J84,J89,J95,J103,J112,J116,J122,J128)</f>
        <v>0</v>
      </c>
      <c r="K83" s="65">
        <f>SUM(K84,K89,K95,K103,K112,K116,K122,K128)</f>
        <v>32029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2232</v>
      </c>
      <c r="D84" s="145">
        <f>SUM(D85:D88)</f>
        <v>897</v>
      </c>
      <c r="E84" s="145">
        <f>SUM(E85:E88)</f>
        <v>0</v>
      </c>
      <c r="F84" s="145">
        <f>SUM(F85:F88)</f>
        <v>1335</v>
      </c>
      <c r="G84" s="145">
        <f>SUM(G85:G88)</f>
        <v>0</v>
      </c>
      <c r="H84" s="110">
        <f t="shared" si="6"/>
        <v>2232</v>
      </c>
      <c r="I84" s="145">
        <f>SUM(I85:I88)</f>
        <v>828</v>
      </c>
      <c r="J84" s="145">
        <f>SUM(J85:J88)</f>
        <v>0</v>
      </c>
      <c r="K84" s="145">
        <f>SUM(K85:K88)</f>
        <v>1404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1872</v>
      </c>
      <c r="D86" s="76">
        <v>897</v>
      </c>
      <c r="E86" s="76"/>
      <c r="F86" s="76">
        <v>975</v>
      </c>
      <c r="G86" s="150"/>
      <c r="H86" s="74">
        <f t="shared" si="6"/>
        <v>1872</v>
      </c>
      <c r="I86" s="76">
        <v>828</v>
      </c>
      <c r="J86" s="76"/>
      <c r="K86" s="76">
        <v>1044</v>
      </c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285</v>
      </c>
      <c r="D87" s="76"/>
      <c r="E87" s="76"/>
      <c r="F87" s="76">
        <v>285</v>
      </c>
      <c r="G87" s="150"/>
      <c r="H87" s="74">
        <f t="shared" si="6"/>
        <v>285</v>
      </c>
      <c r="I87" s="76"/>
      <c r="J87" s="76"/>
      <c r="K87" s="76">
        <v>285</v>
      </c>
      <c r="L87" s="151"/>
    </row>
    <row r="88" spans="1:12" x14ac:dyDescent="0.25">
      <c r="A88" s="47">
        <v>2219</v>
      </c>
      <c r="B88" s="73" t="s">
        <v>88</v>
      </c>
      <c r="C88" s="74">
        <f t="shared" si="5"/>
        <v>75</v>
      </c>
      <c r="D88" s="76"/>
      <c r="E88" s="76"/>
      <c r="F88" s="76">
        <v>75</v>
      </c>
      <c r="G88" s="150"/>
      <c r="H88" s="74">
        <f t="shared" si="6"/>
        <v>75</v>
      </c>
      <c r="I88" s="76"/>
      <c r="J88" s="76"/>
      <c r="K88" s="76">
        <v>75</v>
      </c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23890</v>
      </c>
      <c r="D89" s="153">
        <f>SUM(D90:D94)</f>
        <v>11788</v>
      </c>
      <c r="E89" s="153">
        <f>SUM(E90:E94)</f>
        <v>0</v>
      </c>
      <c r="F89" s="153">
        <f>SUM(F90:F94)</f>
        <v>12102</v>
      </c>
      <c r="G89" s="154">
        <f>SUM(G90:G94)</f>
        <v>0</v>
      </c>
      <c r="H89" s="74">
        <f t="shared" si="6"/>
        <v>24582</v>
      </c>
      <c r="I89" s="153">
        <f>SUM(I90:I94)</f>
        <v>12146</v>
      </c>
      <c r="J89" s="153">
        <f>SUM(J90:J94)</f>
        <v>0</v>
      </c>
      <c r="K89" s="153">
        <f>SUM(K90:K94)</f>
        <v>12436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18476</v>
      </c>
      <c r="D90" s="76">
        <v>9238</v>
      </c>
      <c r="E90" s="76"/>
      <c r="F90" s="76">
        <v>9238</v>
      </c>
      <c r="G90" s="150"/>
      <c r="H90" s="74">
        <f t="shared" si="6"/>
        <v>18957</v>
      </c>
      <c r="I90" s="76">
        <v>9478</v>
      </c>
      <c r="J90" s="76"/>
      <c r="K90" s="76">
        <v>9479</v>
      </c>
      <c r="L90" s="151"/>
    </row>
    <row r="91" spans="1:12" x14ac:dyDescent="0.25">
      <c r="A91" s="47">
        <v>2222</v>
      </c>
      <c r="B91" s="73" t="s">
        <v>91</v>
      </c>
      <c r="C91" s="74">
        <f t="shared" si="5"/>
        <v>1048</v>
      </c>
      <c r="D91" s="76">
        <v>367</v>
      </c>
      <c r="E91" s="76"/>
      <c r="F91" s="76">
        <v>681</v>
      </c>
      <c r="G91" s="150"/>
      <c r="H91" s="74">
        <f t="shared" si="6"/>
        <v>1128</v>
      </c>
      <c r="I91" s="76">
        <v>420</v>
      </c>
      <c r="J91" s="76"/>
      <c r="K91" s="76">
        <v>708</v>
      </c>
      <c r="L91" s="151"/>
    </row>
    <row r="92" spans="1:12" x14ac:dyDescent="0.25">
      <c r="A92" s="47">
        <v>2223</v>
      </c>
      <c r="B92" s="73" t="s">
        <v>92</v>
      </c>
      <c r="C92" s="74">
        <f t="shared" si="5"/>
        <v>4170</v>
      </c>
      <c r="D92" s="76">
        <v>2085</v>
      </c>
      <c r="E92" s="76"/>
      <c r="F92" s="76">
        <v>2085</v>
      </c>
      <c r="G92" s="150"/>
      <c r="H92" s="74">
        <f t="shared" si="6"/>
        <v>4301</v>
      </c>
      <c r="I92" s="76">
        <v>2150</v>
      </c>
      <c r="J92" s="76"/>
      <c r="K92" s="76">
        <v>2151</v>
      </c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196</v>
      </c>
      <c r="D93" s="76">
        <v>98</v>
      </c>
      <c r="E93" s="76"/>
      <c r="F93" s="76">
        <v>98</v>
      </c>
      <c r="G93" s="150"/>
      <c r="H93" s="74">
        <f t="shared" si="6"/>
        <v>196</v>
      </c>
      <c r="I93" s="76">
        <v>98</v>
      </c>
      <c r="J93" s="76"/>
      <c r="K93" s="76">
        <v>98</v>
      </c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1980</v>
      </c>
      <c r="D95" s="153">
        <f>SUM(D96:D102)</f>
        <v>490</v>
      </c>
      <c r="E95" s="153">
        <f>SUM(E96:E102)</f>
        <v>0</v>
      </c>
      <c r="F95" s="153">
        <f>SUM(F96:F102)</f>
        <v>1490</v>
      </c>
      <c r="G95" s="154">
        <f>SUM(G96:G102)</f>
        <v>0</v>
      </c>
      <c r="H95" s="74">
        <f t="shared" si="6"/>
        <v>1655</v>
      </c>
      <c r="I95" s="153">
        <f>SUM(I96:I102)</f>
        <v>465</v>
      </c>
      <c r="J95" s="153">
        <f>SUM(J96:J102)</f>
        <v>0</v>
      </c>
      <c r="K95" s="153">
        <f>SUM(K96:K102)</f>
        <v>1190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140</v>
      </c>
      <c r="D99" s="76"/>
      <c r="E99" s="76"/>
      <c r="F99" s="76">
        <v>140</v>
      </c>
      <c r="G99" s="150"/>
      <c r="H99" s="74">
        <f t="shared" si="6"/>
        <v>140</v>
      </c>
      <c r="I99" s="76"/>
      <c r="J99" s="76"/>
      <c r="K99" s="76">
        <v>140</v>
      </c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1000</v>
      </c>
      <c r="D100" s="76"/>
      <c r="E100" s="76"/>
      <c r="F100" s="76">
        <v>1000</v>
      </c>
      <c r="G100" s="150"/>
      <c r="H100" s="74">
        <f t="shared" si="6"/>
        <v>500</v>
      </c>
      <c r="I100" s="76"/>
      <c r="J100" s="76"/>
      <c r="K100" s="76">
        <v>500</v>
      </c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840</v>
      </c>
      <c r="D102" s="76">
        <v>490</v>
      </c>
      <c r="E102" s="76"/>
      <c r="F102" s="76">
        <v>350</v>
      </c>
      <c r="G102" s="150"/>
      <c r="H102" s="74">
        <f t="shared" si="6"/>
        <v>1015</v>
      </c>
      <c r="I102" s="76">
        <v>465</v>
      </c>
      <c r="J102" s="76"/>
      <c r="K102" s="76">
        <f>350+200</f>
        <v>550</v>
      </c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4623</v>
      </c>
      <c r="D103" s="153">
        <f>SUM(D104:D111)</f>
        <v>1084</v>
      </c>
      <c r="E103" s="153">
        <f>SUM(E104:E111)</f>
        <v>0</v>
      </c>
      <c r="F103" s="153">
        <f>SUM(F104:F111)</f>
        <v>3539</v>
      </c>
      <c r="G103" s="154">
        <f>SUM(G104:G111)</f>
        <v>0</v>
      </c>
      <c r="H103" s="74">
        <f t="shared" si="6"/>
        <v>4443</v>
      </c>
      <c r="I103" s="153">
        <f>SUM(I104:I111)</f>
        <v>995</v>
      </c>
      <c r="J103" s="153">
        <f>SUM(J104:J111)</f>
        <v>0</v>
      </c>
      <c r="K103" s="153">
        <f>SUM(K104:K111)</f>
        <v>3448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2019</v>
      </c>
      <c r="D106" s="76"/>
      <c r="E106" s="76"/>
      <c r="F106" s="76">
        <v>2019</v>
      </c>
      <c r="G106" s="150"/>
      <c r="H106" s="74">
        <f t="shared" si="6"/>
        <v>2000</v>
      </c>
      <c r="I106" s="76"/>
      <c r="J106" s="76"/>
      <c r="K106" s="76">
        <v>2000</v>
      </c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2604</v>
      </c>
      <c r="D107" s="76">
        <v>1084</v>
      </c>
      <c r="E107" s="76"/>
      <c r="F107" s="76">
        <v>1520</v>
      </c>
      <c r="G107" s="150"/>
      <c r="H107" s="74">
        <f t="shared" si="6"/>
        <v>2443</v>
      </c>
      <c r="I107" s="76">
        <v>995</v>
      </c>
      <c r="J107" s="76"/>
      <c r="K107" s="76">
        <v>1448</v>
      </c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350</v>
      </c>
      <c r="D112" s="153">
        <f>SUM(D113:D115)</f>
        <v>0</v>
      </c>
      <c r="E112" s="153">
        <f>SUM(E113:E115)</f>
        <v>0</v>
      </c>
      <c r="F112" s="153">
        <f>SUM(F113:F115)</f>
        <v>350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350</v>
      </c>
      <c r="D115" s="76"/>
      <c r="E115" s="76"/>
      <c r="F115" s="76">
        <v>350</v>
      </c>
      <c r="G115" s="150"/>
      <c r="H115" s="74">
        <f>SUM(I115:L115)</f>
        <v>0</v>
      </c>
      <c r="I115" s="76"/>
      <c r="J115" s="76"/>
      <c r="K115" s="76">
        <v>0</v>
      </c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19364</v>
      </c>
      <c r="D116" s="153">
        <f>SUM(D117:D121)</f>
        <v>9037</v>
      </c>
      <c r="E116" s="153">
        <f>SUM(E117:E121)</f>
        <v>0</v>
      </c>
      <c r="F116" s="153">
        <f>SUM(F117:F121)</f>
        <v>10327</v>
      </c>
      <c r="G116" s="154">
        <f>SUM(G117:G121)</f>
        <v>0</v>
      </c>
      <c r="H116" s="74">
        <f t="shared" ref="H116:H188" si="8">SUM(I116:L116)</f>
        <v>19364</v>
      </c>
      <c r="I116" s="153">
        <f>SUM(I117:I121)</f>
        <v>9037</v>
      </c>
      <c r="J116" s="153">
        <f>SUM(J117:J121)</f>
        <v>0</v>
      </c>
      <c r="K116" s="153">
        <f>SUM(K117:K121)</f>
        <v>10327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18074</v>
      </c>
      <c r="D117" s="76">
        <v>9037</v>
      </c>
      <c r="E117" s="76"/>
      <c r="F117" s="76">
        <v>9037</v>
      </c>
      <c r="G117" s="150"/>
      <c r="H117" s="74">
        <f t="shared" si="8"/>
        <v>18074</v>
      </c>
      <c r="I117" s="76">
        <v>9037</v>
      </c>
      <c r="J117" s="76"/>
      <c r="K117" s="76">
        <v>9037</v>
      </c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1290</v>
      </c>
      <c r="D118" s="76"/>
      <c r="E118" s="76"/>
      <c r="F118" s="76">
        <v>1290</v>
      </c>
      <c r="G118" s="150"/>
      <c r="H118" s="74">
        <f t="shared" si="8"/>
        <v>1290</v>
      </c>
      <c r="I118" s="76"/>
      <c r="J118" s="76"/>
      <c r="K118" s="76">
        <v>1290</v>
      </c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6304</v>
      </c>
      <c r="D122" s="153">
        <f>SUM(D123:D127)</f>
        <v>3080</v>
      </c>
      <c r="E122" s="153">
        <f>SUM(E123:E127)</f>
        <v>0</v>
      </c>
      <c r="F122" s="153">
        <f>SUM(F123:F127)</f>
        <v>3224</v>
      </c>
      <c r="G122" s="154">
        <f>SUM(G123:G127)</f>
        <v>0</v>
      </c>
      <c r="H122" s="74">
        <f t="shared" si="8"/>
        <v>6304</v>
      </c>
      <c r="I122" s="153">
        <f>SUM(I123:I127)</f>
        <v>3080</v>
      </c>
      <c r="J122" s="153">
        <f>SUM(J123:J127)</f>
        <v>0</v>
      </c>
      <c r="K122" s="153">
        <f>SUM(K123:K127)</f>
        <v>3224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6304</v>
      </c>
      <c r="D127" s="76">
        <v>3080</v>
      </c>
      <c r="E127" s="76"/>
      <c r="F127" s="76">
        <v>3224</v>
      </c>
      <c r="G127" s="150"/>
      <c r="H127" s="74">
        <f t="shared" si="8"/>
        <v>6304</v>
      </c>
      <c r="I127" s="76">
        <v>3080</v>
      </c>
      <c r="J127" s="76"/>
      <c r="K127" s="76">
        <v>3224</v>
      </c>
      <c r="L127" s="151"/>
    </row>
    <row r="128" spans="1:12" ht="24" x14ac:dyDescent="0.25">
      <c r="A128" s="265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6915</v>
      </c>
      <c r="D130" s="65">
        <f>SUM(D131,D136,D140,D141,D144,D151,D159,D160,D163)</f>
        <v>2735</v>
      </c>
      <c r="E130" s="65">
        <f>SUM(E131,E136,E140,E141,E144,E151,E159,E160,E163)</f>
        <v>0</v>
      </c>
      <c r="F130" s="65">
        <f>SUM(F131,F136,F140,F141,F144,F151,F159,F160,F163)</f>
        <v>4180</v>
      </c>
      <c r="G130" s="159">
        <f>SUM(G131,G136,G140,G141,G144,G151,G159,G160,G163)</f>
        <v>0</v>
      </c>
      <c r="H130" s="59">
        <f t="shared" si="8"/>
        <v>7350</v>
      </c>
      <c r="I130" s="65">
        <f>SUM(I131,I136,I140,I141,I144,I151,I159,I160,I163)</f>
        <v>3096</v>
      </c>
      <c r="J130" s="65">
        <f>SUM(J131,J136,J140,J141,J144,J151,J159,J160,J163)</f>
        <v>0</v>
      </c>
      <c r="K130" s="65">
        <f>SUM(K131,K136,K140,K141,K144,K151,K159,K160,K163)</f>
        <v>4254</v>
      </c>
      <c r="L130" s="160">
        <f>SUM(L131,L136,L140,L141,L144,L151,L159,L160,L163)</f>
        <v>0</v>
      </c>
    </row>
    <row r="131" spans="1:12" ht="24" x14ac:dyDescent="0.25">
      <c r="A131" s="265">
        <v>2310</v>
      </c>
      <c r="B131" s="67" t="s">
        <v>622</v>
      </c>
      <c r="C131" s="68">
        <f t="shared" si="7"/>
        <v>1920</v>
      </c>
      <c r="D131" s="162">
        <f>SUM(D132:D135)</f>
        <v>710</v>
      </c>
      <c r="E131" s="162">
        <f t="shared" ref="E131:L131" si="10">SUM(E132:E135)</f>
        <v>0</v>
      </c>
      <c r="F131" s="162">
        <f t="shared" si="10"/>
        <v>1210</v>
      </c>
      <c r="G131" s="163">
        <f t="shared" si="10"/>
        <v>0</v>
      </c>
      <c r="H131" s="68">
        <f t="shared" si="8"/>
        <v>2655</v>
      </c>
      <c r="I131" s="162">
        <f t="shared" si="10"/>
        <v>1160</v>
      </c>
      <c r="J131" s="162">
        <f t="shared" si="10"/>
        <v>0</v>
      </c>
      <c r="K131" s="162">
        <f t="shared" si="10"/>
        <v>1495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1420</v>
      </c>
      <c r="D132" s="76">
        <v>710</v>
      </c>
      <c r="E132" s="76"/>
      <c r="F132" s="76">
        <v>710</v>
      </c>
      <c r="G132" s="150"/>
      <c r="H132" s="74">
        <f t="shared" si="8"/>
        <v>1420</v>
      </c>
      <c r="I132" s="76">
        <v>710</v>
      </c>
      <c r="J132" s="76"/>
      <c r="K132" s="76">
        <v>710</v>
      </c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500</v>
      </c>
      <c r="D133" s="76"/>
      <c r="E133" s="76"/>
      <c r="F133" s="76">
        <v>500</v>
      </c>
      <c r="G133" s="150"/>
      <c r="H133" s="74">
        <f t="shared" si="8"/>
        <v>950</v>
      </c>
      <c r="I133" s="76">
        <v>450</v>
      </c>
      <c r="J133" s="76"/>
      <c r="K133" s="76">
        <v>500</v>
      </c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285</v>
      </c>
      <c r="I135" s="76"/>
      <c r="J135" s="76"/>
      <c r="K135" s="76">
        <v>285</v>
      </c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570</v>
      </c>
      <c r="D136" s="153">
        <f>SUM(D137:D139)</f>
        <v>0</v>
      </c>
      <c r="E136" s="153">
        <f>SUM(E137:E139)</f>
        <v>0</v>
      </c>
      <c r="F136" s="153">
        <f>SUM(F137:F139)</f>
        <v>570</v>
      </c>
      <c r="G136" s="154">
        <f>SUM(G137:G139)</f>
        <v>0</v>
      </c>
      <c r="H136" s="74">
        <f t="shared" si="8"/>
        <v>570</v>
      </c>
      <c r="I136" s="153">
        <f>SUM(I137:I139)</f>
        <v>0</v>
      </c>
      <c r="J136" s="153">
        <f>SUM(J137:J139)</f>
        <v>0</v>
      </c>
      <c r="K136" s="153">
        <f>SUM(K137:K139)</f>
        <v>570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570</v>
      </c>
      <c r="D138" s="76"/>
      <c r="E138" s="76"/>
      <c r="F138" s="76">
        <v>570</v>
      </c>
      <c r="G138" s="150"/>
      <c r="H138" s="74">
        <f t="shared" si="8"/>
        <v>570</v>
      </c>
      <c r="I138" s="76"/>
      <c r="J138" s="76"/>
      <c r="K138" s="76">
        <v>570</v>
      </c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75</v>
      </c>
      <c r="D141" s="153">
        <f>SUM(D142:D143)</f>
        <v>0</v>
      </c>
      <c r="E141" s="153">
        <f>SUM(E142:E143)</f>
        <v>0</v>
      </c>
      <c r="F141" s="153">
        <f>SUM(F142:F143)</f>
        <v>75</v>
      </c>
      <c r="G141" s="154">
        <f>SUM(G142:G143)</f>
        <v>0</v>
      </c>
      <c r="H141" s="74">
        <f t="shared" si="8"/>
        <v>75</v>
      </c>
      <c r="I141" s="153">
        <f>SUM(I142:I143)</f>
        <v>0</v>
      </c>
      <c r="J141" s="153">
        <f>SUM(J142:J143)</f>
        <v>0</v>
      </c>
      <c r="K141" s="153">
        <f>SUM(K142:K143)</f>
        <v>75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75</v>
      </c>
      <c r="D142" s="76"/>
      <c r="E142" s="76"/>
      <c r="F142" s="76">
        <v>75</v>
      </c>
      <c r="G142" s="150"/>
      <c r="H142" s="74">
        <f t="shared" si="8"/>
        <v>75</v>
      </c>
      <c r="I142" s="76"/>
      <c r="J142" s="76"/>
      <c r="K142" s="76">
        <v>75</v>
      </c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2670</v>
      </c>
      <c r="D144" s="145">
        <f>SUM(D145:D150)</f>
        <v>1335</v>
      </c>
      <c r="E144" s="145">
        <f>SUM(E145:E150)</f>
        <v>0</v>
      </c>
      <c r="F144" s="145">
        <f>SUM(F145:F150)</f>
        <v>1335</v>
      </c>
      <c r="G144" s="146">
        <f>SUM(G145:G150)</f>
        <v>0</v>
      </c>
      <c r="H144" s="110">
        <f t="shared" si="8"/>
        <v>2670</v>
      </c>
      <c r="I144" s="145">
        <f>SUM(I145:I150)</f>
        <v>1246</v>
      </c>
      <c r="J144" s="145">
        <f>SUM(J145:J150)</f>
        <v>0</v>
      </c>
      <c r="K144" s="145">
        <f>SUM(K145:K150)</f>
        <v>1424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890</v>
      </c>
      <c r="D145" s="70">
        <v>445</v>
      </c>
      <c r="E145" s="70"/>
      <c r="F145" s="70">
        <v>445</v>
      </c>
      <c r="G145" s="148"/>
      <c r="H145" s="68">
        <f t="shared" si="8"/>
        <v>890</v>
      </c>
      <c r="I145" s="70">
        <v>356</v>
      </c>
      <c r="J145" s="70"/>
      <c r="K145" s="70">
        <v>534</v>
      </c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1420</v>
      </c>
      <c r="D146" s="76">
        <v>710</v>
      </c>
      <c r="E146" s="76"/>
      <c r="F146" s="76">
        <v>710</v>
      </c>
      <c r="G146" s="150"/>
      <c r="H146" s="74">
        <f t="shared" si="8"/>
        <v>1420</v>
      </c>
      <c r="I146" s="76">
        <v>710</v>
      </c>
      <c r="J146" s="76"/>
      <c r="K146" s="76">
        <v>710</v>
      </c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360</v>
      </c>
      <c r="D149" s="76">
        <v>180</v>
      </c>
      <c r="E149" s="76"/>
      <c r="F149" s="76">
        <v>180</v>
      </c>
      <c r="G149" s="150"/>
      <c r="H149" s="74">
        <f t="shared" si="8"/>
        <v>360</v>
      </c>
      <c r="I149" s="76">
        <v>180</v>
      </c>
      <c r="J149" s="76"/>
      <c r="K149" s="76">
        <v>180</v>
      </c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1380</v>
      </c>
      <c r="D159" s="156">
        <v>690</v>
      </c>
      <c r="E159" s="156"/>
      <c r="F159" s="156">
        <v>690</v>
      </c>
      <c r="G159" s="157"/>
      <c r="H159" s="110">
        <f t="shared" si="8"/>
        <v>1380</v>
      </c>
      <c r="I159" s="156">
        <v>690</v>
      </c>
      <c r="J159" s="156"/>
      <c r="K159" s="156">
        <v>690</v>
      </c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300</v>
      </c>
      <c r="D163" s="156"/>
      <c r="E163" s="156"/>
      <c r="F163" s="156">
        <v>300</v>
      </c>
      <c r="G163" s="157"/>
      <c r="H163" s="110">
        <f t="shared" si="8"/>
        <v>0</v>
      </c>
      <c r="I163" s="156"/>
      <c r="J163" s="156"/>
      <c r="K163" s="156">
        <v>0</v>
      </c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102</v>
      </c>
      <c r="D165" s="65">
        <f>SUM(D166,D171)</f>
        <v>102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102</v>
      </c>
      <c r="I165" s="65">
        <f>SUM(I166,I171)</f>
        <v>102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5">
        <v>2510</v>
      </c>
      <c r="B166" s="67" t="s">
        <v>158</v>
      </c>
      <c r="C166" s="68">
        <f t="shared" si="7"/>
        <v>102</v>
      </c>
      <c r="D166" s="162">
        <f>SUM(D167:D170)</f>
        <v>102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102</v>
      </c>
      <c r="I166" s="162">
        <f>SUM(I167:I170)</f>
        <v>102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102</v>
      </c>
      <c r="D168" s="76">
        <v>102</v>
      </c>
      <c r="E168" s="76"/>
      <c r="F168" s="76"/>
      <c r="G168" s="150"/>
      <c r="H168" s="74">
        <f t="shared" si="8"/>
        <v>102</v>
      </c>
      <c r="I168" s="76">
        <v>102</v>
      </c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5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5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5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5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10560</v>
      </c>
      <c r="I194" s="133">
        <f>SUM(I195,I230,I268)</f>
        <v>2629</v>
      </c>
      <c r="J194" s="133">
        <f>SUM(J195,J230,J268)</f>
        <v>0</v>
      </c>
      <c r="K194" s="133">
        <f>SUM(K195,K230,K268)</f>
        <v>5080</v>
      </c>
      <c r="L194" s="188">
        <f>SUM(L195,L230,L268)</f>
        <v>2851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10560</v>
      </c>
      <c r="I195" s="138">
        <f>I196+I204</f>
        <v>2629</v>
      </c>
      <c r="J195" s="138">
        <f>J196+J204</f>
        <v>0</v>
      </c>
      <c r="K195" s="138">
        <f>K196+K204</f>
        <v>5080</v>
      </c>
      <c r="L195" s="189">
        <f>L196+L204</f>
        <v>2851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255</v>
      </c>
      <c r="I196" s="65">
        <f>I197+I198+I201+I202+I203</f>
        <v>255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5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255</v>
      </c>
      <c r="I198" s="153">
        <f>I199+I200</f>
        <v>255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255</v>
      </c>
      <c r="I199" s="76">
        <v>255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7931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5080</v>
      </c>
      <c r="G204" s="159">
        <f>G205+G215+G216+G225+G226+G227+G229</f>
        <v>2851</v>
      </c>
      <c r="H204" s="59">
        <f t="shared" si="24"/>
        <v>10305</v>
      </c>
      <c r="I204" s="65">
        <f>I205+I215+I216+I225+I226+I227+I229</f>
        <v>2374</v>
      </c>
      <c r="J204" s="65">
        <f>J205+J215+J216+J225+J226+J227+J229</f>
        <v>0</v>
      </c>
      <c r="K204" s="65">
        <f>K205+K215+K216+K225+K226+K227+K229</f>
        <v>5080</v>
      </c>
      <c r="L204" s="160">
        <f>L205+L215+L216+L225+L226+L227+L229</f>
        <v>2851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7931</v>
      </c>
      <c r="D216" s="153">
        <f>SUM(D217:D224)</f>
        <v>0</v>
      </c>
      <c r="E216" s="153">
        <f>SUM(E217:E224)</f>
        <v>0</v>
      </c>
      <c r="F216" s="153">
        <f>SUM(F217:F224)</f>
        <v>5080</v>
      </c>
      <c r="G216" s="154">
        <f>SUM(G217:G224)</f>
        <v>2851</v>
      </c>
      <c r="H216" s="74">
        <f t="shared" si="24"/>
        <v>10305</v>
      </c>
      <c r="I216" s="153">
        <f>SUM(I217:I224)</f>
        <v>2374</v>
      </c>
      <c r="J216" s="153">
        <f>SUM(J217:J224)</f>
        <v>0</v>
      </c>
      <c r="K216" s="153">
        <f>SUM(K217:K224)</f>
        <v>5080</v>
      </c>
      <c r="L216" s="155">
        <f>SUM(L217:L224)</f>
        <v>2851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430</v>
      </c>
      <c r="D219" s="76"/>
      <c r="E219" s="76"/>
      <c r="F219" s="76">
        <v>430</v>
      </c>
      <c r="G219" s="150"/>
      <c r="H219" s="74">
        <f t="shared" si="24"/>
        <v>430</v>
      </c>
      <c r="I219" s="76"/>
      <c r="J219" s="76"/>
      <c r="K219" s="76">
        <v>430</v>
      </c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1200</v>
      </c>
      <c r="D223" s="76"/>
      <c r="E223" s="76"/>
      <c r="F223" s="76">
        <v>1200</v>
      </c>
      <c r="G223" s="150"/>
      <c r="H223" s="74">
        <f t="shared" si="24"/>
        <v>3574</v>
      </c>
      <c r="I223" s="76">
        <f>1890+484</f>
        <v>2374</v>
      </c>
      <c r="J223" s="76"/>
      <c r="K223" s="76">
        <v>1200</v>
      </c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6301</v>
      </c>
      <c r="D224" s="76"/>
      <c r="E224" s="76"/>
      <c r="F224" s="76">
        <v>3450</v>
      </c>
      <c r="G224" s="150">
        <v>2851</v>
      </c>
      <c r="H224" s="74">
        <f t="shared" si="24"/>
        <v>6301</v>
      </c>
      <c r="I224" s="76"/>
      <c r="J224" s="76"/>
      <c r="K224" s="76">
        <v>3450</v>
      </c>
      <c r="L224" s="151">
        <v>2851</v>
      </c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5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5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5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5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14879</v>
      </c>
      <c r="I280" s="153">
        <f>SUM(I281:I282)</f>
        <v>0</v>
      </c>
      <c r="J280" s="153">
        <f>SUM(J281:J282)</f>
        <v>0</v>
      </c>
      <c r="K280" s="153">
        <f>SUM(K281:K282)</f>
        <v>14879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14879</v>
      </c>
      <c r="I281" s="76"/>
      <c r="J281" s="76"/>
      <c r="K281" s="76">
        <v>14879</v>
      </c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818989</v>
      </c>
      <c r="I283" s="219">
        <f>SUM(I280,I268,I230,I195,I187,I173,I75,I53)</f>
        <v>379989</v>
      </c>
      <c r="J283" s="219">
        <f>SUM(J280,J268,J230,J195,J187,J173,J75,J53)</f>
        <v>318345</v>
      </c>
      <c r="K283" s="219">
        <f>SUM(K280,K268,K230,K195,K187,K173,K75,K53)</f>
        <v>117804</v>
      </c>
      <c r="L283" s="143">
        <f>SUM(L280,L268,L230,L195,L187,L173,L75,L53)</f>
        <v>2851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-7896</v>
      </c>
      <c r="I285" s="225">
        <f>SUM(I25,I26,I42)-I51</f>
        <v>0</v>
      </c>
      <c r="J285" s="225">
        <f>SUM(J25,J26,J42)-J51</f>
        <v>0</v>
      </c>
      <c r="K285" s="225">
        <f>(K27+K43)-K51</f>
        <v>-5045</v>
      </c>
      <c r="L285" s="227">
        <f>L45-L51</f>
        <v>-2851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2851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2851</v>
      </c>
      <c r="H287" s="229">
        <f t="shared" si="40"/>
        <v>7896</v>
      </c>
      <c r="I287" s="225">
        <f t="shared" si="40"/>
        <v>0</v>
      </c>
      <c r="J287" s="225">
        <f t="shared" si="40"/>
        <v>0</v>
      </c>
      <c r="K287" s="225">
        <f t="shared" si="40"/>
        <v>5045</v>
      </c>
      <c r="L287" s="230">
        <f t="shared" si="40"/>
        <v>2851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2851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2851</v>
      </c>
      <c r="H288" s="229">
        <f t="shared" si="41"/>
        <v>7896</v>
      </c>
      <c r="I288" s="225">
        <f t="shared" si="41"/>
        <v>0</v>
      </c>
      <c r="J288" s="225">
        <f t="shared" si="41"/>
        <v>0</v>
      </c>
      <c r="K288" s="225">
        <f t="shared" si="41"/>
        <v>5045</v>
      </c>
      <c r="L288" s="230">
        <f t="shared" si="41"/>
        <v>2851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 t="s">
        <v>551</v>
      </c>
      <c r="F303" s="255"/>
      <c r="G303" s="255"/>
      <c r="H303" s="255" t="s">
        <v>552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 t="s">
        <v>551</v>
      </c>
      <c r="F305" s="255"/>
      <c r="G305" s="255"/>
      <c r="H305" s="255" t="s">
        <v>553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9uR6FetTecWKt/xfYyde4lTfF0nRfx1CjIW3qpLZUlKJh7pLB5X3VMAyjGcU63GjLVy0mdRk1yieHmi+k9zR9Q==" saltValue="BAxgBcAD493wm1FDmxcGxg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Nr.09.12.1.&amp;"Arial,Regular"          </oddHeader>
    <oddFooter>&amp;L&amp;"Times New Roman,Regular"&amp;10&amp;D&amp;T&amp;R&amp;"Times New Roman,Regular"&amp;10&amp;P (&amp;N)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554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555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556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528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538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557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558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559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 t="s">
        <v>560</v>
      </c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572902</v>
      </c>
      <c r="D21" s="31">
        <f>SUM(D22,D25,D26,D42,D43)</f>
        <v>501973</v>
      </c>
      <c r="E21" s="31">
        <f>SUM(E22,E25,E43)</f>
        <v>0</v>
      </c>
      <c r="F21" s="31">
        <f>SUM(F22,F27,F43)</f>
        <v>62731</v>
      </c>
      <c r="G21" s="32">
        <f>SUM(G22,G45)</f>
        <v>8198</v>
      </c>
      <c r="H21" s="30">
        <f>SUM(I21:L21)</f>
        <v>718790</v>
      </c>
      <c r="I21" s="31">
        <f>SUM(I22,I25,I26,I42,I43)</f>
        <v>571839</v>
      </c>
      <c r="J21" s="31">
        <f>SUM(J22,J25,J43)</f>
        <v>87113</v>
      </c>
      <c r="K21" s="31">
        <f>SUM(K22,K27,K43)</f>
        <v>51651</v>
      </c>
      <c r="L21" s="33">
        <f>SUM(L22,L45)</f>
        <v>8187</v>
      </c>
    </row>
    <row r="22" spans="1:12" ht="12.75" thickTop="1" x14ac:dyDescent="0.25">
      <c r="A22" s="34"/>
      <c r="B22" s="35" t="s">
        <v>32</v>
      </c>
      <c r="C22" s="36">
        <f t="shared" si="0"/>
        <v>8198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8198</v>
      </c>
      <c r="H22" s="36">
        <f t="shared" ref="H22:H47" si="1">SUM(I22:L22)</f>
        <v>8187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8187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8198</v>
      </c>
      <c r="D24" s="49"/>
      <c r="E24" s="49"/>
      <c r="F24" s="49"/>
      <c r="G24" s="50">
        <v>8198</v>
      </c>
      <c r="H24" s="48">
        <f t="shared" si="1"/>
        <v>8187</v>
      </c>
      <c r="I24" s="49"/>
      <c r="J24" s="49"/>
      <c r="K24" s="49"/>
      <c r="L24" s="51">
        <v>8187</v>
      </c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501973</v>
      </c>
      <c r="D25" s="54">
        <v>501973</v>
      </c>
      <c r="E25" s="54"/>
      <c r="F25" s="55" t="s">
        <v>36</v>
      </c>
      <c r="G25" s="56" t="s">
        <v>36</v>
      </c>
      <c r="H25" s="53">
        <f t="shared" si="1"/>
        <v>658952</v>
      </c>
      <c r="I25" s="54">
        <f>I51</f>
        <v>571839</v>
      </c>
      <c r="J25" s="54">
        <f>J51</f>
        <v>87113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62731</v>
      </c>
      <c r="D27" s="61" t="s">
        <v>36</v>
      </c>
      <c r="E27" s="61" t="s">
        <v>36</v>
      </c>
      <c r="F27" s="65">
        <f>SUM(F28,F32,F34,F37)</f>
        <v>62731</v>
      </c>
      <c r="G27" s="62" t="s">
        <v>36</v>
      </c>
      <c r="H27" s="59">
        <f t="shared" si="1"/>
        <v>51651</v>
      </c>
      <c r="I27" s="61" t="s">
        <v>36</v>
      </c>
      <c r="J27" s="61" t="s">
        <v>36</v>
      </c>
      <c r="K27" s="65">
        <f>SUM(K28,K32,K34,K37)</f>
        <v>51651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5571</v>
      </c>
      <c r="D34" s="61" t="s">
        <v>36</v>
      </c>
      <c r="E34" s="61" t="s">
        <v>36</v>
      </c>
      <c r="F34" s="65">
        <f>SUM(F35:F36)</f>
        <v>5571</v>
      </c>
      <c r="G34" s="62" t="s">
        <v>36</v>
      </c>
      <c r="H34" s="59">
        <f t="shared" si="1"/>
        <v>5571</v>
      </c>
      <c r="I34" s="61" t="s">
        <v>36</v>
      </c>
      <c r="J34" s="61" t="s">
        <v>36</v>
      </c>
      <c r="K34" s="65">
        <f>SUM(K35:K36)</f>
        <v>5571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5571</v>
      </c>
      <c r="D35" s="69" t="s">
        <v>36</v>
      </c>
      <c r="E35" s="69" t="s">
        <v>36</v>
      </c>
      <c r="F35" s="70">
        <v>5571</v>
      </c>
      <c r="G35" s="71" t="s">
        <v>36</v>
      </c>
      <c r="H35" s="68">
        <f t="shared" si="1"/>
        <v>5571</v>
      </c>
      <c r="I35" s="69" t="s">
        <v>36</v>
      </c>
      <c r="J35" s="69" t="s">
        <v>36</v>
      </c>
      <c r="K35" s="70">
        <v>5571</v>
      </c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57160</v>
      </c>
      <c r="D37" s="61" t="s">
        <v>36</v>
      </c>
      <c r="E37" s="61" t="s">
        <v>36</v>
      </c>
      <c r="F37" s="65">
        <f>SUM(F38:F41)</f>
        <v>57160</v>
      </c>
      <c r="G37" s="62" t="s">
        <v>36</v>
      </c>
      <c r="H37" s="59">
        <f t="shared" si="1"/>
        <v>46080</v>
      </c>
      <c r="I37" s="61" t="s">
        <v>36</v>
      </c>
      <c r="J37" s="61" t="s">
        <v>36</v>
      </c>
      <c r="K37" s="65">
        <f>SUM(K38:K41)</f>
        <v>46080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57160</v>
      </c>
      <c r="D41" s="75" t="s">
        <v>36</v>
      </c>
      <c r="E41" s="75" t="s">
        <v>36</v>
      </c>
      <c r="F41" s="76">
        <v>57160</v>
      </c>
      <c r="G41" s="77" t="s">
        <v>36</v>
      </c>
      <c r="H41" s="74">
        <f t="shared" si="1"/>
        <v>46080</v>
      </c>
      <c r="I41" s="75" t="s">
        <v>36</v>
      </c>
      <c r="J41" s="75" t="s">
        <v>36</v>
      </c>
      <c r="K41" s="76">
        <v>46080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718790</v>
      </c>
      <c r="I50" s="122">
        <f>SUM(I51,I280)</f>
        <v>571839</v>
      </c>
      <c r="J50" s="122">
        <f>SUM(J51,J280)</f>
        <v>87113</v>
      </c>
      <c r="K50" s="122">
        <f>SUM(K51,K280)</f>
        <v>51651</v>
      </c>
      <c r="L50" s="124">
        <f>SUM(L51,L280)</f>
        <v>8187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718790</v>
      </c>
      <c r="I51" s="128">
        <f>SUM(I52,I194)</f>
        <v>571839</v>
      </c>
      <c r="J51" s="128">
        <f>SUM(J52,J194)</f>
        <v>87113</v>
      </c>
      <c r="K51" s="128">
        <f>SUM(K52,K194)</f>
        <v>51651</v>
      </c>
      <c r="L51" s="130">
        <f>SUM(L52,L194)</f>
        <v>8187</v>
      </c>
    </row>
    <row r="52" spans="1:12" s="27" customFormat="1" ht="24" x14ac:dyDescent="0.25">
      <c r="A52" s="131"/>
      <c r="B52" s="21" t="s">
        <v>62</v>
      </c>
      <c r="C52" s="132">
        <f t="shared" si="5"/>
        <v>571959</v>
      </c>
      <c r="D52" s="133">
        <f>SUM(D53,D75,D173,D187)</f>
        <v>501030</v>
      </c>
      <c r="E52" s="133">
        <f>SUM(E53,E75,E173,E187)</f>
        <v>0</v>
      </c>
      <c r="F52" s="133">
        <f>SUM(F53,F75,F173,F187)</f>
        <v>62731</v>
      </c>
      <c r="G52" s="134">
        <f>SUM(G53,G75,G173,G187)</f>
        <v>8198</v>
      </c>
      <c r="H52" s="132">
        <f t="shared" si="6"/>
        <v>713315</v>
      </c>
      <c r="I52" s="133">
        <f>SUM(I53,I75,I173,I187)</f>
        <v>566364</v>
      </c>
      <c r="J52" s="133">
        <f>SUM(J53,J75,J173,J187)</f>
        <v>87113</v>
      </c>
      <c r="K52" s="133">
        <f>SUM(K53,K75,K173,K187)</f>
        <v>51651</v>
      </c>
      <c r="L52" s="135">
        <f>SUM(L53,L75,L173,L187)</f>
        <v>8187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399634</v>
      </c>
      <c r="D53" s="138">
        <f>SUM(D54,D67)</f>
        <v>396881</v>
      </c>
      <c r="E53" s="138">
        <f>SUM(E54,E67)</f>
        <v>0</v>
      </c>
      <c r="F53" s="138">
        <f>SUM(F54,F67)</f>
        <v>2753</v>
      </c>
      <c r="G53" s="139">
        <f>SUM(G54,G67)</f>
        <v>0</v>
      </c>
      <c r="H53" s="137">
        <f t="shared" si="6"/>
        <v>535539</v>
      </c>
      <c r="I53" s="138">
        <f>SUM(I54,I67)</f>
        <v>445673</v>
      </c>
      <c r="J53" s="138">
        <f>SUM(J54,J67)</f>
        <v>87113</v>
      </c>
      <c r="K53" s="138">
        <f>SUM(K54,K67)</f>
        <v>2753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303754</v>
      </c>
      <c r="D54" s="65">
        <f>SUM(D55,D58,D66)</f>
        <v>301705</v>
      </c>
      <c r="E54" s="65">
        <f>SUM(E55,E58,E66)</f>
        <v>0</v>
      </c>
      <c r="F54" s="65">
        <f>SUM(F55,F58,F66)</f>
        <v>2049</v>
      </c>
      <c r="G54" s="142">
        <f>SUM(G55,G58,G66)</f>
        <v>0</v>
      </c>
      <c r="H54" s="59">
        <f t="shared" si="6"/>
        <v>413030</v>
      </c>
      <c r="I54" s="65">
        <f>SUM(I55,I58,I66)</f>
        <v>340496</v>
      </c>
      <c r="J54" s="65">
        <f>SUM(J55,J58,J66)</f>
        <v>70485</v>
      </c>
      <c r="K54" s="65">
        <f>SUM(K55,K58,K66)</f>
        <v>2049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281345</v>
      </c>
      <c r="D55" s="145">
        <f>SUM(D56:D57)</f>
        <v>279296</v>
      </c>
      <c r="E55" s="145">
        <f>SUM(E56:E57)</f>
        <v>0</v>
      </c>
      <c r="F55" s="145">
        <f>SUM(F56:F57)</f>
        <v>2049</v>
      </c>
      <c r="G55" s="146">
        <f>SUM(G56:G57)</f>
        <v>0</v>
      </c>
      <c r="H55" s="110">
        <f t="shared" si="6"/>
        <v>372299</v>
      </c>
      <c r="I55" s="145">
        <f>SUM(I56:I57)</f>
        <v>304385</v>
      </c>
      <c r="J55" s="145">
        <f>SUM(J56:J57)</f>
        <v>65865</v>
      </c>
      <c r="K55" s="145">
        <f>SUM(K56:K57)</f>
        <v>2049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281345</v>
      </c>
      <c r="D57" s="76">
        <v>279296</v>
      </c>
      <c r="E57" s="76"/>
      <c r="F57" s="76">
        <v>2049</v>
      </c>
      <c r="G57" s="150"/>
      <c r="H57" s="74">
        <f t="shared" si="6"/>
        <v>372299</v>
      </c>
      <c r="I57" s="76">
        <v>304385</v>
      </c>
      <c r="J57" s="76">
        <v>65865</v>
      </c>
      <c r="K57" s="76">
        <v>2049</v>
      </c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22409</v>
      </c>
      <c r="D58" s="153">
        <f>SUM(D59:D65)</f>
        <v>22409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40731</v>
      </c>
      <c r="I58" s="153">
        <f>SUM(I59:I65)</f>
        <v>36111</v>
      </c>
      <c r="J58" s="153">
        <f>SUM(J59:J65)</f>
        <v>4620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4497</v>
      </c>
      <c r="D59" s="76">
        <v>4497</v>
      </c>
      <c r="E59" s="76"/>
      <c r="F59" s="76"/>
      <c r="G59" s="150"/>
      <c r="H59" s="74">
        <f t="shared" si="6"/>
        <v>4497</v>
      </c>
      <c r="I59" s="76">
        <v>4497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1109</v>
      </c>
      <c r="D60" s="76">
        <v>1109</v>
      </c>
      <c r="E60" s="76"/>
      <c r="F60" s="76"/>
      <c r="G60" s="150"/>
      <c r="H60" s="74">
        <f t="shared" si="6"/>
        <v>1109</v>
      </c>
      <c r="I60" s="76">
        <v>1109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7476</v>
      </c>
      <c r="D61" s="76">
        <v>7476</v>
      </c>
      <c r="E61" s="76"/>
      <c r="F61" s="76"/>
      <c r="G61" s="150"/>
      <c r="H61" s="74">
        <f t="shared" si="6"/>
        <v>7477</v>
      </c>
      <c r="I61" s="76">
        <v>7477</v>
      </c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1114</v>
      </c>
      <c r="D62" s="76">
        <v>1114</v>
      </c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5873</v>
      </c>
      <c r="D63" s="76">
        <v>5873</v>
      </c>
      <c r="E63" s="76"/>
      <c r="F63" s="76"/>
      <c r="G63" s="150"/>
      <c r="H63" s="74">
        <f t="shared" si="6"/>
        <v>4182</v>
      </c>
      <c r="I63" s="76">
        <v>4182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16506</v>
      </c>
      <c r="I64" s="76">
        <v>16506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2340</v>
      </c>
      <c r="D65" s="76">
        <v>2340</v>
      </c>
      <c r="E65" s="76"/>
      <c r="F65" s="76"/>
      <c r="G65" s="150"/>
      <c r="H65" s="74">
        <f t="shared" si="6"/>
        <v>6960</v>
      </c>
      <c r="I65" s="76">
        <v>2340</v>
      </c>
      <c r="J65" s="76">
        <v>4620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95880</v>
      </c>
      <c r="D67" s="65">
        <f>SUM(D68:D69)</f>
        <v>95176</v>
      </c>
      <c r="E67" s="65">
        <f>SUM(E68:E69)</f>
        <v>0</v>
      </c>
      <c r="F67" s="65">
        <f>SUM(F68:F69)</f>
        <v>704</v>
      </c>
      <c r="G67" s="159">
        <f>SUM(G68:G69)</f>
        <v>0</v>
      </c>
      <c r="H67" s="59">
        <f t="shared" si="6"/>
        <v>122509</v>
      </c>
      <c r="I67" s="65">
        <f>SUM(I68:I69)</f>
        <v>105177</v>
      </c>
      <c r="J67" s="65">
        <f>SUM(J68:J69)</f>
        <v>16628</v>
      </c>
      <c r="K67" s="65">
        <f>SUM(K68:K69)</f>
        <v>704</v>
      </c>
      <c r="L67" s="160">
        <f>SUM(L68:L69)</f>
        <v>0</v>
      </c>
    </row>
    <row r="68" spans="1:12" ht="24" x14ac:dyDescent="0.25">
      <c r="A68" s="265">
        <v>1210</v>
      </c>
      <c r="B68" s="67" t="s">
        <v>77</v>
      </c>
      <c r="C68" s="68">
        <f t="shared" si="5"/>
        <v>74455</v>
      </c>
      <c r="D68" s="70">
        <v>73961</v>
      </c>
      <c r="E68" s="70"/>
      <c r="F68" s="70">
        <v>494</v>
      </c>
      <c r="G68" s="148"/>
      <c r="H68" s="68">
        <f t="shared" si="6"/>
        <v>100396</v>
      </c>
      <c r="I68" s="70">
        <v>83274</v>
      </c>
      <c r="J68" s="70">
        <v>16628</v>
      </c>
      <c r="K68" s="70">
        <v>494</v>
      </c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21425</v>
      </c>
      <c r="D69" s="153">
        <f>SUM(D70:D74)</f>
        <v>21215</v>
      </c>
      <c r="E69" s="153">
        <f>SUM(E70:E74)</f>
        <v>0</v>
      </c>
      <c r="F69" s="153">
        <f>SUM(F70:F74)</f>
        <v>210</v>
      </c>
      <c r="G69" s="154">
        <f>SUM(G70:G74)</f>
        <v>0</v>
      </c>
      <c r="H69" s="74">
        <f t="shared" si="6"/>
        <v>22113</v>
      </c>
      <c r="I69" s="153">
        <f>SUM(I70:I74)</f>
        <v>21903</v>
      </c>
      <c r="J69" s="153">
        <f>SUM(J70:J74)</f>
        <v>0</v>
      </c>
      <c r="K69" s="153">
        <f>SUM(K70:K74)</f>
        <v>210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11824</v>
      </c>
      <c r="D70" s="76">
        <v>11824</v>
      </c>
      <c r="E70" s="76"/>
      <c r="F70" s="76"/>
      <c r="G70" s="150"/>
      <c r="H70" s="74">
        <f t="shared" si="6"/>
        <v>12512</v>
      </c>
      <c r="I70" s="76">
        <v>12512</v>
      </c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9391</v>
      </c>
      <c r="D73" s="76">
        <v>9391</v>
      </c>
      <c r="E73" s="76"/>
      <c r="F73" s="76"/>
      <c r="G73" s="150"/>
      <c r="H73" s="74">
        <f t="shared" si="6"/>
        <v>9391</v>
      </c>
      <c r="I73" s="76">
        <v>9391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210</v>
      </c>
      <c r="D74" s="76"/>
      <c r="E74" s="76"/>
      <c r="F74" s="76">
        <v>210</v>
      </c>
      <c r="G74" s="150"/>
      <c r="H74" s="74">
        <f t="shared" si="6"/>
        <v>210</v>
      </c>
      <c r="I74" s="76"/>
      <c r="J74" s="76"/>
      <c r="K74" s="76">
        <v>210</v>
      </c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172325</v>
      </c>
      <c r="D75" s="138">
        <f>SUM(D76,D83,D130,D164,D165,D172)</f>
        <v>104149</v>
      </c>
      <c r="E75" s="138">
        <f>SUM(E76,E83,E130,E164,E165,E172)</f>
        <v>0</v>
      </c>
      <c r="F75" s="138">
        <f>SUM(F76,F83,F130,F164,F165,F172)</f>
        <v>59978</v>
      </c>
      <c r="G75" s="139">
        <f>SUM(G76,G83,G130,G164,G165,G172)</f>
        <v>8198</v>
      </c>
      <c r="H75" s="137">
        <f t="shared" si="6"/>
        <v>177776</v>
      </c>
      <c r="I75" s="138">
        <f>SUM(I76,I83,I130,I164,I165,I172)</f>
        <v>120691</v>
      </c>
      <c r="J75" s="138">
        <f>SUM(J76,J83,J130,J164,J165,J172)</f>
        <v>0</v>
      </c>
      <c r="K75" s="138">
        <f>SUM(K76,K83,K130,K164,K165,K172)</f>
        <v>48898</v>
      </c>
      <c r="L75" s="140">
        <f>SUM(L76,L83,L130,L164,L165,L172)</f>
        <v>8187</v>
      </c>
    </row>
    <row r="76" spans="1:12" ht="24" x14ac:dyDescent="0.25">
      <c r="A76" s="58">
        <v>2100</v>
      </c>
      <c r="B76" s="141" t="s">
        <v>612</v>
      </c>
      <c r="C76" s="59">
        <f t="shared" si="5"/>
        <v>2630</v>
      </c>
      <c r="D76" s="65">
        <f>SUM(D77,D80)</f>
        <v>294</v>
      </c>
      <c r="E76" s="65">
        <f>SUM(E77,E80)</f>
        <v>0</v>
      </c>
      <c r="F76" s="65">
        <f>SUM(F77,F80)</f>
        <v>2336</v>
      </c>
      <c r="G76" s="159">
        <f>SUM(G77,G80)</f>
        <v>0</v>
      </c>
      <c r="H76" s="59">
        <f t="shared" si="6"/>
        <v>2436</v>
      </c>
      <c r="I76" s="65">
        <f>SUM(I77,I80)</f>
        <v>100</v>
      </c>
      <c r="J76" s="65">
        <f>SUM(J77,J80)</f>
        <v>0</v>
      </c>
      <c r="K76" s="65">
        <f>SUM(K77,K80)</f>
        <v>2336</v>
      </c>
      <c r="L76" s="160">
        <f>SUM(L77,L80)</f>
        <v>0</v>
      </c>
    </row>
    <row r="77" spans="1:12" ht="24" x14ac:dyDescent="0.25">
      <c r="A77" s="265">
        <v>2110</v>
      </c>
      <c r="B77" s="67" t="s">
        <v>613</v>
      </c>
      <c r="C77" s="68">
        <f t="shared" si="5"/>
        <v>907</v>
      </c>
      <c r="D77" s="162">
        <f>SUM(D78:D79)</f>
        <v>294</v>
      </c>
      <c r="E77" s="162">
        <f>SUM(E78:E79)</f>
        <v>0</v>
      </c>
      <c r="F77" s="162">
        <f>SUM(F78:F79)</f>
        <v>613</v>
      </c>
      <c r="G77" s="163">
        <f>SUM(G78:G79)</f>
        <v>0</v>
      </c>
      <c r="H77" s="68">
        <f t="shared" si="6"/>
        <v>713</v>
      </c>
      <c r="I77" s="162">
        <f>SUM(I78:I79)</f>
        <v>100</v>
      </c>
      <c r="J77" s="162">
        <f>SUM(J78:J79)</f>
        <v>0</v>
      </c>
      <c r="K77" s="162">
        <f>SUM(K78:K79)</f>
        <v>613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508</v>
      </c>
      <c r="D78" s="76">
        <v>294</v>
      </c>
      <c r="E78" s="76"/>
      <c r="F78" s="76">
        <v>214</v>
      </c>
      <c r="G78" s="150"/>
      <c r="H78" s="74">
        <f t="shared" si="6"/>
        <v>314</v>
      </c>
      <c r="I78" s="76">
        <v>100</v>
      </c>
      <c r="J78" s="76"/>
      <c r="K78" s="76">
        <v>214</v>
      </c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399</v>
      </c>
      <c r="D79" s="76"/>
      <c r="E79" s="76"/>
      <c r="F79" s="76">
        <v>399</v>
      </c>
      <c r="G79" s="150"/>
      <c r="H79" s="74">
        <f t="shared" si="6"/>
        <v>399</v>
      </c>
      <c r="I79" s="76"/>
      <c r="J79" s="76"/>
      <c r="K79" s="76">
        <v>399</v>
      </c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1723</v>
      </c>
      <c r="D80" s="153">
        <f>SUM(D81:D82)</f>
        <v>0</v>
      </c>
      <c r="E80" s="153">
        <f>SUM(E81:E82)</f>
        <v>0</v>
      </c>
      <c r="F80" s="153">
        <f>SUM(F81:F82)</f>
        <v>1723</v>
      </c>
      <c r="G80" s="154">
        <f>SUM(G81:G82)</f>
        <v>0</v>
      </c>
      <c r="H80" s="74">
        <f t="shared" si="6"/>
        <v>1723</v>
      </c>
      <c r="I80" s="153">
        <f>SUM(I81:I82)</f>
        <v>0</v>
      </c>
      <c r="J80" s="153">
        <f>SUM(J81:J82)</f>
        <v>0</v>
      </c>
      <c r="K80" s="153">
        <f>SUM(K81:K82)</f>
        <v>1723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1323</v>
      </c>
      <c r="D81" s="76"/>
      <c r="E81" s="76"/>
      <c r="F81" s="76">
        <v>1323</v>
      </c>
      <c r="G81" s="150"/>
      <c r="H81" s="74">
        <f t="shared" si="6"/>
        <v>1323</v>
      </c>
      <c r="I81" s="76"/>
      <c r="J81" s="76"/>
      <c r="K81" s="76">
        <v>1323</v>
      </c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400</v>
      </c>
      <c r="D82" s="76"/>
      <c r="E82" s="76"/>
      <c r="F82" s="76">
        <v>400</v>
      </c>
      <c r="G82" s="150"/>
      <c r="H82" s="74">
        <f t="shared" si="6"/>
        <v>400</v>
      </c>
      <c r="I82" s="76"/>
      <c r="J82" s="76"/>
      <c r="K82" s="76">
        <v>400</v>
      </c>
      <c r="L82" s="151"/>
    </row>
    <row r="83" spans="1:12" x14ac:dyDescent="0.25">
      <c r="A83" s="58">
        <v>2200</v>
      </c>
      <c r="B83" s="141" t="s">
        <v>83</v>
      </c>
      <c r="C83" s="59">
        <f t="shared" si="5"/>
        <v>144917</v>
      </c>
      <c r="D83" s="65">
        <f>SUM(D84,D89,D95,D103,D112,D116,D122,D128)</f>
        <v>101665</v>
      </c>
      <c r="E83" s="65">
        <f>SUM(E84,E89,E95,E103,E112,E116,E122,E128)</f>
        <v>0</v>
      </c>
      <c r="F83" s="65">
        <f>SUM(F84,F89,F95,F103,F112,F116,F122,F128)</f>
        <v>39554</v>
      </c>
      <c r="G83" s="159">
        <f>SUM(G84,G89,G95,G103,G112,G116,G122,G128)</f>
        <v>3698</v>
      </c>
      <c r="H83" s="59">
        <f t="shared" si="6"/>
        <v>150193</v>
      </c>
      <c r="I83" s="65">
        <f>SUM(I84,I89,I95,I103,I112,I116,I122,I128)</f>
        <v>117501</v>
      </c>
      <c r="J83" s="65">
        <f>SUM(J84,J89,J95,J103,J112,J116,J122,J128)</f>
        <v>0</v>
      </c>
      <c r="K83" s="65">
        <f>SUM(K84,K89,K95,K103,K112,K116,K122,K128)</f>
        <v>29005</v>
      </c>
      <c r="L83" s="165">
        <f>SUM(L84,L89,L95,L103,L112,L116,L122,L128)</f>
        <v>3687</v>
      </c>
    </row>
    <row r="84" spans="1:12" ht="24" x14ac:dyDescent="0.25">
      <c r="A84" s="144">
        <v>2210</v>
      </c>
      <c r="B84" s="103" t="s">
        <v>84</v>
      </c>
      <c r="C84" s="110">
        <f t="shared" si="5"/>
        <v>1384</v>
      </c>
      <c r="D84" s="145">
        <f>SUM(D85:D88)</f>
        <v>0</v>
      </c>
      <c r="E84" s="145">
        <f>SUM(E85:E88)</f>
        <v>0</v>
      </c>
      <c r="F84" s="145">
        <f>SUM(F85:F88)</f>
        <v>1384</v>
      </c>
      <c r="G84" s="145">
        <f>SUM(G85:G88)</f>
        <v>0</v>
      </c>
      <c r="H84" s="110">
        <f t="shared" si="6"/>
        <v>1384</v>
      </c>
      <c r="I84" s="145">
        <f>SUM(I85:I88)</f>
        <v>0</v>
      </c>
      <c r="J84" s="145">
        <f>SUM(J85:J88)</f>
        <v>0</v>
      </c>
      <c r="K84" s="145">
        <f>SUM(K85:K88)</f>
        <v>1384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854</v>
      </c>
      <c r="D86" s="76"/>
      <c r="E86" s="76"/>
      <c r="F86" s="76">
        <v>854</v>
      </c>
      <c r="G86" s="150"/>
      <c r="H86" s="74">
        <f t="shared" si="6"/>
        <v>854</v>
      </c>
      <c r="I86" s="76"/>
      <c r="J86" s="76"/>
      <c r="K86" s="76">
        <v>854</v>
      </c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450</v>
      </c>
      <c r="D87" s="76"/>
      <c r="E87" s="76"/>
      <c r="F87" s="76">
        <v>450</v>
      </c>
      <c r="G87" s="150"/>
      <c r="H87" s="74">
        <f t="shared" si="6"/>
        <v>450</v>
      </c>
      <c r="I87" s="76"/>
      <c r="J87" s="76"/>
      <c r="K87" s="76">
        <v>450</v>
      </c>
      <c r="L87" s="151"/>
    </row>
    <row r="88" spans="1:12" x14ac:dyDescent="0.25">
      <c r="A88" s="47">
        <v>2219</v>
      </c>
      <c r="B88" s="73" t="s">
        <v>88</v>
      </c>
      <c r="C88" s="74">
        <f t="shared" si="5"/>
        <v>80</v>
      </c>
      <c r="D88" s="76"/>
      <c r="E88" s="76"/>
      <c r="F88" s="76">
        <v>80</v>
      </c>
      <c r="G88" s="150"/>
      <c r="H88" s="74">
        <f t="shared" si="6"/>
        <v>80</v>
      </c>
      <c r="I88" s="76"/>
      <c r="J88" s="76"/>
      <c r="K88" s="76">
        <v>80</v>
      </c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130498</v>
      </c>
      <c r="D89" s="153">
        <f>SUM(D90:D94)</f>
        <v>99074</v>
      </c>
      <c r="E89" s="153">
        <f>SUM(E90:E94)</f>
        <v>0</v>
      </c>
      <c r="F89" s="153">
        <f>SUM(F90:F94)</f>
        <v>31424</v>
      </c>
      <c r="G89" s="154">
        <f>SUM(G90:G94)</f>
        <v>0</v>
      </c>
      <c r="H89" s="74">
        <f t="shared" si="6"/>
        <v>135927</v>
      </c>
      <c r="I89" s="153">
        <f>SUM(I90:I94)</f>
        <v>114910</v>
      </c>
      <c r="J89" s="153">
        <f>SUM(J90:J94)</f>
        <v>0</v>
      </c>
      <c r="K89" s="153">
        <f>SUM(K90:K94)</f>
        <v>21017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80267</v>
      </c>
      <c r="D90" s="76">
        <v>75267</v>
      </c>
      <c r="E90" s="76"/>
      <c r="F90" s="76">
        <v>5000</v>
      </c>
      <c r="G90" s="150"/>
      <c r="H90" s="74">
        <f t="shared" si="6"/>
        <v>88333</v>
      </c>
      <c r="I90" s="76">
        <v>82660</v>
      </c>
      <c r="J90" s="76"/>
      <c r="K90" s="76">
        <v>5673</v>
      </c>
      <c r="L90" s="151"/>
    </row>
    <row r="91" spans="1:12" x14ac:dyDescent="0.25">
      <c r="A91" s="47">
        <v>2222</v>
      </c>
      <c r="B91" s="73" t="s">
        <v>91</v>
      </c>
      <c r="C91" s="74">
        <f t="shared" si="5"/>
        <v>24837</v>
      </c>
      <c r="D91" s="76">
        <v>5000</v>
      </c>
      <c r="E91" s="76"/>
      <c r="F91" s="76">
        <v>19837</v>
      </c>
      <c r="G91" s="150"/>
      <c r="H91" s="74">
        <f t="shared" si="6"/>
        <v>22801</v>
      </c>
      <c r="I91" s="76">
        <v>14044</v>
      </c>
      <c r="J91" s="76"/>
      <c r="K91" s="76">
        <v>8757</v>
      </c>
      <c r="L91" s="151"/>
    </row>
    <row r="92" spans="1:12" x14ac:dyDescent="0.25">
      <c r="A92" s="47">
        <v>2223</v>
      </c>
      <c r="B92" s="73" t="s">
        <v>92</v>
      </c>
      <c r="C92" s="74">
        <f t="shared" si="5"/>
        <v>25109</v>
      </c>
      <c r="D92" s="76">
        <v>18807</v>
      </c>
      <c r="E92" s="76"/>
      <c r="F92" s="76">
        <v>6302</v>
      </c>
      <c r="G92" s="150"/>
      <c r="H92" s="74">
        <f t="shared" si="6"/>
        <v>24508</v>
      </c>
      <c r="I92" s="76">
        <v>18206</v>
      </c>
      <c r="J92" s="76"/>
      <c r="K92" s="76">
        <v>6302</v>
      </c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285</v>
      </c>
      <c r="D93" s="76"/>
      <c r="E93" s="76"/>
      <c r="F93" s="76">
        <v>285</v>
      </c>
      <c r="G93" s="150"/>
      <c r="H93" s="74">
        <f t="shared" si="6"/>
        <v>285</v>
      </c>
      <c r="I93" s="76"/>
      <c r="J93" s="76"/>
      <c r="K93" s="76">
        <v>285</v>
      </c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2029</v>
      </c>
      <c r="D95" s="153">
        <f>SUM(D96:D102)</f>
        <v>456</v>
      </c>
      <c r="E95" s="153">
        <f>SUM(E96:E102)</f>
        <v>0</v>
      </c>
      <c r="F95" s="153">
        <f>SUM(F96:F102)</f>
        <v>1573</v>
      </c>
      <c r="G95" s="154">
        <f>SUM(G96:G102)</f>
        <v>0</v>
      </c>
      <c r="H95" s="74">
        <f t="shared" si="6"/>
        <v>2110</v>
      </c>
      <c r="I95" s="153">
        <f>SUM(I96:I102)</f>
        <v>456</v>
      </c>
      <c r="J95" s="153">
        <f>SUM(J96:J102)</f>
        <v>0</v>
      </c>
      <c r="K95" s="153">
        <f>SUM(K96:K102)</f>
        <v>1654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182</v>
      </c>
      <c r="D99" s="76"/>
      <c r="E99" s="76"/>
      <c r="F99" s="76">
        <v>182</v>
      </c>
      <c r="G99" s="150"/>
      <c r="H99" s="74">
        <f t="shared" si="6"/>
        <v>182</v>
      </c>
      <c r="I99" s="76"/>
      <c r="J99" s="76"/>
      <c r="K99" s="76">
        <v>182</v>
      </c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356</v>
      </c>
      <c r="D100" s="76"/>
      <c r="E100" s="76"/>
      <c r="F100" s="76">
        <v>356</v>
      </c>
      <c r="G100" s="150"/>
      <c r="H100" s="74">
        <f t="shared" si="6"/>
        <v>356</v>
      </c>
      <c r="I100" s="76"/>
      <c r="J100" s="76"/>
      <c r="K100" s="76">
        <v>356</v>
      </c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285</v>
      </c>
      <c r="D101" s="76"/>
      <c r="E101" s="76"/>
      <c r="F101" s="76">
        <v>285</v>
      </c>
      <c r="G101" s="150"/>
      <c r="H101" s="74">
        <f t="shared" si="6"/>
        <v>285</v>
      </c>
      <c r="I101" s="76"/>
      <c r="J101" s="76"/>
      <c r="K101" s="76">
        <v>285</v>
      </c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1206</v>
      </c>
      <c r="D102" s="76">
        <v>456</v>
      </c>
      <c r="E102" s="76"/>
      <c r="F102" s="76">
        <v>750</v>
      </c>
      <c r="G102" s="150"/>
      <c r="H102" s="74">
        <f t="shared" si="6"/>
        <v>1287</v>
      </c>
      <c r="I102" s="76">
        <v>456</v>
      </c>
      <c r="J102" s="76"/>
      <c r="K102" s="76">
        <f>650+181</f>
        <v>831</v>
      </c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2725</v>
      </c>
      <c r="D103" s="153">
        <f>SUM(D104:D111)</f>
        <v>0</v>
      </c>
      <c r="E103" s="153">
        <f>SUM(E104:E111)</f>
        <v>0</v>
      </c>
      <c r="F103" s="153">
        <f>SUM(F104:F111)</f>
        <v>2725</v>
      </c>
      <c r="G103" s="154">
        <f>SUM(G104:G111)</f>
        <v>0</v>
      </c>
      <c r="H103" s="74">
        <f t="shared" si="6"/>
        <v>2398</v>
      </c>
      <c r="I103" s="153">
        <f>SUM(I104:I111)</f>
        <v>0</v>
      </c>
      <c r="J103" s="153">
        <f>SUM(J104:J111)</f>
        <v>0</v>
      </c>
      <c r="K103" s="153">
        <f>SUM(K104:K111)</f>
        <v>2398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627</v>
      </c>
      <c r="D106" s="76"/>
      <c r="E106" s="76"/>
      <c r="F106" s="76">
        <v>627</v>
      </c>
      <c r="G106" s="150"/>
      <c r="H106" s="74">
        <f t="shared" si="6"/>
        <v>300</v>
      </c>
      <c r="I106" s="76"/>
      <c r="J106" s="76"/>
      <c r="K106" s="76">
        <v>300</v>
      </c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2098</v>
      </c>
      <c r="D107" s="76"/>
      <c r="E107" s="76"/>
      <c r="F107" s="76">
        <v>2098</v>
      </c>
      <c r="G107" s="150"/>
      <c r="H107" s="74">
        <f t="shared" si="6"/>
        <v>2098</v>
      </c>
      <c r="I107" s="76"/>
      <c r="J107" s="76"/>
      <c r="K107" s="76">
        <v>2098</v>
      </c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200</v>
      </c>
      <c r="D112" s="153">
        <f>SUM(D113:D115)</f>
        <v>0</v>
      </c>
      <c r="E112" s="153">
        <f>SUM(E113:E115)</f>
        <v>0</v>
      </c>
      <c r="F112" s="153">
        <f>SUM(F113:F115)</f>
        <v>200</v>
      </c>
      <c r="G112" s="166">
        <f>SUM(G113:G115)</f>
        <v>0</v>
      </c>
      <c r="H112" s="74">
        <f t="shared" si="6"/>
        <v>200</v>
      </c>
      <c r="I112" s="153">
        <f>SUM(I113:I115)</f>
        <v>0</v>
      </c>
      <c r="J112" s="153">
        <f>SUM(J113:J115)</f>
        <v>0</v>
      </c>
      <c r="K112" s="153">
        <f>SUM(K113:K115)</f>
        <v>200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200</v>
      </c>
      <c r="D115" s="76"/>
      <c r="E115" s="76"/>
      <c r="F115" s="76">
        <v>200</v>
      </c>
      <c r="G115" s="150"/>
      <c r="H115" s="74">
        <f>SUM(I115:L115)</f>
        <v>200</v>
      </c>
      <c r="I115" s="76"/>
      <c r="J115" s="76"/>
      <c r="K115" s="76">
        <v>200</v>
      </c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3135</v>
      </c>
      <c r="D116" s="153">
        <f>SUM(D117:D121)</f>
        <v>2135</v>
      </c>
      <c r="E116" s="153">
        <f>SUM(E117:E121)</f>
        <v>0</v>
      </c>
      <c r="F116" s="153">
        <f>SUM(F117:F121)</f>
        <v>0</v>
      </c>
      <c r="G116" s="154">
        <f>SUM(G117:G121)</f>
        <v>1000</v>
      </c>
      <c r="H116" s="74">
        <f t="shared" ref="H116:H188" si="8">SUM(I116:L116)</f>
        <v>3135</v>
      </c>
      <c r="I116" s="153">
        <f>SUM(I117:I121)</f>
        <v>2135</v>
      </c>
      <c r="J116" s="153">
        <f>SUM(J117:J121)</f>
        <v>0</v>
      </c>
      <c r="K116" s="153">
        <f>SUM(K117:K121)</f>
        <v>0</v>
      </c>
      <c r="L116" s="155">
        <f>SUM(L117:L121)</f>
        <v>1000</v>
      </c>
    </row>
    <row r="117" spans="1:12" x14ac:dyDescent="0.25">
      <c r="A117" s="47">
        <v>2261</v>
      </c>
      <c r="B117" s="73" t="s">
        <v>112</v>
      </c>
      <c r="C117" s="74">
        <f t="shared" si="7"/>
        <v>712</v>
      </c>
      <c r="D117" s="76">
        <v>712</v>
      </c>
      <c r="E117" s="76"/>
      <c r="F117" s="76"/>
      <c r="G117" s="150"/>
      <c r="H117" s="74">
        <f t="shared" si="8"/>
        <v>712</v>
      </c>
      <c r="I117" s="76">
        <v>712</v>
      </c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1000</v>
      </c>
      <c r="D118" s="76"/>
      <c r="E118" s="76"/>
      <c r="F118" s="76"/>
      <c r="G118" s="150">
        <v>1000</v>
      </c>
      <c r="H118" s="74">
        <f t="shared" si="8"/>
        <v>1000</v>
      </c>
      <c r="I118" s="76"/>
      <c r="J118" s="76"/>
      <c r="K118" s="76"/>
      <c r="L118" s="151">
        <v>1000</v>
      </c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1423</v>
      </c>
      <c r="D121" s="76">
        <v>1423</v>
      </c>
      <c r="E121" s="76"/>
      <c r="F121" s="76"/>
      <c r="G121" s="150"/>
      <c r="H121" s="74">
        <f t="shared" si="8"/>
        <v>1423</v>
      </c>
      <c r="I121" s="76">
        <v>1423</v>
      </c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4946</v>
      </c>
      <c r="D122" s="153">
        <f>SUM(D123:D127)</f>
        <v>0</v>
      </c>
      <c r="E122" s="153">
        <f>SUM(E123:E127)</f>
        <v>0</v>
      </c>
      <c r="F122" s="153">
        <f>SUM(F123:F127)</f>
        <v>2248</v>
      </c>
      <c r="G122" s="154">
        <f>SUM(G123:G127)</f>
        <v>2698</v>
      </c>
      <c r="H122" s="74">
        <f t="shared" si="8"/>
        <v>5039</v>
      </c>
      <c r="I122" s="153">
        <f>SUM(I123:I127)</f>
        <v>0</v>
      </c>
      <c r="J122" s="153">
        <f>SUM(J123:J127)</f>
        <v>0</v>
      </c>
      <c r="K122" s="153">
        <f>SUM(K123:K127)</f>
        <v>2352</v>
      </c>
      <c r="L122" s="155">
        <f>SUM(L123:L127)</f>
        <v>2687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4946</v>
      </c>
      <c r="D127" s="76"/>
      <c r="E127" s="76"/>
      <c r="F127" s="76">
        <v>2248</v>
      </c>
      <c r="G127" s="150">
        <v>2698</v>
      </c>
      <c r="H127" s="74">
        <f t="shared" si="8"/>
        <v>5039</v>
      </c>
      <c r="I127" s="76"/>
      <c r="J127" s="76"/>
      <c r="K127" s="76">
        <v>2352</v>
      </c>
      <c r="L127" s="151">
        <v>2687</v>
      </c>
    </row>
    <row r="128" spans="1:12" ht="24" x14ac:dyDescent="0.25">
      <c r="A128" s="265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23097</v>
      </c>
      <c r="D130" s="65">
        <f>SUM(D131,D136,D140,D141,D144,D151,D159,D160,D163)</f>
        <v>2190</v>
      </c>
      <c r="E130" s="65">
        <f>SUM(E131,E136,E140,E141,E144,E151,E159,E160,E163)</f>
        <v>0</v>
      </c>
      <c r="F130" s="65">
        <f>SUM(F131,F136,F140,F141,F144,F151,F159,F160,F163)</f>
        <v>16407</v>
      </c>
      <c r="G130" s="159">
        <f>SUM(G131,G136,G140,G141,G144,G151,G159,G160,G163)</f>
        <v>4500</v>
      </c>
      <c r="H130" s="59">
        <f t="shared" si="8"/>
        <v>23647</v>
      </c>
      <c r="I130" s="65">
        <f>SUM(I131,I136,I140,I141,I144,I151,I159,I160,I163)</f>
        <v>3090</v>
      </c>
      <c r="J130" s="65">
        <f>SUM(J131,J136,J140,J141,J144,J151,J159,J160,J163)</f>
        <v>0</v>
      </c>
      <c r="K130" s="65">
        <f>SUM(K131,K136,K140,K141,K144,K151,K159,K160,K163)</f>
        <v>16057</v>
      </c>
      <c r="L130" s="160">
        <f>SUM(L131,L136,L140,L141,L144,L151,L159,L160,L163)</f>
        <v>4500</v>
      </c>
    </row>
    <row r="131" spans="1:12" ht="24" x14ac:dyDescent="0.25">
      <c r="A131" s="265">
        <v>2310</v>
      </c>
      <c r="B131" s="67" t="s">
        <v>622</v>
      </c>
      <c r="C131" s="68">
        <f t="shared" si="7"/>
        <v>1714</v>
      </c>
      <c r="D131" s="162">
        <f>SUM(D132:D135)</f>
        <v>474</v>
      </c>
      <c r="E131" s="162">
        <f t="shared" ref="E131:L131" si="10">SUM(E132:E135)</f>
        <v>0</v>
      </c>
      <c r="F131" s="162">
        <f t="shared" si="10"/>
        <v>1240</v>
      </c>
      <c r="G131" s="163">
        <f t="shared" si="10"/>
        <v>0</v>
      </c>
      <c r="H131" s="68">
        <f t="shared" si="8"/>
        <v>3864</v>
      </c>
      <c r="I131" s="162">
        <f t="shared" si="10"/>
        <v>1374</v>
      </c>
      <c r="J131" s="162">
        <f t="shared" si="10"/>
        <v>0</v>
      </c>
      <c r="K131" s="162">
        <f t="shared" si="10"/>
        <v>2490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450</v>
      </c>
      <c r="D132" s="76"/>
      <c r="E132" s="76"/>
      <c r="F132" s="76">
        <v>450</v>
      </c>
      <c r="G132" s="150"/>
      <c r="H132" s="74">
        <f t="shared" si="8"/>
        <v>400</v>
      </c>
      <c r="I132" s="76"/>
      <c r="J132" s="76"/>
      <c r="K132" s="76">
        <v>400</v>
      </c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1264</v>
      </c>
      <c r="D133" s="76">
        <v>474</v>
      </c>
      <c r="E133" s="76"/>
      <c r="F133" s="76">
        <v>790</v>
      </c>
      <c r="G133" s="150"/>
      <c r="H133" s="74">
        <f t="shared" si="8"/>
        <v>2164</v>
      </c>
      <c r="I133" s="76">
        <f>474+900</f>
        <v>1374</v>
      </c>
      <c r="J133" s="76"/>
      <c r="K133" s="76">
        <v>790</v>
      </c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1300</v>
      </c>
      <c r="I135" s="76"/>
      <c r="J135" s="76"/>
      <c r="K135" s="76">
        <v>1300</v>
      </c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2529</v>
      </c>
      <c r="D136" s="153">
        <f>SUM(D137:D139)</f>
        <v>427</v>
      </c>
      <c r="E136" s="153">
        <f>SUM(E137:E139)</f>
        <v>0</v>
      </c>
      <c r="F136" s="153">
        <f>SUM(F137:F139)</f>
        <v>2102</v>
      </c>
      <c r="G136" s="154">
        <f>SUM(G137:G139)</f>
        <v>0</v>
      </c>
      <c r="H136" s="74">
        <f t="shared" si="8"/>
        <v>2529</v>
      </c>
      <c r="I136" s="153">
        <f>SUM(I137:I139)</f>
        <v>427</v>
      </c>
      <c r="J136" s="153">
        <f>SUM(J137:J139)</f>
        <v>0</v>
      </c>
      <c r="K136" s="153">
        <f>SUM(K137:K139)</f>
        <v>2102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2529</v>
      </c>
      <c r="D138" s="76">
        <v>427</v>
      </c>
      <c r="E138" s="76"/>
      <c r="F138" s="76">
        <v>2102</v>
      </c>
      <c r="G138" s="150"/>
      <c r="H138" s="74">
        <f t="shared" si="8"/>
        <v>2529</v>
      </c>
      <c r="I138" s="76">
        <v>427</v>
      </c>
      <c r="J138" s="76"/>
      <c r="K138" s="76">
        <v>2102</v>
      </c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1500</v>
      </c>
      <c r="D140" s="76"/>
      <c r="E140" s="76"/>
      <c r="F140" s="76">
        <v>1500</v>
      </c>
      <c r="G140" s="150"/>
      <c r="H140" s="74">
        <f t="shared" si="8"/>
        <v>1200</v>
      </c>
      <c r="I140" s="76"/>
      <c r="J140" s="76"/>
      <c r="K140" s="76">
        <v>1200</v>
      </c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555</v>
      </c>
      <c r="D141" s="153">
        <f>SUM(D142:D143)</f>
        <v>328</v>
      </c>
      <c r="E141" s="153">
        <f>SUM(E142:E143)</f>
        <v>0</v>
      </c>
      <c r="F141" s="153">
        <f>SUM(F142:F143)</f>
        <v>227</v>
      </c>
      <c r="G141" s="154">
        <f>SUM(G142:G143)</f>
        <v>0</v>
      </c>
      <c r="H141" s="74">
        <f t="shared" si="8"/>
        <v>555</v>
      </c>
      <c r="I141" s="153">
        <f>SUM(I142:I143)</f>
        <v>328</v>
      </c>
      <c r="J141" s="153">
        <f>SUM(J142:J143)</f>
        <v>0</v>
      </c>
      <c r="K141" s="153">
        <f>SUM(K142:K143)</f>
        <v>227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555</v>
      </c>
      <c r="D142" s="76">
        <v>328</v>
      </c>
      <c r="E142" s="76"/>
      <c r="F142" s="76">
        <v>227</v>
      </c>
      <c r="G142" s="150"/>
      <c r="H142" s="74">
        <f t="shared" si="8"/>
        <v>555</v>
      </c>
      <c r="I142" s="76">
        <v>328</v>
      </c>
      <c r="J142" s="76"/>
      <c r="K142" s="76">
        <v>227</v>
      </c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7953</v>
      </c>
      <c r="D144" s="145">
        <f>SUM(D145:D150)</f>
        <v>0</v>
      </c>
      <c r="E144" s="145">
        <f>SUM(E145:E150)</f>
        <v>0</v>
      </c>
      <c r="F144" s="145">
        <f>SUM(F145:F150)</f>
        <v>7953</v>
      </c>
      <c r="G144" s="146">
        <f>SUM(G145:G150)</f>
        <v>0</v>
      </c>
      <c r="H144" s="110">
        <f t="shared" si="8"/>
        <v>7953</v>
      </c>
      <c r="I144" s="145">
        <f>SUM(I145:I150)</f>
        <v>0</v>
      </c>
      <c r="J144" s="145">
        <f>SUM(J145:J150)</f>
        <v>0</v>
      </c>
      <c r="K144" s="145">
        <f>SUM(K145:K150)</f>
        <v>7953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1993</v>
      </c>
      <c r="D145" s="70"/>
      <c r="E145" s="70"/>
      <c r="F145" s="70">
        <v>1993</v>
      </c>
      <c r="G145" s="148"/>
      <c r="H145" s="68">
        <f t="shared" si="8"/>
        <v>1993</v>
      </c>
      <c r="I145" s="70"/>
      <c r="J145" s="70"/>
      <c r="K145" s="70">
        <v>1993</v>
      </c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3762</v>
      </c>
      <c r="D146" s="76"/>
      <c r="E146" s="76"/>
      <c r="F146" s="76">
        <v>3762</v>
      </c>
      <c r="G146" s="150"/>
      <c r="H146" s="74">
        <f t="shared" si="8"/>
        <v>3762</v>
      </c>
      <c r="I146" s="76"/>
      <c r="J146" s="76"/>
      <c r="K146" s="76">
        <v>3762</v>
      </c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150</v>
      </c>
      <c r="D147" s="76"/>
      <c r="E147" s="76"/>
      <c r="F147" s="76">
        <v>150</v>
      </c>
      <c r="G147" s="150"/>
      <c r="H147" s="74">
        <f t="shared" si="8"/>
        <v>150</v>
      </c>
      <c r="I147" s="76"/>
      <c r="J147" s="76"/>
      <c r="K147" s="76">
        <v>150</v>
      </c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2048</v>
      </c>
      <c r="D149" s="76"/>
      <c r="E149" s="76"/>
      <c r="F149" s="76">
        <v>2048</v>
      </c>
      <c r="G149" s="150"/>
      <c r="H149" s="74">
        <f t="shared" si="8"/>
        <v>2048</v>
      </c>
      <c r="I149" s="76"/>
      <c r="J149" s="76"/>
      <c r="K149" s="76">
        <v>2048</v>
      </c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4500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4500</v>
      </c>
      <c r="H151" s="74">
        <f t="shared" si="8"/>
        <v>4500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4500</v>
      </c>
    </row>
    <row r="152" spans="1:12" x14ac:dyDescent="0.25">
      <c r="A152" s="46">
        <v>2361</v>
      </c>
      <c r="B152" s="73" t="s">
        <v>144</v>
      </c>
      <c r="C152" s="74">
        <f t="shared" si="7"/>
        <v>4500</v>
      </c>
      <c r="D152" s="76"/>
      <c r="E152" s="76"/>
      <c r="F152" s="76"/>
      <c r="G152" s="150">
        <v>4500</v>
      </c>
      <c r="H152" s="74">
        <f t="shared" si="8"/>
        <v>4500</v>
      </c>
      <c r="I152" s="76"/>
      <c r="J152" s="76"/>
      <c r="K152" s="76"/>
      <c r="L152" s="151">
        <v>4500</v>
      </c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2761</v>
      </c>
      <c r="D159" s="156">
        <v>961</v>
      </c>
      <c r="E159" s="156"/>
      <c r="F159" s="156">
        <v>1800</v>
      </c>
      <c r="G159" s="157"/>
      <c r="H159" s="110">
        <f t="shared" si="8"/>
        <v>2761</v>
      </c>
      <c r="I159" s="156">
        <v>961</v>
      </c>
      <c r="J159" s="156"/>
      <c r="K159" s="156">
        <v>1800</v>
      </c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285</v>
      </c>
      <c r="I160" s="145">
        <f>SUM(I161:I162)</f>
        <v>0</v>
      </c>
      <c r="J160" s="145">
        <f>SUM(J161:J162)</f>
        <v>0</v>
      </c>
      <c r="K160" s="145">
        <f>SUM(K161:K162)</f>
        <v>285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285</v>
      </c>
      <c r="I162" s="76"/>
      <c r="J162" s="76"/>
      <c r="K162" s="76">
        <v>285</v>
      </c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1585</v>
      </c>
      <c r="D163" s="156"/>
      <c r="E163" s="156"/>
      <c r="F163" s="156">
        <v>1585</v>
      </c>
      <c r="G163" s="157"/>
      <c r="H163" s="110">
        <f t="shared" si="8"/>
        <v>0</v>
      </c>
      <c r="I163" s="156"/>
      <c r="J163" s="156"/>
      <c r="K163" s="156">
        <v>0</v>
      </c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181</v>
      </c>
      <c r="D164" s="168"/>
      <c r="E164" s="168"/>
      <c r="F164" s="168">
        <v>181</v>
      </c>
      <c r="G164" s="169"/>
      <c r="H164" s="59">
        <f t="shared" si="8"/>
        <v>0</v>
      </c>
      <c r="I164" s="168"/>
      <c r="J164" s="168"/>
      <c r="K164" s="168">
        <v>0</v>
      </c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1500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1500</v>
      </c>
      <c r="G165" s="65">
        <f t="shared" si="11"/>
        <v>0</v>
      </c>
      <c r="H165" s="59">
        <f t="shared" si="8"/>
        <v>1500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1500</v>
      </c>
      <c r="L165" s="143">
        <f t="shared" si="12"/>
        <v>0</v>
      </c>
    </row>
    <row r="166" spans="1:12" ht="16.5" customHeight="1" x14ac:dyDescent="0.25">
      <c r="A166" s="265">
        <v>2510</v>
      </c>
      <c r="B166" s="67" t="s">
        <v>158</v>
      </c>
      <c r="C166" s="68">
        <f t="shared" si="7"/>
        <v>1500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1500</v>
      </c>
      <c r="G166" s="162">
        <f t="shared" si="13"/>
        <v>0</v>
      </c>
      <c r="H166" s="68">
        <f t="shared" si="8"/>
        <v>1500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1500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1500</v>
      </c>
      <c r="D167" s="76"/>
      <c r="E167" s="76"/>
      <c r="F167" s="76">
        <v>1500</v>
      </c>
      <c r="G167" s="150"/>
      <c r="H167" s="74">
        <f t="shared" si="8"/>
        <v>1500</v>
      </c>
      <c r="I167" s="76"/>
      <c r="J167" s="76"/>
      <c r="K167" s="76">
        <v>1500</v>
      </c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5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5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5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5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5475</v>
      </c>
      <c r="I194" s="133">
        <f>SUM(I195,I230,I268)</f>
        <v>5475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5475</v>
      </c>
      <c r="I195" s="138">
        <f>I196+I204</f>
        <v>5475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510</v>
      </c>
      <c r="I196" s="65">
        <f>I197+I198+I201+I202+I203</f>
        <v>510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5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510</v>
      </c>
      <c r="I198" s="153">
        <f>I199+I200</f>
        <v>510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510</v>
      </c>
      <c r="I199" s="76">
        <v>510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943</v>
      </c>
      <c r="D204" s="65">
        <f>D205+D215+D216+D225+D226+D227+D229</f>
        <v>943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4965</v>
      </c>
      <c r="I204" s="65">
        <f>I205+I215+I216+I225+I226+I227+I229</f>
        <v>4965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943</v>
      </c>
      <c r="D216" s="153">
        <f>SUM(D217:D224)</f>
        <v>943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4965</v>
      </c>
      <c r="I216" s="153">
        <f>SUM(I217:I224)</f>
        <v>4965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4022</v>
      </c>
      <c r="I223" s="76">
        <f>3780+242</f>
        <v>4022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943</v>
      </c>
      <c r="D224" s="76">
        <v>943</v>
      </c>
      <c r="E224" s="76"/>
      <c r="F224" s="76"/>
      <c r="G224" s="150"/>
      <c r="H224" s="74">
        <f t="shared" si="24"/>
        <v>943</v>
      </c>
      <c r="I224" s="76">
        <v>943</v>
      </c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5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5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5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5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718790</v>
      </c>
      <c r="I283" s="219">
        <f>SUM(I280,I268,I230,I195,I187,I173,I75,I53)</f>
        <v>571839</v>
      </c>
      <c r="J283" s="219">
        <f>SUM(J280,J268,J230,J195,J187,J173,J75,J53)</f>
        <v>87113</v>
      </c>
      <c r="K283" s="219">
        <f>SUM(K280,K268,K230,K195,K187,K173,K75,K53)</f>
        <v>51651</v>
      </c>
      <c r="L283" s="143">
        <f>SUM(L280,L268,L230,L195,L187,L173,L75,L53)</f>
        <v>8187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-8187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-8187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8198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8198</v>
      </c>
      <c r="H287" s="229">
        <f t="shared" si="40"/>
        <v>8187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8187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8198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8198</v>
      </c>
      <c r="H288" s="229">
        <f t="shared" si="41"/>
        <v>8187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8187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425</v>
      </c>
      <c r="D303" s="255"/>
      <c r="E303" s="255"/>
      <c r="F303" s="255"/>
      <c r="G303" s="255"/>
      <c r="H303" s="255" t="s">
        <v>561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425</v>
      </c>
      <c r="D305" s="255"/>
      <c r="E305" s="255"/>
      <c r="F305" s="255"/>
      <c r="G305" s="255"/>
      <c r="H305" s="255" t="s">
        <v>562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yyQ5bNDaC7zJRdmIwcftBbH2py0Wq9YoJsVD3uOunLZ3ZuKKmaGdEOMxLJug/5Fh//Mj0RxkzEgA1rMguaQ/Ug==" saltValue="7rojEATc5/lChsmHUwMDvA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Nr.09.13.1.&amp;"Arial,Regular"          </oddHeader>
    <oddFooter>&amp;L&amp;"Times New Roman,Regular"&amp;10&amp;D&amp;T&amp;R&amp;"Times New Roman,Regular"&amp;10&amp;P (&amp;N)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554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555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563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528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564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557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565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274605</v>
      </c>
      <c r="D21" s="31">
        <f>SUM(D22,D25,D26,D42,D43)</f>
        <v>229180</v>
      </c>
      <c r="E21" s="31">
        <f>SUM(E22,E25,E43)</f>
        <v>0</v>
      </c>
      <c r="F21" s="31">
        <f>SUM(F22,F27,F43)</f>
        <v>45425</v>
      </c>
      <c r="G21" s="32">
        <f>SUM(G22,G45)</f>
        <v>0</v>
      </c>
      <c r="H21" s="30">
        <f>SUM(I21:L21)</f>
        <v>273239</v>
      </c>
      <c r="I21" s="31">
        <f>SUM(I22,I25,I26,I42,I43)</f>
        <v>227803</v>
      </c>
      <c r="J21" s="31">
        <f>SUM(J22,J25,J43)</f>
        <v>0</v>
      </c>
      <c r="K21" s="31">
        <f>SUM(K22,K27,K43)</f>
        <v>45436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1</v>
      </c>
      <c r="I22" s="37">
        <f>SUM(I23:I24)</f>
        <v>0</v>
      </c>
      <c r="J22" s="37">
        <f>SUM(J23:J24)</f>
        <v>0</v>
      </c>
      <c r="K22" s="37">
        <f>SUM(K23:K24)</f>
        <v>1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1</v>
      </c>
      <c r="I24" s="49"/>
      <c r="J24" s="49"/>
      <c r="K24" s="49">
        <v>1</v>
      </c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229180</v>
      </c>
      <c r="D25" s="54">
        <v>229180</v>
      </c>
      <c r="E25" s="54"/>
      <c r="F25" s="55" t="s">
        <v>36</v>
      </c>
      <c r="G25" s="56" t="s">
        <v>36</v>
      </c>
      <c r="H25" s="53">
        <f t="shared" si="1"/>
        <v>227803</v>
      </c>
      <c r="I25" s="54">
        <f>I51</f>
        <v>227803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45425</v>
      </c>
      <c r="D27" s="61" t="s">
        <v>36</v>
      </c>
      <c r="E27" s="61" t="s">
        <v>36</v>
      </c>
      <c r="F27" s="65">
        <f>SUM(F28,F32,F34,F37)</f>
        <v>45425</v>
      </c>
      <c r="G27" s="62" t="s">
        <v>36</v>
      </c>
      <c r="H27" s="59">
        <f t="shared" si="1"/>
        <v>45435</v>
      </c>
      <c r="I27" s="61" t="s">
        <v>36</v>
      </c>
      <c r="J27" s="61" t="s">
        <v>36</v>
      </c>
      <c r="K27" s="65">
        <f>SUM(K28,K32,K34,K37)</f>
        <v>45435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39512</v>
      </c>
      <c r="D34" s="61" t="s">
        <v>36</v>
      </c>
      <c r="E34" s="61" t="s">
        <v>36</v>
      </c>
      <c r="F34" s="65">
        <f>SUM(F35:F36)</f>
        <v>39512</v>
      </c>
      <c r="G34" s="62" t="s">
        <v>36</v>
      </c>
      <c r="H34" s="59">
        <f t="shared" si="1"/>
        <v>39512</v>
      </c>
      <c r="I34" s="61" t="s">
        <v>36</v>
      </c>
      <c r="J34" s="61" t="s">
        <v>36</v>
      </c>
      <c r="K34" s="65">
        <f>SUM(K35:K36)</f>
        <v>39512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39512</v>
      </c>
      <c r="D35" s="69" t="s">
        <v>36</v>
      </c>
      <c r="E35" s="69" t="s">
        <v>36</v>
      </c>
      <c r="F35" s="70">
        <v>39512</v>
      </c>
      <c r="G35" s="71" t="s">
        <v>36</v>
      </c>
      <c r="H35" s="68">
        <f t="shared" si="1"/>
        <v>39512</v>
      </c>
      <c r="I35" s="69" t="s">
        <v>36</v>
      </c>
      <c r="J35" s="69" t="s">
        <v>36</v>
      </c>
      <c r="K35" s="70">
        <v>39512</v>
      </c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5913</v>
      </c>
      <c r="D37" s="61" t="s">
        <v>36</v>
      </c>
      <c r="E37" s="61" t="s">
        <v>36</v>
      </c>
      <c r="F37" s="65">
        <f>SUM(F38:F41)</f>
        <v>5913</v>
      </c>
      <c r="G37" s="62" t="s">
        <v>36</v>
      </c>
      <c r="H37" s="59">
        <f t="shared" si="1"/>
        <v>5923</v>
      </c>
      <c r="I37" s="61" t="s">
        <v>36</v>
      </c>
      <c r="J37" s="61" t="s">
        <v>36</v>
      </c>
      <c r="K37" s="65">
        <f>SUM(K38:K41)</f>
        <v>5923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5913</v>
      </c>
      <c r="D41" s="75" t="s">
        <v>36</v>
      </c>
      <c r="E41" s="75" t="s">
        <v>36</v>
      </c>
      <c r="F41" s="76">
        <v>5913</v>
      </c>
      <c r="G41" s="77" t="s">
        <v>36</v>
      </c>
      <c r="H41" s="74">
        <f t="shared" si="1"/>
        <v>5923</v>
      </c>
      <c r="I41" s="75" t="s">
        <v>36</v>
      </c>
      <c r="J41" s="75" t="s">
        <v>36</v>
      </c>
      <c r="K41" s="76">
        <v>5923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273239</v>
      </c>
      <c r="I50" s="122">
        <f>SUM(I51,I280)</f>
        <v>227803</v>
      </c>
      <c r="J50" s="122">
        <f>SUM(J51,J280)</f>
        <v>0</v>
      </c>
      <c r="K50" s="122">
        <f>SUM(K51,K280)</f>
        <v>45436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273238</v>
      </c>
      <c r="I51" s="128">
        <f>SUM(I52,I194)</f>
        <v>227803</v>
      </c>
      <c r="J51" s="128">
        <f>SUM(J52,J194)</f>
        <v>0</v>
      </c>
      <c r="K51" s="128">
        <f>SUM(K52,K194)</f>
        <v>45435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272761.03999999998</v>
      </c>
      <c r="D52" s="133">
        <f>SUM(D53,D75,D173,D187)</f>
        <v>228736.03999999998</v>
      </c>
      <c r="E52" s="133">
        <f>SUM(E53,E75,E173,E187)</f>
        <v>0</v>
      </c>
      <c r="F52" s="133">
        <f>SUM(F53,F75,F173,F187)</f>
        <v>44025</v>
      </c>
      <c r="G52" s="134">
        <f>SUM(G53,G75,G173,G187)</f>
        <v>0</v>
      </c>
      <c r="H52" s="132">
        <f t="shared" si="6"/>
        <v>271394</v>
      </c>
      <c r="I52" s="133">
        <f>SUM(I53,I75,I173,I187)</f>
        <v>227359</v>
      </c>
      <c r="J52" s="133">
        <f>SUM(J53,J75,J173,J187)</f>
        <v>0</v>
      </c>
      <c r="K52" s="133">
        <f>SUM(K53,K75,K173,K187)</f>
        <v>44035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99815.039999999994</v>
      </c>
      <c r="D53" s="138">
        <f>SUM(D54,D67)</f>
        <v>99815.039999999994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106189</v>
      </c>
      <c r="I53" s="138">
        <f>SUM(I54,I67)</f>
        <v>106189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77124.039999999994</v>
      </c>
      <c r="D54" s="65">
        <f>SUM(D55,D58,D66)</f>
        <v>77124.039999999994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82281</v>
      </c>
      <c r="I54" s="65">
        <f>SUM(I55,I58,I66)</f>
        <v>82281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73372</v>
      </c>
      <c r="D55" s="145">
        <f>SUM(D56:D57)</f>
        <v>73372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74812</v>
      </c>
      <c r="I55" s="145">
        <f>SUM(I56:I57)</f>
        <v>74812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73372</v>
      </c>
      <c r="D57" s="76">
        <v>73372</v>
      </c>
      <c r="E57" s="76"/>
      <c r="F57" s="76"/>
      <c r="G57" s="150"/>
      <c r="H57" s="74">
        <f t="shared" si="6"/>
        <v>74812</v>
      </c>
      <c r="I57" s="76">
        <v>74812</v>
      </c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3752.04</v>
      </c>
      <c r="D58" s="153">
        <f>SUM(D59:D65)</f>
        <v>3752.04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7469</v>
      </c>
      <c r="I58" s="153">
        <f>SUM(I59:I65)</f>
        <v>7469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414</v>
      </c>
      <c r="D59" s="76">
        <v>414</v>
      </c>
      <c r="E59" s="76"/>
      <c r="F59" s="76"/>
      <c r="G59" s="150"/>
      <c r="H59" s="74">
        <f t="shared" si="6"/>
        <v>414</v>
      </c>
      <c r="I59" s="76">
        <v>414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1368</v>
      </c>
      <c r="D60" s="76">
        <v>1368</v>
      </c>
      <c r="E60" s="76"/>
      <c r="F60" s="76"/>
      <c r="G60" s="150"/>
      <c r="H60" s="74">
        <f t="shared" si="6"/>
        <v>1406</v>
      </c>
      <c r="I60" s="76">
        <v>1406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179.04</v>
      </c>
      <c r="D62" s="76">
        <v>179.04</v>
      </c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1791</v>
      </c>
      <c r="D63" s="76">
        <v>1791</v>
      </c>
      <c r="E63" s="76"/>
      <c r="F63" s="76"/>
      <c r="G63" s="150"/>
      <c r="H63" s="74">
        <f t="shared" si="6"/>
        <v>1883</v>
      </c>
      <c r="I63" s="76">
        <v>1883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3766</v>
      </c>
      <c r="I64" s="76">
        <v>3766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22691</v>
      </c>
      <c r="D67" s="65">
        <f>SUM(D68:D69)</f>
        <v>22691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23908</v>
      </c>
      <c r="I67" s="65">
        <f>SUM(I68:I69)</f>
        <v>23908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5">
        <v>1210</v>
      </c>
      <c r="B68" s="67" t="s">
        <v>77</v>
      </c>
      <c r="C68" s="68">
        <f t="shared" si="5"/>
        <v>18685</v>
      </c>
      <c r="D68" s="70">
        <v>18685</v>
      </c>
      <c r="E68" s="70"/>
      <c r="F68" s="70"/>
      <c r="G68" s="148"/>
      <c r="H68" s="68">
        <f t="shared" si="6"/>
        <v>19902</v>
      </c>
      <c r="I68" s="70">
        <v>19902</v>
      </c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4006</v>
      </c>
      <c r="D69" s="153">
        <f>SUM(D70:D74)</f>
        <v>4006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4006</v>
      </c>
      <c r="I69" s="153">
        <f>SUM(I70:I74)</f>
        <v>4006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2085</v>
      </c>
      <c r="D70" s="76">
        <v>2085</v>
      </c>
      <c r="E70" s="76"/>
      <c r="F70" s="76"/>
      <c r="G70" s="150"/>
      <c r="H70" s="74">
        <f t="shared" si="6"/>
        <v>2085</v>
      </c>
      <c r="I70" s="76">
        <v>2085</v>
      </c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1921</v>
      </c>
      <c r="D73" s="76">
        <v>1921</v>
      </c>
      <c r="E73" s="76"/>
      <c r="F73" s="76"/>
      <c r="G73" s="150"/>
      <c r="H73" s="74">
        <f t="shared" si="6"/>
        <v>1921</v>
      </c>
      <c r="I73" s="76">
        <v>1921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172946</v>
      </c>
      <c r="D75" s="138">
        <f>SUM(D76,D83,D130,D164,D165,D172)</f>
        <v>128921</v>
      </c>
      <c r="E75" s="138">
        <f>SUM(E76,E83,E130,E164,E165,E172)</f>
        <v>0</v>
      </c>
      <c r="F75" s="138">
        <f>SUM(F76,F83,F130,F164,F165,F172)</f>
        <v>44025</v>
      </c>
      <c r="G75" s="139">
        <f>SUM(G76,G83,G130,G164,G165,G172)</f>
        <v>0</v>
      </c>
      <c r="H75" s="137">
        <f t="shared" si="6"/>
        <v>165205</v>
      </c>
      <c r="I75" s="138">
        <f>SUM(I76,I83,I130,I164,I165,I172)</f>
        <v>121170</v>
      </c>
      <c r="J75" s="138">
        <f>SUM(J76,J83,J130,J164,J165,J172)</f>
        <v>0</v>
      </c>
      <c r="K75" s="138">
        <f>SUM(K76,K83,K130,K164,K165,K172)</f>
        <v>44035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5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151897</v>
      </c>
      <c r="D83" s="65">
        <f>SUM(D84,D89,D95,D103,D112,D116,D122,D128)</f>
        <v>121033</v>
      </c>
      <c r="E83" s="65">
        <f>SUM(E84,E89,E95,E103,E112,E116,E122,E128)</f>
        <v>0</v>
      </c>
      <c r="F83" s="65">
        <f>SUM(F84,F89,F95,F103,F112,F116,F122,F128)</f>
        <v>30864</v>
      </c>
      <c r="G83" s="159">
        <f>SUM(G84,G89,G95,G103,G112,G116,G122,G128)</f>
        <v>0</v>
      </c>
      <c r="H83" s="59">
        <f t="shared" si="6"/>
        <v>144851</v>
      </c>
      <c r="I83" s="65">
        <f>SUM(I84,I89,I95,I103,I112,I116,I122,I128)</f>
        <v>113977</v>
      </c>
      <c r="J83" s="65">
        <f>SUM(J84,J89,J95,J103,J112,J116,J122,J128)</f>
        <v>0</v>
      </c>
      <c r="K83" s="65">
        <f>SUM(K84,K89,K95,K103,K112,K116,K122,K128)</f>
        <v>30874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1730</v>
      </c>
      <c r="D84" s="145">
        <f>SUM(D85:D88)</f>
        <v>0</v>
      </c>
      <c r="E84" s="145">
        <f>SUM(E85:E88)</f>
        <v>0</v>
      </c>
      <c r="F84" s="145">
        <f>SUM(F85:F88)</f>
        <v>1730</v>
      </c>
      <c r="G84" s="145">
        <f>SUM(G85:G88)</f>
        <v>0</v>
      </c>
      <c r="H84" s="110">
        <f t="shared" si="6"/>
        <v>1730</v>
      </c>
      <c r="I84" s="145">
        <f>SUM(I85:I88)</f>
        <v>0</v>
      </c>
      <c r="J84" s="145">
        <f>SUM(J85:J88)</f>
        <v>0</v>
      </c>
      <c r="K84" s="145">
        <f>SUM(K85:K88)</f>
        <v>1730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1543</v>
      </c>
      <c r="D86" s="76"/>
      <c r="E86" s="76"/>
      <c r="F86" s="76">
        <v>1543</v>
      </c>
      <c r="G86" s="150"/>
      <c r="H86" s="74">
        <f t="shared" si="6"/>
        <v>1543</v>
      </c>
      <c r="I86" s="76"/>
      <c r="J86" s="76"/>
      <c r="K86" s="76">
        <v>1543</v>
      </c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144</v>
      </c>
      <c r="D87" s="76"/>
      <c r="E87" s="76"/>
      <c r="F87" s="76">
        <v>144</v>
      </c>
      <c r="G87" s="150"/>
      <c r="H87" s="74">
        <f t="shared" si="6"/>
        <v>144</v>
      </c>
      <c r="I87" s="76"/>
      <c r="J87" s="76"/>
      <c r="K87" s="76">
        <v>144</v>
      </c>
      <c r="L87" s="151"/>
    </row>
    <row r="88" spans="1:12" x14ac:dyDescent="0.25">
      <c r="A88" s="47">
        <v>2219</v>
      </c>
      <c r="B88" s="73" t="s">
        <v>88</v>
      </c>
      <c r="C88" s="74">
        <f t="shared" si="5"/>
        <v>43</v>
      </c>
      <c r="D88" s="76"/>
      <c r="E88" s="76"/>
      <c r="F88" s="76">
        <v>43</v>
      </c>
      <c r="G88" s="150"/>
      <c r="H88" s="74">
        <f t="shared" si="6"/>
        <v>43</v>
      </c>
      <c r="I88" s="76"/>
      <c r="J88" s="76"/>
      <c r="K88" s="76">
        <v>43</v>
      </c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115907</v>
      </c>
      <c r="D89" s="153">
        <f>SUM(D90:D94)</f>
        <v>90496</v>
      </c>
      <c r="E89" s="153">
        <f>SUM(E90:E94)</f>
        <v>0</v>
      </c>
      <c r="F89" s="153">
        <f>SUM(F90:F94)</f>
        <v>25411</v>
      </c>
      <c r="G89" s="154">
        <f>SUM(G90:G94)</f>
        <v>0</v>
      </c>
      <c r="H89" s="74">
        <f t="shared" si="6"/>
        <v>109446</v>
      </c>
      <c r="I89" s="153">
        <f>SUM(I90:I94)</f>
        <v>84025</v>
      </c>
      <c r="J89" s="153">
        <f>SUM(J90:J94)</f>
        <v>0</v>
      </c>
      <c r="K89" s="153">
        <f>SUM(K90:K94)</f>
        <v>25421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6707</v>
      </c>
      <c r="D90" s="76">
        <v>5728</v>
      </c>
      <c r="E90" s="76"/>
      <c r="F90" s="76">
        <v>979</v>
      </c>
      <c r="G90" s="150"/>
      <c r="H90" s="74">
        <f t="shared" si="6"/>
        <v>6948</v>
      </c>
      <c r="I90" s="76">
        <v>5718</v>
      </c>
      <c r="J90" s="76"/>
      <c r="K90" s="76">
        <v>1230</v>
      </c>
      <c r="L90" s="151"/>
    </row>
    <row r="91" spans="1:12" x14ac:dyDescent="0.25">
      <c r="A91" s="47">
        <v>2222</v>
      </c>
      <c r="B91" s="73" t="s">
        <v>91</v>
      </c>
      <c r="C91" s="74">
        <f t="shared" si="5"/>
        <v>4437</v>
      </c>
      <c r="D91" s="76"/>
      <c r="E91" s="76"/>
      <c r="F91" s="76">
        <v>4437</v>
      </c>
      <c r="G91" s="150"/>
      <c r="H91" s="74">
        <f t="shared" si="6"/>
        <v>4413</v>
      </c>
      <c r="I91" s="76"/>
      <c r="J91" s="76"/>
      <c r="K91" s="76">
        <v>4413</v>
      </c>
      <c r="L91" s="151"/>
    </row>
    <row r="92" spans="1:12" x14ac:dyDescent="0.25">
      <c r="A92" s="47">
        <v>2223</v>
      </c>
      <c r="B92" s="73" t="s">
        <v>92</v>
      </c>
      <c r="C92" s="74">
        <f t="shared" si="5"/>
        <v>104398</v>
      </c>
      <c r="D92" s="76">
        <v>84768</v>
      </c>
      <c r="E92" s="76"/>
      <c r="F92" s="76">
        <v>19630</v>
      </c>
      <c r="G92" s="150"/>
      <c r="H92" s="74">
        <f t="shared" si="6"/>
        <v>97720</v>
      </c>
      <c r="I92" s="76">
        <v>78307</v>
      </c>
      <c r="J92" s="76"/>
      <c r="K92" s="76">
        <v>19413</v>
      </c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365</v>
      </c>
      <c r="D93" s="76"/>
      <c r="E93" s="76"/>
      <c r="F93" s="76">
        <v>365</v>
      </c>
      <c r="G93" s="150"/>
      <c r="H93" s="74">
        <f t="shared" si="6"/>
        <v>365</v>
      </c>
      <c r="I93" s="76"/>
      <c r="J93" s="76"/>
      <c r="K93" s="76">
        <v>365</v>
      </c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258</v>
      </c>
      <c r="D95" s="153">
        <f>SUM(D96:D102)</f>
        <v>0</v>
      </c>
      <c r="E95" s="153">
        <f>SUM(E96:E102)</f>
        <v>0</v>
      </c>
      <c r="F95" s="153">
        <f>SUM(F96:F102)</f>
        <v>258</v>
      </c>
      <c r="G95" s="154">
        <f>SUM(G96:G102)</f>
        <v>0</v>
      </c>
      <c r="H95" s="74">
        <f t="shared" si="6"/>
        <v>258</v>
      </c>
      <c r="I95" s="153">
        <f>SUM(I96:I102)</f>
        <v>0</v>
      </c>
      <c r="J95" s="153">
        <f>SUM(J96:J102)</f>
        <v>0</v>
      </c>
      <c r="K95" s="153">
        <f>SUM(K96:K102)</f>
        <v>258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70</v>
      </c>
      <c r="D99" s="76"/>
      <c r="E99" s="76"/>
      <c r="F99" s="76">
        <v>70</v>
      </c>
      <c r="G99" s="150"/>
      <c r="H99" s="74">
        <f t="shared" si="6"/>
        <v>70</v>
      </c>
      <c r="I99" s="76"/>
      <c r="J99" s="76"/>
      <c r="K99" s="76">
        <v>70</v>
      </c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188</v>
      </c>
      <c r="D101" s="76"/>
      <c r="E101" s="76"/>
      <c r="F101" s="76">
        <v>188</v>
      </c>
      <c r="G101" s="150"/>
      <c r="H101" s="74">
        <f t="shared" si="6"/>
        <v>188</v>
      </c>
      <c r="I101" s="76"/>
      <c r="J101" s="76"/>
      <c r="K101" s="76">
        <v>188</v>
      </c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33082</v>
      </c>
      <c r="D103" s="153">
        <f>SUM(D104:D111)</f>
        <v>30537</v>
      </c>
      <c r="E103" s="153">
        <f>SUM(E104:E111)</f>
        <v>0</v>
      </c>
      <c r="F103" s="153">
        <f>SUM(F104:F111)</f>
        <v>2545</v>
      </c>
      <c r="G103" s="154">
        <f>SUM(G104:G111)</f>
        <v>0</v>
      </c>
      <c r="H103" s="74">
        <f t="shared" si="6"/>
        <v>32497</v>
      </c>
      <c r="I103" s="153">
        <f>SUM(I104:I111)</f>
        <v>29952</v>
      </c>
      <c r="J103" s="153">
        <f>SUM(J104:J111)</f>
        <v>0</v>
      </c>
      <c r="K103" s="153">
        <f>SUM(K104:K111)</f>
        <v>2545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9952</v>
      </c>
      <c r="D106" s="76">
        <v>9367</v>
      </c>
      <c r="E106" s="76"/>
      <c r="F106" s="76">
        <v>585</v>
      </c>
      <c r="G106" s="150"/>
      <c r="H106" s="74">
        <f t="shared" si="6"/>
        <v>9367</v>
      </c>
      <c r="I106" s="76">
        <v>8782</v>
      </c>
      <c r="J106" s="76"/>
      <c r="K106" s="76">
        <v>585</v>
      </c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23130</v>
      </c>
      <c r="D107" s="76">
        <v>21170</v>
      </c>
      <c r="E107" s="76"/>
      <c r="F107" s="76">
        <v>1960</v>
      </c>
      <c r="G107" s="150"/>
      <c r="H107" s="74">
        <f t="shared" si="6"/>
        <v>23130</v>
      </c>
      <c r="I107" s="76">
        <v>21170</v>
      </c>
      <c r="J107" s="76"/>
      <c r="K107" s="76">
        <v>1960</v>
      </c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920</v>
      </c>
      <c r="D122" s="153">
        <f>SUM(D123:D127)</f>
        <v>0</v>
      </c>
      <c r="E122" s="153">
        <f>SUM(E123:E127)</f>
        <v>0</v>
      </c>
      <c r="F122" s="153">
        <f>SUM(F123:F127)</f>
        <v>920</v>
      </c>
      <c r="G122" s="154">
        <f>SUM(G123:G127)</f>
        <v>0</v>
      </c>
      <c r="H122" s="74">
        <f t="shared" si="8"/>
        <v>920</v>
      </c>
      <c r="I122" s="153">
        <f>SUM(I123:I127)</f>
        <v>0</v>
      </c>
      <c r="J122" s="153">
        <f>SUM(J123:J127)</f>
        <v>0</v>
      </c>
      <c r="K122" s="153">
        <f>SUM(K123:K127)</f>
        <v>920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920</v>
      </c>
      <c r="D127" s="76"/>
      <c r="E127" s="76"/>
      <c r="F127" s="76">
        <v>920</v>
      </c>
      <c r="G127" s="150"/>
      <c r="H127" s="74">
        <f t="shared" si="8"/>
        <v>920</v>
      </c>
      <c r="I127" s="76"/>
      <c r="J127" s="76"/>
      <c r="K127" s="76">
        <v>920</v>
      </c>
      <c r="L127" s="151"/>
    </row>
    <row r="128" spans="1:12" ht="24" x14ac:dyDescent="0.25">
      <c r="A128" s="265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17049</v>
      </c>
      <c r="D130" s="65">
        <f>SUM(D131,D136,D140,D141,D144,D151,D159,D160,D163)</f>
        <v>7888</v>
      </c>
      <c r="E130" s="65">
        <f>SUM(E131,E136,E140,E141,E144,E151,E159,E160,E163)</f>
        <v>0</v>
      </c>
      <c r="F130" s="65">
        <f>SUM(F131,F136,F140,F141,F144,F151,F159,F160,F163)</f>
        <v>9161</v>
      </c>
      <c r="G130" s="159">
        <f>SUM(G131,G136,G140,G141,G144,G151,G159,G160,G163)</f>
        <v>0</v>
      </c>
      <c r="H130" s="59">
        <f t="shared" si="8"/>
        <v>16354</v>
      </c>
      <c r="I130" s="65">
        <f>SUM(I131,I136,I140,I141,I144,I151,I159,I160,I163)</f>
        <v>7193</v>
      </c>
      <c r="J130" s="65">
        <f>SUM(J131,J136,J140,J141,J144,J151,J159,J160,J163)</f>
        <v>0</v>
      </c>
      <c r="K130" s="65">
        <f>SUM(K131,K136,K140,K141,K144,K151,K159,K160,K163)</f>
        <v>9161</v>
      </c>
      <c r="L130" s="160">
        <f>SUM(L131,L136,L140,L141,L144,L151,L159,L160,L163)</f>
        <v>0</v>
      </c>
    </row>
    <row r="131" spans="1:12" ht="24" x14ac:dyDescent="0.25">
      <c r="A131" s="265">
        <v>2310</v>
      </c>
      <c r="B131" s="67" t="s">
        <v>622</v>
      </c>
      <c r="C131" s="68">
        <f t="shared" si="7"/>
        <v>1499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1499</v>
      </c>
      <c r="G131" s="163">
        <f t="shared" si="10"/>
        <v>0</v>
      </c>
      <c r="H131" s="68">
        <f t="shared" si="8"/>
        <v>1549</v>
      </c>
      <c r="I131" s="162">
        <f t="shared" si="10"/>
        <v>0</v>
      </c>
      <c r="J131" s="162">
        <f t="shared" si="10"/>
        <v>0</v>
      </c>
      <c r="K131" s="162">
        <f t="shared" si="10"/>
        <v>1549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499</v>
      </c>
      <c r="D132" s="76"/>
      <c r="E132" s="76"/>
      <c r="F132" s="76">
        <v>499</v>
      </c>
      <c r="G132" s="150"/>
      <c r="H132" s="74">
        <f t="shared" si="8"/>
        <v>499</v>
      </c>
      <c r="I132" s="76"/>
      <c r="J132" s="76"/>
      <c r="K132" s="76">
        <v>499</v>
      </c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1000</v>
      </c>
      <c r="D133" s="76"/>
      <c r="E133" s="76"/>
      <c r="F133" s="76">
        <v>1000</v>
      </c>
      <c r="G133" s="150"/>
      <c r="H133" s="74">
        <f t="shared" si="8"/>
        <v>1050</v>
      </c>
      <c r="I133" s="76"/>
      <c r="J133" s="76"/>
      <c r="K133" s="76">
        <f>1000+50</f>
        <v>1050</v>
      </c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200</v>
      </c>
      <c r="D141" s="153">
        <f>SUM(D142:D143)</f>
        <v>0</v>
      </c>
      <c r="E141" s="153">
        <f>SUM(E142:E143)</f>
        <v>0</v>
      </c>
      <c r="F141" s="153">
        <f>SUM(F142:F143)</f>
        <v>200</v>
      </c>
      <c r="G141" s="154">
        <f>SUM(G142:G143)</f>
        <v>0</v>
      </c>
      <c r="H141" s="74">
        <f t="shared" si="8"/>
        <v>200</v>
      </c>
      <c r="I141" s="153">
        <f>SUM(I142:I143)</f>
        <v>0</v>
      </c>
      <c r="J141" s="153">
        <f>SUM(J142:J143)</f>
        <v>0</v>
      </c>
      <c r="K141" s="153">
        <f>SUM(K142:K143)</f>
        <v>200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200</v>
      </c>
      <c r="D142" s="76"/>
      <c r="E142" s="76"/>
      <c r="F142" s="76">
        <v>200</v>
      </c>
      <c r="G142" s="150"/>
      <c r="H142" s="74">
        <f t="shared" si="8"/>
        <v>200</v>
      </c>
      <c r="I142" s="76"/>
      <c r="J142" s="76"/>
      <c r="K142" s="76">
        <v>200</v>
      </c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15300</v>
      </c>
      <c r="D144" s="145">
        <f>SUM(D145:D150)</f>
        <v>7888</v>
      </c>
      <c r="E144" s="145">
        <f>SUM(E145:E150)</f>
        <v>0</v>
      </c>
      <c r="F144" s="145">
        <f>SUM(F145:F150)</f>
        <v>7412</v>
      </c>
      <c r="G144" s="146">
        <f>SUM(G145:G150)</f>
        <v>0</v>
      </c>
      <c r="H144" s="110">
        <f t="shared" si="8"/>
        <v>14605</v>
      </c>
      <c r="I144" s="145">
        <f>SUM(I145:I150)</f>
        <v>7193</v>
      </c>
      <c r="J144" s="145">
        <f>SUM(J145:J150)</f>
        <v>0</v>
      </c>
      <c r="K144" s="145">
        <f>SUM(K145:K150)</f>
        <v>7412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3193</v>
      </c>
      <c r="D145" s="70">
        <v>1993</v>
      </c>
      <c r="E145" s="70"/>
      <c r="F145" s="70">
        <v>1200</v>
      </c>
      <c r="G145" s="148"/>
      <c r="H145" s="68">
        <f t="shared" si="8"/>
        <v>3193</v>
      </c>
      <c r="I145" s="70">
        <v>1993</v>
      </c>
      <c r="J145" s="70"/>
      <c r="K145" s="70">
        <v>1200</v>
      </c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6895</v>
      </c>
      <c r="D146" s="76">
        <v>5895</v>
      </c>
      <c r="E146" s="76"/>
      <c r="F146" s="76">
        <v>1000</v>
      </c>
      <c r="G146" s="150"/>
      <c r="H146" s="74">
        <f t="shared" si="8"/>
        <v>6200</v>
      </c>
      <c r="I146" s="76">
        <v>5200</v>
      </c>
      <c r="J146" s="76"/>
      <c r="K146" s="76">
        <v>1000</v>
      </c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4500</v>
      </c>
      <c r="D147" s="76"/>
      <c r="E147" s="76"/>
      <c r="F147" s="76">
        <v>4500</v>
      </c>
      <c r="G147" s="150"/>
      <c r="H147" s="74">
        <f t="shared" si="8"/>
        <v>4500</v>
      </c>
      <c r="I147" s="76"/>
      <c r="J147" s="76"/>
      <c r="K147" s="76">
        <v>4500</v>
      </c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712</v>
      </c>
      <c r="D149" s="76"/>
      <c r="E149" s="76"/>
      <c r="F149" s="76">
        <v>712</v>
      </c>
      <c r="G149" s="150"/>
      <c r="H149" s="74">
        <f t="shared" si="8"/>
        <v>712</v>
      </c>
      <c r="I149" s="76"/>
      <c r="J149" s="76"/>
      <c r="K149" s="76">
        <v>712</v>
      </c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50</v>
      </c>
      <c r="D163" s="156"/>
      <c r="E163" s="156"/>
      <c r="F163" s="156">
        <v>50</v>
      </c>
      <c r="G163" s="157"/>
      <c r="H163" s="110">
        <f t="shared" si="8"/>
        <v>0</v>
      </c>
      <c r="I163" s="156"/>
      <c r="J163" s="156"/>
      <c r="K163" s="156">
        <v>0</v>
      </c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4000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4000</v>
      </c>
      <c r="G165" s="65">
        <f t="shared" si="11"/>
        <v>0</v>
      </c>
      <c r="H165" s="59">
        <f t="shared" si="8"/>
        <v>4000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4000</v>
      </c>
      <c r="L165" s="143">
        <f t="shared" si="12"/>
        <v>0</v>
      </c>
    </row>
    <row r="166" spans="1:12" ht="16.5" customHeight="1" x14ac:dyDescent="0.25">
      <c r="A166" s="265">
        <v>2510</v>
      </c>
      <c r="B166" s="67" t="s">
        <v>158</v>
      </c>
      <c r="C166" s="68">
        <f t="shared" si="7"/>
        <v>4000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4000</v>
      </c>
      <c r="G166" s="162">
        <f t="shared" si="13"/>
        <v>0</v>
      </c>
      <c r="H166" s="68">
        <f t="shared" si="8"/>
        <v>4000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4000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4000</v>
      </c>
      <c r="D167" s="76"/>
      <c r="E167" s="76"/>
      <c r="F167" s="76">
        <v>4000</v>
      </c>
      <c r="G167" s="150"/>
      <c r="H167" s="74">
        <f t="shared" si="8"/>
        <v>4000</v>
      </c>
      <c r="I167" s="76"/>
      <c r="J167" s="76"/>
      <c r="K167" s="76">
        <v>4000</v>
      </c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5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5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5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5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1844</v>
      </c>
      <c r="I194" s="133">
        <f>SUM(I195,I230,I268)</f>
        <v>444</v>
      </c>
      <c r="J194" s="133">
        <f>SUM(J195,J230,J268)</f>
        <v>0</v>
      </c>
      <c r="K194" s="133">
        <f>SUM(K195,K230,K268)</f>
        <v>1400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1844</v>
      </c>
      <c r="I195" s="138">
        <f>I196+I204</f>
        <v>444</v>
      </c>
      <c r="J195" s="138">
        <f>J196+J204</f>
        <v>0</v>
      </c>
      <c r="K195" s="138">
        <f>K196+K204</f>
        <v>1400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5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1844</v>
      </c>
      <c r="D204" s="65">
        <f>D205+D215+D216+D225+D226+D227+D229</f>
        <v>444</v>
      </c>
      <c r="E204" s="65">
        <f>E205+E215+E216+E225+E226+E227+E229</f>
        <v>0</v>
      </c>
      <c r="F204" s="65">
        <f>F205+F215+F216+F225+F226+F227+F229</f>
        <v>1400</v>
      </c>
      <c r="G204" s="159">
        <f>G205+G215+G216+G225+G226+G227+G229</f>
        <v>0</v>
      </c>
      <c r="H204" s="59">
        <f t="shared" si="24"/>
        <v>1844</v>
      </c>
      <c r="I204" s="65">
        <f>I205+I215+I216+I225+I226+I227+I229</f>
        <v>444</v>
      </c>
      <c r="J204" s="65">
        <f>J205+J215+J216+J225+J226+J227+J229</f>
        <v>0</v>
      </c>
      <c r="K204" s="65">
        <f>K205+K215+K216+K225+K226+K227+K229</f>
        <v>1400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1844</v>
      </c>
      <c r="D216" s="153">
        <f>SUM(D217:D224)</f>
        <v>444</v>
      </c>
      <c r="E216" s="153">
        <f>SUM(E217:E224)</f>
        <v>0</v>
      </c>
      <c r="F216" s="153">
        <f>SUM(F217:F224)</f>
        <v>1400</v>
      </c>
      <c r="G216" s="154">
        <f>SUM(G217:G224)</f>
        <v>0</v>
      </c>
      <c r="H216" s="74">
        <f t="shared" si="24"/>
        <v>1844</v>
      </c>
      <c r="I216" s="153">
        <f>SUM(I217:I224)</f>
        <v>444</v>
      </c>
      <c r="J216" s="153">
        <f>SUM(J217:J224)</f>
        <v>0</v>
      </c>
      <c r="K216" s="153">
        <f>SUM(K217:K224)</f>
        <v>1400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1844</v>
      </c>
      <c r="D224" s="76">
        <v>444</v>
      </c>
      <c r="E224" s="76"/>
      <c r="F224" s="76">
        <v>1400</v>
      </c>
      <c r="G224" s="150"/>
      <c r="H224" s="74">
        <f t="shared" si="24"/>
        <v>1844</v>
      </c>
      <c r="I224" s="76">
        <v>444</v>
      </c>
      <c r="J224" s="76"/>
      <c r="K224" s="76">
        <v>1400</v>
      </c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5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5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5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5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1</v>
      </c>
      <c r="I280" s="153">
        <f>SUM(I281:I282)</f>
        <v>0</v>
      </c>
      <c r="J280" s="153">
        <f>SUM(J281:J282)</f>
        <v>0</v>
      </c>
      <c r="K280" s="153">
        <f>SUM(K281:K282)</f>
        <v>1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1</v>
      </c>
      <c r="I281" s="76"/>
      <c r="J281" s="76"/>
      <c r="K281" s="76">
        <v>1</v>
      </c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273239</v>
      </c>
      <c r="I283" s="219">
        <f>SUM(I280,I268,I230,I195,I187,I173,I75,I53)</f>
        <v>227803</v>
      </c>
      <c r="J283" s="219">
        <f>SUM(J280,J268,J230,J195,J187,J173,J75,J53)</f>
        <v>0</v>
      </c>
      <c r="K283" s="219">
        <f>SUM(K280,K268,K230,K195,K187,K173,K75,K53)</f>
        <v>45436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425</v>
      </c>
      <c r="D303" s="255"/>
      <c r="E303" s="255"/>
      <c r="F303" s="255"/>
      <c r="G303" s="255"/>
      <c r="H303" s="255" t="s">
        <v>566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425</v>
      </c>
      <c r="D305" s="255"/>
      <c r="E305" s="255"/>
      <c r="F305" s="255"/>
      <c r="G305" s="255"/>
      <c r="H305" s="255" t="s">
        <v>567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L4k1Q54g+30LUMgSKJtT6VRw0ekHeTao380BJsbfI739QPZvP1G2/ZaJCYWfHT8Zi4jwtWLezIePDGrVE3wqRg==" saltValue="PKYQPM84iXCG8j7NaaO0Dg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Nr.09.13.2.&amp;"Arial,Regular"          </oddHeader>
    <oddFooter>&amp;L&amp;"Times New Roman,Regular"&amp;10&amp;D&amp;T&amp;R&amp;"Times New Roman,Regular"&amp;10&amp;P (&amp;N)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554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555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556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528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568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557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559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72970</v>
      </c>
      <c r="D21" s="31">
        <f>SUM(D22,D25,D26,D42,D43)</f>
        <v>65886</v>
      </c>
      <c r="E21" s="31">
        <f>SUM(E22,E25,E43)</f>
        <v>0</v>
      </c>
      <c r="F21" s="31">
        <f>SUM(F22,F27,F43)</f>
        <v>7084</v>
      </c>
      <c r="G21" s="32">
        <f>SUM(G22,G45)</f>
        <v>0</v>
      </c>
      <c r="H21" s="30">
        <f>SUM(I21:L21)</f>
        <v>77842</v>
      </c>
      <c r="I21" s="31">
        <f>SUM(I22,I25,I26,I42,I43)</f>
        <v>59678</v>
      </c>
      <c r="J21" s="31">
        <f>SUM(J22,J25,J43)</f>
        <v>0</v>
      </c>
      <c r="K21" s="31">
        <f>SUM(K22,K27,K43)</f>
        <v>18164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65886</v>
      </c>
      <c r="D25" s="54">
        <v>65886</v>
      </c>
      <c r="E25" s="54"/>
      <c r="F25" s="55" t="s">
        <v>36</v>
      </c>
      <c r="G25" s="56" t="s">
        <v>36</v>
      </c>
      <c r="H25" s="53">
        <f t="shared" si="1"/>
        <v>59678</v>
      </c>
      <c r="I25" s="54">
        <f>I51</f>
        <v>59678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7084</v>
      </c>
      <c r="D27" s="61" t="s">
        <v>36</v>
      </c>
      <c r="E27" s="61" t="s">
        <v>36</v>
      </c>
      <c r="F27" s="65">
        <f>SUM(F28,F32,F34,F37)</f>
        <v>7084</v>
      </c>
      <c r="G27" s="62" t="s">
        <v>36</v>
      </c>
      <c r="H27" s="59">
        <f t="shared" si="1"/>
        <v>18164</v>
      </c>
      <c r="I27" s="61" t="s">
        <v>36</v>
      </c>
      <c r="J27" s="61" t="s">
        <v>36</v>
      </c>
      <c r="K27" s="65">
        <f>SUM(K28,K32,K34,K37)</f>
        <v>18164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7084</v>
      </c>
      <c r="D37" s="61" t="s">
        <v>36</v>
      </c>
      <c r="E37" s="61" t="s">
        <v>36</v>
      </c>
      <c r="F37" s="65">
        <f>SUM(F38:F41)</f>
        <v>7084</v>
      </c>
      <c r="G37" s="62" t="s">
        <v>36</v>
      </c>
      <c r="H37" s="59">
        <f t="shared" si="1"/>
        <v>18164</v>
      </c>
      <c r="I37" s="61" t="s">
        <v>36</v>
      </c>
      <c r="J37" s="61" t="s">
        <v>36</v>
      </c>
      <c r="K37" s="65">
        <f>SUM(K38:K41)</f>
        <v>18164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7084</v>
      </c>
      <c r="D41" s="75" t="s">
        <v>36</v>
      </c>
      <c r="E41" s="75" t="s">
        <v>36</v>
      </c>
      <c r="F41" s="76">
        <v>7084</v>
      </c>
      <c r="G41" s="77" t="s">
        <v>36</v>
      </c>
      <c r="H41" s="74">
        <f t="shared" si="1"/>
        <v>18164</v>
      </c>
      <c r="I41" s="75" t="s">
        <v>36</v>
      </c>
      <c r="J41" s="75" t="s">
        <v>36</v>
      </c>
      <c r="K41" s="76">
        <f>K51</f>
        <v>18164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77842</v>
      </c>
      <c r="I50" s="122">
        <f>SUM(I51,I280)</f>
        <v>59678</v>
      </c>
      <c r="J50" s="122">
        <f>SUM(J51,J280)</f>
        <v>0</v>
      </c>
      <c r="K50" s="122">
        <f>SUM(K51,K280)</f>
        <v>18164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77842</v>
      </c>
      <c r="I51" s="128">
        <f>SUM(I52,I194)</f>
        <v>59678</v>
      </c>
      <c r="J51" s="128">
        <f>SUM(J52,J194)</f>
        <v>0</v>
      </c>
      <c r="K51" s="128">
        <f>SUM(K52,K194)</f>
        <v>18164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72970</v>
      </c>
      <c r="D52" s="133">
        <f>SUM(D53,D75,D173,D187)</f>
        <v>65886</v>
      </c>
      <c r="E52" s="133">
        <f>SUM(E53,E75,E173,E187)</f>
        <v>0</v>
      </c>
      <c r="F52" s="133">
        <f>SUM(F53,F75,F173,F187)</f>
        <v>7084</v>
      </c>
      <c r="G52" s="134">
        <f>SUM(G53,G75,G173,G187)</f>
        <v>0</v>
      </c>
      <c r="H52" s="132">
        <f t="shared" si="6"/>
        <v>77842</v>
      </c>
      <c r="I52" s="133">
        <f>SUM(I53,I75,I173,I187)</f>
        <v>59678</v>
      </c>
      <c r="J52" s="133">
        <f>SUM(J53,J75,J173,J187)</f>
        <v>0</v>
      </c>
      <c r="K52" s="133">
        <f>SUM(K53,K75,K173,K187)</f>
        <v>18164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5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72970</v>
      </c>
      <c r="D75" s="138">
        <f>SUM(D76,D83,D130,D164,D165,D172)</f>
        <v>65886</v>
      </c>
      <c r="E75" s="138">
        <f>SUM(E76,E83,E130,E164,E165,E172)</f>
        <v>0</v>
      </c>
      <c r="F75" s="138">
        <f>SUM(F76,F83,F130,F164,F165,F172)</f>
        <v>7084</v>
      </c>
      <c r="G75" s="139">
        <f>SUM(G76,G83,G130,G164,G165,G172)</f>
        <v>0</v>
      </c>
      <c r="H75" s="137">
        <f t="shared" si="6"/>
        <v>77842</v>
      </c>
      <c r="I75" s="138">
        <f>SUM(I76,I83,I130,I164,I165,I172)</f>
        <v>59678</v>
      </c>
      <c r="J75" s="138">
        <f>SUM(J76,J83,J130,J164,J165,J172)</f>
        <v>0</v>
      </c>
      <c r="K75" s="138">
        <f>SUM(K76,K83,K130,K164,K165,K172)</f>
        <v>18164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2566</v>
      </c>
      <c r="I76" s="65">
        <f>SUM(I77,I80)</f>
        <v>2566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5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2566</v>
      </c>
      <c r="I80" s="153">
        <f>SUM(I81:I82)</f>
        <v>2566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346</v>
      </c>
      <c r="I81" s="76">
        <f>[1]Sporta_centrs_31.piel!$N$9</f>
        <v>346</v>
      </c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2220</v>
      </c>
      <c r="I82" s="76">
        <f>[1]Sporta_centrs_31.piel!$N$10</f>
        <v>2220</v>
      </c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25744</v>
      </c>
      <c r="D83" s="65">
        <f>SUM(D84,D89,D95,D103,D112,D116,D122,D128)</f>
        <v>20083</v>
      </c>
      <c r="E83" s="65">
        <f>SUM(E84,E89,E95,E103,E112,E116,E122,E128)</f>
        <v>0</v>
      </c>
      <c r="F83" s="65">
        <f>SUM(F84,F89,F95,F103,F112,F116,F122,F128)</f>
        <v>5661</v>
      </c>
      <c r="G83" s="159">
        <f>SUM(G84,G89,G95,G103,G112,G116,G122,G128)</f>
        <v>0</v>
      </c>
      <c r="H83" s="59">
        <f t="shared" si="6"/>
        <v>52697</v>
      </c>
      <c r="I83" s="65">
        <f>SUM(I84,I89,I95,I103,I112,I116,I122,I128)</f>
        <v>41956</v>
      </c>
      <c r="J83" s="65">
        <f>SUM(J84,J89,J95,J103,J112,J116,J122,J128)</f>
        <v>0</v>
      </c>
      <c r="K83" s="65">
        <f>SUM(K84,K89,K95,K103,K112,K116,K122,K128)</f>
        <v>10741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20</v>
      </c>
      <c r="D84" s="145">
        <f>SUM(D85:D88)</f>
        <v>20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20</v>
      </c>
      <c r="I84" s="145">
        <f>SUM(I85:I88)</f>
        <v>20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20</v>
      </c>
      <c r="D87" s="76">
        <v>20</v>
      </c>
      <c r="E87" s="76"/>
      <c r="F87" s="76"/>
      <c r="G87" s="150"/>
      <c r="H87" s="74">
        <f t="shared" si="6"/>
        <v>20</v>
      </c>
      <c r="I87" s="76">
        <f>[1]Sporta_centrs_31.piel!$N$11</f>
        <v>20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585</v>
      </c>
      <c r="D95" s="153">
        <f>SUM(D96:D102)</f>
        <v>585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585</v>
      </c>
      <c r="I95" s="153">
        <f>SUM(I96:I102)</f>
        <v>585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585</v>
      </c>
      <c r="D102" s="76">
        <v>585</v>
      </c>
      <c r="E102" s="76"/>
      <c r="F102" s="76"/>
      <c r="G102" s="150"/>
      <c r="H102" s="74">
        <f t="shared" si="6"/>
        <v>585</v>
      </c>
      <c r="I102" s="76">
        <f>[1]Sporta_centrs_31.piel!$N$12</f>
        <v>585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16730</v>
      </c>
      <c r="D116" s="153">
        <f>SUM(D117:D121)</f>
        <v>12461</v>
      </c>
      <c r="E116" s="153">
        <f>SUM(E117:E121)</f>
        <v>0</v>
      </c>
      <c r="F116" s="153">
        <f>SUM(F117:F121)</f>
        <v>4269</v>
      </c>
      <c r="G116" s="154">
        <f>SUM(G117:G121)</f>
        <v>0</v>
      </c>
      <c r="H116" s="74">
        <f t="shared" ref="H116:H188" si="8">SUM(I116:L116)</f>
        <v>17730</v>
      </c>
      <c r="I116" s="153">
        <f>SUM(I117:I121)</f>
        <v>11166</v>
      </c>
      <c r="J116" s="153">
        <f>SUM(J117:J121)</f>
        <v>0</v>
      </c>
      <c r="K116" s="153">
        <f>SUM(K117:K121)</f>
        <v>6564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406</v>
      </c>
      <c r="D117" s="76">
        <v>406</v>
      </c>
      <c r="E117" s="76"/>
      <c r="F117" s="76"/>
      <c r="G117" s="150"/>
      <c r="H117" s="74">
        <f t="shared" si="8"/>
        <v>406</v>
      </c>
      <c r="I117" s="76">
        <f>[1]Sporta_centrs_31.piel!$N$13</f>
        <v>406</v>
      </c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16324</v>
      </c>
      <c r="D118" s="76">
        <v>12055</v>
      </c>
      <c r="E118" s="76"/>
      <c r="F118" s="76">
        <v>4269</v>
      </c>
      <c r="G118" s="150"/>
      <c r="H118" s="74">
        <f t="shared" si="8"/>
        <v>17324</v>
      </c>
      <c r="I118" s="76">
        <f>[1]Sporta_centrs_31.piel!$N$14</f>
        <v>10760</v>
      </c>
      <c r="J118" s="76"/>
      <c r="K118" s="76">
        <f>[1]Sporta_centrs_31.piel!$O$14</f>
        <v>6564</v>
      </c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8409</v>
      </c>
      <c r="D122" s="153">
        <f>SUM(D123:D127)</f>
        <v>7017</v>
      </c>
      <c r="E122" s="153">
        <f>SUM(E123:E127)</f>
        <v>0</v>
      </c>
      <c r="F122" s="153">
        <f>SUM(F123:F127)</f>
        <v>1392</v>
      </c>
      <c r="G122" s="154">
        <f>SUM(G123:G127)</f>
        <v>0</v>
      </c>
      <c r="H122" s="74">
        <f t="shared" si="8"/>
        <v>34362</v>
      </c>
      <c r="I122" s="153">
        <f>SUM(I123:I127)</f>
        <v>30185</v>
      </c>
      <c r="J122" s="153">
        <f>SUM(J123:J127)</f>
        <v>0</v>
      </c>
      <c r="K122" s="153">
        <f>SUM(K123:K127)</f>
        <v>4177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17780</v>
      </c>
      <c r="I124" s="76">
        <f>[1]Sporta_centrs_31.piel!$N$15</f>
        <v>17780</v>
      </c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8409</v>
      </c>
      <c r="D127" s="76">
        <v>7017</v>
      </c>
      <c r="E127" s="76"/>
      <c r="F127" s="76">
        <v>1392</v>
      </c>
      <c r="G127" s="150"/>
      <c r="H127" s="74">
        <f t="shared" si="8"/>
        <v>16582</v>
      </c>
      <c r="I127" s="76">
        <f>[1]Sporta_centrs_31.piel!$N$16</f>
        <v>12405</v>
      </c>
      <c r="J127" s="76"/>
      <c r="K127" s="76">
        <f>[1]Sporta_centrs_31.piel!$O$16</f>
        <v>4177</v>
      </c>
      <c r="L127" s="151"/>
    </row>
    <row r="128" spans="1:12" ht="24" x14ac:dyDescent="0.25">
      <c r="A128" s="265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47226</v>
      </c>
      <c r="D130" s="65">
        <f>SUM(D131,D136,D140,D141,D144,D151,D159,D160,D163)</f>
        <v>45803</v>
      </c>
      <c r="E130" s="65">
        <f>SUM(E131,E136,E140,E141,E144,E151,E159,E160,E163)</f>
        <v>0</v>
      </c>
      <c r="F130" s="65">
        <f>SUM(F131,F136,F140,F141,F144,F151,F159,F160,F163)</f>
        <v>1423</v>
      </c>
      <c r="G130" s="159">
        <f>SUM(G131,G136,G140,G141,G144,G151,G159,G160,G163)</f>
        <v>0</v>
      </c>
      <c r="H130" s="59">
        <f t="shared" si="8"/>
        <v>22579</v>
      </c>
      <c r="I130" s="65">
        <f>SUM(I131,I136,I140,I141,I144,I151,I159,I160,I163)</f>
        <v>15156</v>
      </c>
      <c r="J130" s="65">
        <f>SUM(J131,J136,J140,J141,J144,J151,J159,J160,J163)</f>
        <v>0</v>
      </c>
      <c r="K130" s="65">
        <f>SUM(K131,K136,K140,K141,K144,K151,K159,K160,K163)</f>
        <v>7423</v>
      </c>
      <c r="L130" s="160">
        <f>SUM(L131,L136,L140,L141,L144,L151,L159,L160,L163)</f>
        <v>0</v>
      </c>
    </row>
    <row r="131" spans="1:12" ht="24" x14ac:dyDescent="0.25">
      <c r="A131" s="265">
        <v>2310</v>
      </c>
      <c r="B131" s="67" t="s">
        <v>622</v>
      </c>
      <c r="C131" s="68">
        <f t="shared" si="7"/>
        <v>807</v>
      </c>
      <c r="D131" s="162">
        <f>SUM(D132:D135)</f>
        <v>807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1155</v>
      </c>
      <c r="I131" s="162">
        <f t="shared" si="10"/>
        <v>1155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807</v>
      </c>
      <c r="D133" s="76">
        <v>807</v>
      </c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1155</v>
      </c>
      <c r="I135" s="76">
        <v>1155</v>
      </c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100</v>
      </c>
      <c r="D141" s="153">
        <f>SUM(D142:D143)</f>
        <v>100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100</v>
      </c>
      <c r="I141" s="153">
        <f>SUM(I142:I143)</f>
        <v>100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100</v>
      </c>
      <c r="D142" s="76">
        <v>100</v>
      </c>
      <c r="E142" s="76"/>
      <c r="F142" s="76"/>
      <c r="G142" s="150"/>
      <c r="H142" s="74">
        <f t="shared" si="8"/>
        <v>100</v>
      </c>
      <c r="I142" s="76">
        <f>[1]Sporta_centrs_31.piel!$N$17</f>
        <v>100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44808</v>
      </c>
      <c r="D151" s="153">
        <f>SUM(D152:D158)</f>
        <v>43385</v>
      </c>
      <c r="E151" s="153">
        <f>SUM(E152:E158)</f>
        <v>0</v>
      </c>
      <c r="F151" s="153">
        <f>SUM(F152:F158)</f>
        <v>1423</v>
      </c>
      <c r="G151" s="154">
        <f>SUM(G152:G158)</f>
        <v>0</v>
      </c>
      <c r="H151" s="74">
        <f t="shared" si="8"/>
        <v>21224</v>
      </c>
      <c r="I151" s="153">
        <f>SUM(I152:I158)</f>
        <v>13801</v>
      </c>
      <c r="J151" s="153">
        <f>SUM(J152:J158)</f>
        <v>0</v>
      </c>
      <c r="K151" s="153">
        <f>SUM(K152:K158)</f>
        <v>7423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23304</v>
      </c>
      <c r="D152" s="76">
        <v>21881</v>
      </c>
      <c r="E152" s="76"/>
      <c r="F152" s="76">
        <v>1423</v>
      </c>
      <c r="G152" s="150"/>
      <c r="H152" s="74">
        <f t="shared" si="8"/>
        <v>18868</v>
      </c>
      <c r="I152" s="76">
        <f>[1]Sporta_centrs_31.piel!$N$18</f>
        <v>11445</v>
      </c>
      <c r="J152" s="76"/>
      <c r="K152" s="76">
        <f>[1]Sporta_centrs_31.piel!$O$18</f>
        <v>7423</v>
      </c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21504</v>
      </c>
      <c r="D154" s="76">
        <v>21504</v>
      </c>
      <c r="E154" s="76"/>
      <c r="F154" s="76"/>
      <c r="G154" s="150"/>
      <c r="H154" s="74">
        <f t="shared" si="8"/>
        <v>2356</v>
      </c>
      <c r="I154" s="76">
        <f>[1]Sporta_centrs_31.piel!$N$19</f>
        <v>2356</v>
      </c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356</v>
      </c>
      <c r="D159" s="156">
        <v>356</v>
      </c>
      <c r="E159" s="156"/>
      <c r="F159" s="156"/>
      <c r="G159" s="157"/>
      <c r="H159" s="110">
        <f t="shared" si="8"/>
        <v>100</v>
      </c>
      <c r="I159" s="156">
        <f>[1]Sporta_centrs_31.piel!$N$20</f>
        <v>100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1155</v>
      </c>
      <c r="D163" s="156">
        <v>1155</v>
      </c>
      <c r="E163" s="156"/>
      <c r="F163" s="156"/>
      <c r="G163" s="157"/>
      <c r="H163" s="110">
        <f t="shared" si="8"/>
        <v>0</v>
      </c>
      <c r="I163" s="156">
        <v>0</v>
      </c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5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5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5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5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5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5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5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5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5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5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77842</v>
      </c>
      <c r="I283" s="219">
        <f>SUM(I280,I268,I230,I195,I187,I173,I75,I53)</f>
        <v>59678</v>
      </c>
      <c r="J283" s="219">
        <f>SUM(J280,J268,J230,J195,J187,J173,J75,J53)</f>
        <v>0</v>
      </c>
      <c r="K283" s="219">
        <f>SUM(K280,K268,K230,K195,K187,K173,K75,K53)</f>
        <v>18164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425</v>
      </c>
      <c r="D303" s="255"/>
      <c r="E303" s="255"/>
      <c r="F303" s="255"/>
      <c r="G303" s="255"/>
      <c r="H303" s="255" t="s">
        <v>566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425</v>
      </c>
      <c r="D305" s="255"/>
      <c r="E305" s="255"/>
      <c r="F305" s="255"/>
      <c r="G305" s="255"/>
      <c r="H305" s="255" t="s">
        <v>567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7nKOtfIYiOolAP1UZ1Nfhv+T/F2ceUEY1uVn0D0Sq8iE63vbIxCbSkUDVoAdesX0xza4MmSlPIE5GjjjBN8jSw==" saltValue="MF5nptZDOXrq4d6aJRU/NA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Nr.09.13.3.&amp;"Arial,Regular"          </oddHeader>
    <oddFooter>&amp;L&amp;"Times New Roman,Regular"&amp;10&amp;D&amp;T&amp;R&amp;"Times New Roman,Regular"&amp;10&amp;P (&amp;N)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427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428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429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439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440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432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9184219</v>
      </c>
      <c r="D21" s="31">
        <f>SUM(D22,D25,D26,D42,D43)</f>
        <v>9184219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711495</v>
      </c>
      <c r="I21" s="31">
        <f>SUM(I22,I25,I26,I42,I43)</f>
        <v>711495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9184219</v>
      </c>
      <c r="D25" s="54">
        <f>55447+3657400+3816332+30000+1624540+500</f>
        <v>9184219</v>
      </c>
      <c r="E25" s="54"/>
      <c r="F25" s="55" t="s">
        <v>36</v>
      </c>
      <c r="G25" s="56" t="s">
        <v>36</v>
      </c>
      <c r="H25" s="53">
        <f t="shared" si="1"/>
        <v>711495</v>
      </c>
      <c r="I25" s="54">
        <f>I51</f>
        <v>711495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711495</v>
      </c>
      <c r="I50" s="122">
        <f>SUM(I51,I280)</f>
        <v>711495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711495</v>
      </c>
      <c r="I51" s="128">
        <f>SUM(I52,I194)</f>
        <v>711495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303960</v>
      </c>
      <c r="D52" s="133">
        <f>SUM(D53,D75,D173,D187)</f>
        <v>303960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0</v>
      </c>
      <c r="I52" s="133">
        <f>SUM(I53,I75,I173,I187)</f>
        <v>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303960</v>
      </c>
      <c r="D75" s="138">
        <f>SUM(D76,D83,D130,D164,D165,D172)</f>
        <v>303960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303460</v>
      </c>
      <c r="D83" s="65">
        <f>SUM(D84,D89,D95,D103,D112,D116,D122,D128)</f>
        <v>303460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303460</v>
      </c>
      <c r="D103" s="153">
        <f>SUM(D104:D111)</f>
        <v>303460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303460</v>
      </c>
      <c r="D104" s="76">
        <f>11200+36560+61000+20000+27800+80000+27120+12300+27480</f>
        <v>303460</v>
      </c>
      <c r="E104" s="76"/>
      <c r="F104" s="76"/>
      <c r="G104" s="150"/>
      <c r="H104" s="74">
        <f t="shared" si="6"/>
        <v>0</v>
      </c>
      <c r="I104" s="76">
        <f>[1]būvn.proj.vad.nod_10.piel!$K$87+[1]būvnieki_13.piel!$K$116</f>
        <v>0</v>
      </c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500</v>
      </c>
      <c r="D130" s="65">
        <f>SUM(D131,D136,D140,D141,D144,D151,D159,D160,D163)</f>
        <v>500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500</v>
      </c>
      <c r="D159" s="156">
        <v>500</v>
      </c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711495</v>
      </c>
      <c r="I194" s="133">
        <f>SUM(I195,I230,I268)</f>
        <v>711495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711495</v>
      </c>
      <c r="I195" s="138">
        <f>I196+I204</f>
        <v>711495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8880259</v>
      </c>
      <c r="D204" s="65">
        <f>D205+D215+D216+D225+D226+D227+D229</f>
        <v>8880259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711495</v>
      </c>
      <c r="I204" s="65">
        <f>I205+I215+I216+I225+I226+I227+I229</f>
        <v>711495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3712847</v>
      </c>
      <c r="D225" s="76">
        <f>55447+3657400</f>
        <v>3712847</v>
      </c>
      <c r="E225" s="76"/>
      <c r="F225" s="76"/>
      <c r="G225" s="150"/>
      <c r="H225" s="74">
        <f t="shared" si="24"/>
        <v>41000</v>
      </c>
      <c r="I225" s="76">
        <f>[1]būvn.proj.vad.nod_10.piel!$K$86+[1]būvn.proj.vad.nod_10.piel!$G$88</f>
        <v>41000</v>
      </c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5167412</v>
      </c>
      <c r="D226" s="76">
        <f>3816332+30000+40700+74000+38000+226000+13000+77150+133300+190500+69000+33930+202000+124000+92500+7000</f>
        <v>5167412</v>
      </c>
      <c r="E226" s="76"/>
      <c r="F226" s="76"/>
      <c r="G226" s="150"/>
      <c r="H226" s="74">
        <f t="shared" si="24"/>
        <v>670495</v>
      </c>
      <c r="I226" s="76">
        <f>[1]būvn.proj.vad.nod_10.piel!$K$88+[1]būvn.proj.vad.nod_10.piel!$K$89+[1]būvnieki_13.piel!$K$117</f>
        <v>670495</v>
      </c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711495</v>
      </c>
      <c r="I283" s="219">
        <f>SUM(I280,I268,I230,I195,I187,I173,I75,I53)</f>
        <v>711495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433</v>
      </c>
      <c r="B303" s="257"/>
      <c r="C303" s="257"/>
      <c r="D303" s="255"/>
      <c r="E303" s="255"/>
      <c r="F303" s="255" t="s">
        <v>434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435</v>
      </c>
      <c r="B305" s="257"/>
      <c r="C305" s="255"/>
      <c r="D305" s="255"/>
      <c r="E305" s="255"/>
      <c r="F305" s="255" t="s">
        <v>436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9qQNk8kHVgZweUBSOZONP5gwDi8vLvCc6dQddib49oNS3FVFrNk4u8NmWCaGDmrGzJqdMrQ6uvQJQC6wUWhf4Q==" saltValue="OTrQ981FUf8J6ZhgWPeiDg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Nr.09.1.4.&amp;"Arial,Regular"          </oddHeader>
    <oddFooter>&amp;L&amp;"Times New Roman,Regular"&amp;10&amp;D&amp;T&amp;R&amp;"Times New Roman,Regular"&amp;10&amp;P (&amp;N)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2"/>
      <c r="E4" s="282"/>
      <c r="F4" s="282"/>
      <c r="G4" s="282"/>
      <c r="H4" s="286" t="s">
        <v>456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2"/>
      <c r="E5" s="282"/>
      <c r="F5" s="282"/>
      <c r="G5" s="282"/>
      <c r="H5" s="286" t="s">
        <v>457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458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515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516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459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460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461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270344</v>
      </c>
      <c r="D21" s="31">
        <f>SUM(D22,D25,D26,D42,D43)</f>
        <v>250193</v>
      </c>
      <c r="E21" s="31">
        <f>SUM(E22,E25,E43)</f>
        <v>15276</v>
      </c>
      <c r="F21" s="31">
        <f>SUM(F22,F27,F43)</f>
        <v>4875</v>
      </c>
      <c r="G21" s="32">
        <f>SUM(G22,G45)</f>
        <v>0</v>
      </c>
      <c r="H21" s="30">
        <f>SUM(I21:L21)</f>
        <v>303635</v>
      </c>
      <c r="I21" s="31">
        <f>SUM(I22,I25,I26,I42,I43)</f>
        <v>281438</v>
      </c>
      <c r="J21" s="31">
        <f>SUM(J22,J25,J43)</f>
        <v>17322</v>
      </c>
      <c r="K21" s="31">
        <f>SUM(K22,K27,K43)</f>
        <v>4875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1107</v>
      </c>
      <c r="D22" s="37">
        <f>SUM(D23:D24)</f>
        <v>0</v>
      </c>
      <c r="E22" s="37">
        <f>SUM(E23:E24)</f>
        <v>0</v>
      </c>
      <c r="F22" s="37">
        <f>SUM(F23:F24)</f>
        <v>1107</v>
      </c>
      <c r="G22" s="38">
        <f>SUM(G23:G24)</f>
        <v>0</v>
      </c>
      <c r="H22" s="36">
        <f t="shared" ref="H22:H47" si="1">SUM(I22:L22)</f>
        <v>1107</v>
      </c>
      <c r="I22" s="37">
        <f>SUM(I23:I24)</f>
        <v>0</v>
      </c>
      <c r="J22" s="37">
        <f>SUM(J23:J24)</f>
        <v>0</v>
      </c>
      <c r="K22" s="37">
        <f>SUM(K23:K24)</f>
        <v>1107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1107</v>
      </c>
      <c r="D24" s="49"/>
      <c r="E24" s="49"/>
      <c r="F24" s="49">
        <v>1107</v>
      </c>
      <c r="G24" s="50"/>
      <c r="H24" s="48">
        <f t="shared" si="1"/>
        <v>1107</v>
      </c>
      <c r="I24" s="49"/>
      <c r="J24" s="49"/>
      <c r="K24" s="49">
        <v>1107</v>
      </c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265469</v>
      </c>
      <c r="D25" s="54">
        <v>250193</v>
      </c>
      <c r="E25" s="54">
        <v>15276</v>
      </c>
      <c r="F25" s="55" t="s">
        <v>36</v>
      </c>
      <c r="G25" s="56" t="s">
        <v>36</v>
      </c>
      <c r="H25" s="53">
        <f t="shared" si="1"/>
        <v>298760</v>
      </c>
      <c r="I25" s="54">
        <f>I51</f>
        <v>281438</v>
      </c>
      <c r="J25" s="54">
        <f>J51</f>
        <v>17322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3768</v>
      </c>
      <c r="D27" s="61" t="s">
        <v>36</v>
      </c>
      <c r="E27" s="61" t="s">
        <v>36</v>
      </c>
      <c r="F27" s="65">
        <f>SUM(F28,F32,F34,F37)</f>
        <v>3768</v>
      </c>
      <c r="G27" s="62" t="s">
        <v>36</v>
      </c>
      <c r="H27" s="59">
        <f t="shared" si="1"/>
        <v>3768</v>
      </c>
      <c r="I27" s="61" t="s">
        <v>36</v>
      </c>
      <c r="J27" s="61" t="s">
        <v>36</v>
      </c>
      <c r="K27" s="65">
        <f>SUM(K28,K32,K34,K37)</f>
        <v>3768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3768</v>
      </c>
      <c r="D37" s="61" t="s">
        <v>36</v>
      </c>
      <c r="E37" s="61" t="s">
        <v>36</v>
      </c>
      <c r="F37" s="65">
        <f>SUM(F38:F41)</f>
        <v>3768</v>
      </c>
      <c r="G37" s="62" t="s">
        <v>36</v>
      </c>
      <c r="H37" s="59">
        <f t="shared" si="1"/>
        <v>3768</v>
      </c>
      <c r="I37" s="61" t="s">
        <v>36</v>
      </c>
      <c r="J37" s="61" t="s">
        <v>36</v>
      </c>
      <c r="K37" s="65">
        <f>SUM(K38:K41)</f>
        <v>3768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3768</v>
      </c>
      <c r="D41" s="75" t="s">
        <v>36</v>
      </c>
      <c r="E41" s="75" t="s">
        <v>36</v>
      </c>
      <c r="F41" s="76">
        <v>3768</v>
      </c>
      <c r="G41" s="77" t="s">
        <v>36</v>
      </c>
      <c r="H41" s="74">
        <f t="shared" si="1"/>
        <v>3768</v>
      </c>
      <c r="I41" s="75" t="s">
        <v>36</v>
      </c>
      <c r="J41" s="75" t="s">
        <v>36</v>
      </c>
      <c r="K41" s="76">
        <v>3768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303635</v>
      </c>
      <c r="I50" s="122">
        <f>SUM(I51,I280)</f>
        <v>281438</v>
      </c>
      <c r="J50" s="122">
        <f>SUM(J51,J280)</f>
        <v>17322</v>
      </c>
      <c r="K50" s="122">
        <f>SUM(K51,K280)</f>
        <v>4875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302528</v>
      </c>
      <c r="I51" s="128">
        <f>SUM(I52,I194)</f>
        <v>281438</v>
      </c>
      <c r="J51" s="128">
        <f>SUM(J52,J194)</f>
        <v>17322</v>
      </c>
      <c r="K51" s="128">
        <f>SUM(K52,K194)</f>
        <v>3768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269094</v>
      </c>
      <c r="D52" s="133">
        <f>SUM(D53,D75,D173,D187)</f>
        <v>250050</v>
      </c>
      <c r="E52" s="133">
        <f>SUM(E53,E75,E173,E187)</f>
        <v>15276</v>
      </c>
      <c r="F52" s="133">
        <f>SUM(F53,F75,F173,F187)</f>
        <v>3768</v>
      </c>
      <c r="G52" s="134">
        <f>SUM(G53,G75,G173,G187)</f>
        <v>0</v>
      </c>
      <c r="H52" s="132">
        <f t="shared" si="6"/>
        <v>300405</v>
      </c>
      <c r="I52" s="133">
        <f>SUM(I53,I75,I173,I187)</f>
        <v>279315</v>
      </c>
      <c r="J52" s="133">
        <f>SUM(J53,J75,J173,J187)</f>
        <v>17322</v>
      </c>
      <c r="K52" s="133">
        <f>SUM(K53,K75,K173,K187)</f>
        <v>3768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213250</v>
      </c>
      <c r="D53" s="138">
        <f>SUM(D54,D67)</f>
        <v>197974</v>
      </c>
      <c r="E53" s="138">
        <f>SUM(E54,E67)</f>
        <v>15276</v>
      </c>
      <c r="F53" s="138">
        <f>SUM(F54,F67)</f>
        <v>0</v>
      </c>
      <c r="G53" s="139">
        <f>SUM(G54,G67)</f>
        <v>0</v>
      </c>
      <c r="H53" s="137">
        <f t="shared" si="6"/>
        <v>237738</v>
      </c>
      <c r="I53" s="138">
        <f>SUM(I54,I67)</f>
        <v>220416</v>
      </c>
      <c r="J53" s="138">
        <f>SUM(J54,J67)</f>
        <v>17322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160051</v>
      </c>
      <c r="D54" s="65">
        <f>SUM(D55,D58,D66)</f>
        <v>147791</v>
      </c>
      <c r="E54" s="65">
        <f>SUM(E55,E58,E66)</f>
        <v>12260</v>
      </c>
      <c r="F54" s="65">
        <f>SUM(F55,F58,F66)</f>
        <v>0</v>
      </c>
      <c r="G54" s="142">
        <f>SUM(G55,G58,G66)</f>
        <v>0</v>
      </c>
      <c r="H54" s="59">
        <f t="shared" si="6"/>
        <v>179873</v>
      </c>
      <c r="I54" s="65">
        <f>SUM(I55,I58,I66)</f>
        <v>165957</v>
      </c>
      <c r="J54" s="65">
        <f>SUM(J55,J58,J66)</f>
        <v>13916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153056</v>
      </c>
      <c r="D55" s="145">
        <f>SUM(D56:D57)</f>
        <v>141180</v>
      </c>
      <c r="E55" s="145">
        <f>SUM(E56:E57)</f>
        <v>11876</v>
      </c>
      <c r="F55" s="145">
        <f>SUM(F56:F57)</f>
        <v>0</v>
      </c>
      <c r="G55" s="146">
        <f>SUM(G56:G57)</f>
        <v>0</v>
      </c>
      <c r="H55" s="110">
        <f t="shared" si="6"/>
        <v>165503</v>
      </c>
      <c r="I55" s="145">
        <f>SUM(I56:I57)</f>
        <v>151971</v>
      </c>
      <c r="J55" s="145">
        <f>SUM(J56:J57)</f>
        <v>13532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153056</v>
      </c>
      <c r="D57" s="76">
        <v>141180</v>
      </c>
      <c r="E57" s="76">
        <f>11976-100</f>
        <v>11876</v>
      </c>
      <c r="F57" s="76"/>
      <c r="G57" s="150"/>
      <c r="H57" s="74">
        <f t="shared" si="6"/>
        <v>165503</v>
      </c>
      <c r="I57" s="76">
        <v>151971</v>
      </c>
      <c r="J57" s="76">
        <v>13532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6995</v>
      </c>
      <c r="D58" s="153">
        <f>SUM(D59:D65)</f>
        <v>6611</v>
      </c>
      <c r="E58" s="153">
        <f>SUM(E59:E65)</f>
        <v>384</v>
      </c>
      <c r="F58" s="153">
        <f>SUM(F59:F65)</f>
        <v>0</v>
      </c>
      <c r="G58" s="154">
        <f>SUM(G59:G65)</f>
        <v>0</v>
      </c>
      <c r="H58" s="74">
        <f t="shared" si="6"/>
        <v>14370</v>
      </c>
      <c r="I58" s="153">
        <f>SUM(I59:I65)</f>
        <v>13986</v>
      </c>
      <c r="J58" s="153">
        <f>SUM(J59:J65)</f>
        <v>384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3387</v>
      </c>
      <c r="D59" s="76">
        <v>3387</v>
      </c>
      <c r="E59" s="76"/>
      <c r="F59" s="76"/>
      <c r="G59" s="150"/>
      <c r="H59" s="74">
        <f t="shared" si="6"/>
        <v>3723</v>
      </c>
      <c r="I59" s="76">
        <v>3723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924</v>
      </c>
      <c r="D60" s="76">
        <v>924</v>
      </c>
      <c r="E60" s="76"/>
      <c r="F60" s="76"/>
      <c r="G60" s="150"/>
      <c r="H60" s="74">
        <f t="shared" si="6"/>
        <v>918</v>
      </c>
      <c r="I60" s="76">
        <v>918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2261</v>
      </c>
      <c r="D63" s="76">
        <v>2261</v>
      </c>
      <c r="E63" s="76"/>
      <c r="F63" s="76"/>
      <c r="G63" s="150"/>
      <c r="H63" s="74">
        <f t="shared" si="6"/>
        <v>1967</v>
      </c>
      <c r="I63" s="76">
        <v>1967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7339</v>
      </c>
      <c r="I64" s="76">
        <v>7339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423</v>
      </c>
      <c r="D65" s="76">
        <v>39</v>
      </c>
      <c r="E65" s="76">
        <v>384</v>
      </c>
      <c r="F65" s="76"/>
      <c r="G65" s="150"/>
      <c r="H65" s="74">
        <f t="shared" si="6"/>
        <v>423</v>
      </c>
      <c r="I65" s="76">
        <v>39</v>
      </c>
      <c r="J65" s="76">
        <v>384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53199</v>
      </c>
      <c r="D67" s="65">
        <f>SUM(D68:D69)</f>
        <v>50183</v>
      </c>
      <c r="E67" s="65">
        <f>SUM(E68:E69)</f>
        <v>3016</v>
      </c>
      <c r="F67" s="65">
        <f>SUM(F68:F69)</f>
        <v>0</v>
      </c>
      <c r="G67" s="159">
        <f>SUM(G68:G69)</f>
        <v>0</v>
      </c>
      <c r="H67" s="59">
        <f t="shared" si="6"/>
        <v>57865</v>
      </c>
      <c r="I67" s="65">
        <f>SUM(I68:I69)</f>
        <v>54459</v>
      </c>
      <c r="J67" s="65">
        <f>SUM(J68:J69)</f>
        <v>3406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39388</v>
      </c>
      <c r="D68" s="70">
        <v>36472</v>
      </c>
      <c r="E68" s="70">
        <v>2916</v>
      </c>
      <c r="F68" s="70"/>
      <c r="G68" s="148"/>
      <c r="H68" s="68">
        <f t="shared" si="6"/>
        <v>43819</v>
      </c>
      <c r="I68" s="70">
        <v>40513</v>
      </c>
      <c r="J68" s="70">
        <v>3306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13811</v>
      </c>
      <c r="D69" s="153">
        <f>SUM(D70:D74)</f>
        <v>13711</v>
      </c>
      <c r="E69" s="153">
        <f>SUM(E70:E74)</f>
        <v>100</v>
      </c>
      <c r="F69" s="153">
        <f>SUM(F70:F74)</f>
        <v>0</v>
      </c>
      <c r="G69" s="154">
        <f>SUM(G70:G74)</f>
        <v>0</v>
      </c>
      <c r="H69" s="74">
        <f t="shared" si="6"/>
        <v>14046</v>
      </c>
      <c r="I69" s="153">
        <f>SUM(I70:I74)</f>
        <v>13946</v>
      </c>
      <c r="J69" s="153">
        <f>SUM(J70:J74)</f>
        <v>100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7408</v>
      </c>
      <c r="D70" s="76">
        <f>6817+491</f>
        <v>7308</v>
      </c>
      <c r="E70" s="76">
        <v>100</v>
      </c>
      <c r="F70" s="76"/>
      <c r="G70" s="150"/>
      <c r="H70" s="74">
        <f t="shared" si="6"/>
        <v>7643</v>
      </c>
      <c r="I70" s="76">
        <v>7543</v>
      </c>
      <c r="J70" s="76">
        <v>100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6403</v>
      </c>
      <c r="D73" s="76">
        <v>6403</v>
      </c>
      <c r="E73" s="76"/>
      <c r="F73" s="76"/>
      <c r="G73" s="150"/>
      <c r="H73" s="74">
        <f t="shared" si="6"/>
        <v>6403</v>
      </c>
      <c r="I73" s="76">
        <v>6403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55844</v>
      </c>
      <c r="D75" s="138">
        <f>SUM(D76,D83,D130,D164,D165,D172)</f>
        <v>52076</v>
      </c>
      <c r="E75" s="138">
        <f>SUM(E76,E83,E130,E164,E165,E172)</f>
        <v>0</v>
      </c>
      <c r="F75" s="138">
        <f>SUM(F76,F83,F130,F164,F165,F172)</f>
        <v>3768</v>
      </c>
      <c r="G75" s="139">
        <f>SUM(G76,G83,G130,G164,G165,G172)</f>
        <v>0</v>
      </c>
      <c r="H75" s="137">
        <f t="shared" si="6"/>
        <v>62667</v>
      </c>
      <c r="I75" s="138">
        <f>SUM(I76,I83,I130,I164,I165,I172)</f>
        <v>58899</v>
      </c>
      <c r="J75" s="138">
        <f>SUM(J76,J83,J130,J164,J165,J172)</f>
        <v>0</v>
      </c>
      <c r="K75" s="138">
        <f>SUM(K76,K83,K130,K164,K165,K172)</f>
        <v>3768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240</v>
      </c>
      <c r="D76" s="65">
        <f>SUM(D77,D80)</f>
        <v>240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240</v>
      </c>
      <c r="I76" s="65">
        <f>SUM(I77,I80)</f>
        <v>240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240</v>
      </c>
      <c r="D77" s="162">
        <f>SUM(D78:D79)</f>
        <v>240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240</v>
      </c>
      <c r="I77" s="162">
        <f>SUM(I78:I79)</f>
        <v>240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240</v>
      </c>
      <c r="D79" s="76">
        <v>240</v>
      </c>
      <c r="E79" s="76"/>
      <c r="F79" s="76"/>
      <c r="G79" s="150"/>
      <c r="H79" s="74">
        <f t="shared" si="6"/>
        <v>240</v>
      </c>
      <c r="I79" s="76">
        <v>240</v>
      </c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23550</v>
      </c>
      <c r="D83" s="65">
        <f>SUM(D84,D89,D95,D103,D112,D116,D122,D128)</f>
        <v>23550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26756</v>
      </c>
      <c r="I83" s="65">
        <f>SUM(I84,I89,I95,I103,I112,I116,I122,I128)</f>
        <v>26756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893</v>
      </c>
      <c r="D84" s="145">
        <f>SUM(D85:D88)</f>
        <v>893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893</v>
      </c>
      <c r="I84" s="145">
        <f>SUM(I85:I88)</f>
        <v>893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864</v>
      </c>
      <c r="D86" s="76">
        <v>864</v>
      </c>
      <c r="E86" s="76"/>
      <c r="F86" s="76"/>
      <c r="G86" s="150"/>
      <c r="H86" s="74">
        <f t="shared" si="6"/>
        <v>864</v>
      </c>
      <c r="I86" s="76">
        <v>864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29</v>
      </c>
      <c r="D88" s="76">
        <v>29</v>
      </c>
      <c r="E88" s="76"/>
      <c r="F88" s="76"/>
      <c r="G88" s="150"/>
      <c r="H88" s="74">
        <f t="shared" si="6"/>
        <v>29</v>
      </c>
      <c r="I88" s="76">
        <v>29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16522</v>
      </c>
      <c r="D89" s="153">
        <f>SUM(D90:D94)</f>
        <v>16522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20376</v>
      </c>
      <c r="I89" s="153">
        <f>SUM(I90:I94)</f>
        <v>20376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2568</v>
      </c>
      <c r="D91" s="76">
        <v>2568</v>
      </c>
      <c r="E91" s="76"/>
      <c r="F91" s="76"/>
      <c r="G91" s="150"/>
      <c r="H91" s="74">
        <f t="shared" si="6"/>
        <v>2809</v>
      </c>
      <c r="I91" s="76">
        <v>2809</v>
      </c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13806</v>
      </c>
      <c r="D92" s="76">
        <v>13806</v>
      </c>
      <c r="E92" s="76"/>
      <c r="F92" s="76"/>
      <c r="G92" s="150"/>
      <c r="H92" s="74">
        <f t="shared" si="6"/>
        <v>17383</v>
      </c>
      <c r="I92" s="76">
        <v>17383</v>
      </c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148</v>
      </c>
      <c r="D93" s="76">
        <v>148</v>
      </c>
      <c r="E93" s="76"/>
      <c r="F93" s="76"/>
      <c r="G93" s="150"/>
      <c r="H93" s="74">
        <f t="shared" si="6"/>
        <v>184</v>
      </c>
      <c r="I93" s="76">
        <v>184</v>
      </c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148</v>
      </c>
      <c r="D95" s="153">
        <f>SUM(D96:D102)</f>
        <v>148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448</v>
      </c>
      <c r="I95" s="153">
        <f>SUM(I96:I102)</f>
        <v>448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148</v>
      </c>
      <c r="D102" s="76">
        <v>148</v>
      </c>
      <c r="E102" s="76"/>
      <c r="F102" s="76"/>
      <c r="G102" s="150"/>
      <c r="H102" s="74">
        <f t="shared" si="6"/>
        <v>448</v>
      </c>
      <c r="I102" s="76">
        <f>234+214</f>
        <v>448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5773</v>
      </c>
      <c r="D103" s="153">
        <f>SUM(D104:D111)</f>
        <v>5773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4873</v>
      </c>
      <c r="I103" s="153">
        <f>SUM(I104:I111)</f>
        <v>4873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254</v>
      </c>
      <c r="D106" s="76">
        <v>254</v>
      </c>
      <c r="E106" s="76"/>
      <c r="F106" s="76"/>
      <c r="G106" s="150"/>
      <c r="H106" s="74">
        <f t="shared" si="6"/>
        <v>254</v>
      </c>
      <c r="I106" s="76">
        <v>254</v>
      </c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5369</v>
      </c>
      <c r="D107" s="76">
        <v>5369</v>
      </c>
      <c r="E107" s="76"/>
      <c r="F107" s="76"/>
      <c r="G107" s="150"/>
      <c r="H107" s="74">
        <f t="shared" si="6"/>
        <v>4469</v>
      </c>
      <c r="I107" s="76">
        <v>4469</v>
      </c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150</v>
      </c>
      <c r="D111" s="76">
        <v>150</v>
      </c>
      <c r="E111" s="76"/>
      <c r="F111" s="76"/>
      <c r="G111" s="150"/>
      <c r="H111" s="74">
        <f t="shared" si="6"/>
        <v>150</v>
      </c>
      <c r="I111" s="76">
        <v>150</v>
      </c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214</v>
      </c>
      <c r="D112" s="153">
        <f>SUM(D113:D115)</f>
        <v>214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166</v>
      </c>
      <c r="I112" s="153">
        <f>SUM(I113:I115)</f>
        <v>166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166</v>
      </c>
      <c r="I113" s="76">
        <v>166</v>
      </c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214</v>
      </c>
      <c r="D115" s="76">
        <v>214</v>
      </c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31638</v>
      </c>
      <c r="D130" s="65">
        <f>SUM(D131,D136,D140,D141,D144,D151,D159,D160,D163)</f>
        <v>27870</v>
      </c>
      <c r="E130" s="65">
        <f>SUM(E131,E136,E140,E141,E144,E151,E159,E160,E163)</f>
        <v>0</v>
      </c>
      <c r="F130" s="65">
        <f>SUM(F131,F136,F140,F141,F144,F151,F159,F160,F163)</f>
        <v>3768</v>
      </c>
      <c r="G130" s="159">
        <f>SUM(G131,G136,G140,G141,G144,G151,G159,G160,G163)</f>
        <v>0</v>
      </c>
      <c r="H130" s="59">
        <f t="shared" si="8"/>
        <v>35341</v>
      </c>
      <c r="I130" s="65">
        <f>SUM(I131,I136,I140,I141,I144,I151,I159,I160,I163)</f>
        <v>31573</v>
      </c>
      <c r="J130" s="65">
        <f>SUM(J131,J136,J140,J141,J144,J151,J159,J160,J163)</f>
        <v>0</v>
      </c>
      <c r="K130" s="65">
        <f>SUM(K131,K136,K140,K141,K144,K151,K159,K160,K163)</f>
        <v>3768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483</v>
      </c>
      <c r="D131" s="162">
        <f>SUM(D132:D135)</f>
        <v>483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919</v>
      </c>
      <c r="I131" s="162">
        <f t="shared" si="10"/>
        <v>919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214</v>
      </c>
      <c r="D132" s="76">
        <v>214</v>
      </c>
      <c r="E132" s="76"/>
      <c r="F132" s="76"/>
      <c r="G132" s="150"/>
      <c r="H132" s="74">
        <f t="shared" si="8"/>
        <v>321</v>
      </c>
      <c r="I132" s="76">
        <f>214+107</f>
        <v>321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269</v>
      </c>
      <c r="D133" s="76">
        <v>269</v>
      </c>
      <c r="E133" s="76"/>
      <c r="F133" s="76"/>
      <c r="G133" s="150"/>
      <c r="H133" s="74">
        <f t="shared" si="8"/>
        <v>598</v>
      </c>
      <c r="I133" s="76">
        <f>269+300+29</f>
        <v>598</v>
      </c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22943</v>
      </c>
      <c r="D136" s="153">
        <f>SUM(D137:D139)</f>
        <v>22943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27918</v>
      </c>
      <c r="I136" s="153">
        <f>SUM(I137:I139)</f>
        <v>27918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22843</v>
      </c>
      <c r="D137" s="76">
        <v>22843</v>
      </c>
      <c r="E137" s="76"/>
      <c r="F137" s="76"/>
      <c r="G137" s="150"/>
      <c r="H137" s="74">
        <f t="shared" si="8"/>
        <v>27818</v>
      </c>
      <c r="I137" s="76">
        <v>27818</v>
      </c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100</v>
      </c>
      <c r="D138" s="76">
        <v>100</v>
      </c>
      <c r="E138" s="76"/>
      <c r="F138" s="76"/>
      <c r="G138" s="150"/>
      <c r="H138" s="74">
        <f t="shared" si="8"/>
        <v>100</v>
      </c>
      <c r="I138" s="76">
        <v>100</v>
      </c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100</v>
      </c>
      <c r="D141" s="153">
        <f>SUM(D142:D143)</f>
        <v>100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100</v>
      </c>
      <c r="I141" s="153">
        <f>SUM(I142:I143)</f>
        <v>100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100</v>
      </c>
      <c r="D142" s="76">
        <v>100</v>
      </c>
      <c r="E142" s="76"/>
      <c r="F142" s="76"/>
      <c r="G142" s="150"/>
      <c r="H142" s="74">
        <f t="shared" si="8"/>
        <v>100</v>
      </c>
      <c r="I142" s="76">
        <v>100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2387</v>
      </c>
      <c r="D144" s="145">
        <f>SUM(D145:D150)</f>
        <v>2387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2280</v>
      </c>
      <c r="I144" s="145">
        <f>SUM(I145:I150)</f>
        <v>2280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143</v>
      </c>
      <c r="D145" s="70">
        <v>143</v>
      </c>
      <c r="E145" s="70"/>
      <c r="F145" s="70"/>
      <c r="G145" s="148"/>
      <c r="H145" s="68">
        <f t="shared" si="8"/>
        <v>143</v>
      </c>
      <c r="I145" s="70">
        <v>143</v>
      </c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2137</v>
      </c>
      <c r="D146" s="76">
        <v>2137</v>
      </c>
      <c r="E146" s="76"/>
      <c r="F146" s="76"/>
      <c r="G146" s="150"/>
      <c r="H146" s="74">
        <f t="shared" si="8"/>
        <v>2137</v>
      </c>
      <c r="I146" s="76">
        <v>2137</v>
      </c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107</v>
      </c>
      <c r="D149" s="76">
        <v>107</v>
      </c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5340</v>
      </c>
      <c r="D151" s="153">
        <f>SUM(D152:D158)</f>
        <v>1572</v>
      </c>
      <c r="E151" s="153">
        <f>SUM(E152:E158)</f>
        <v>0</v>
      </c>
      <c r="F151" s="153">
        <f>SUM(F152:F158)</f>
        <v>3768</v>
      </c>
      <c r="G151" s="154">
        <f>SUM(G152:G158)</f>
        <v>0</v>
      </c>
      <c r="H151" s="74">
        <f t="shared" si="8"/>
        <v>3768</v>
      </c>
      <c r="I151" s="153">
        <f>SUM(I152:I158)</f>
        <v>0</v>
      </c>
      <c r="J151" s="153">
        <f>SUM(J152:J158)</f>
        <v>0</v>
      </c>
      <c r="K151" s="153">
        <f>SUM(K152:K158)</f>
        <v>3768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1572</v>
      </c>
      <c r="D152" s="76">
        <v>1572</v>
      </c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3768</v>
      </c>
      <c r="D154" s="76"/>
      <c r="E154" s="76"/>
      <c r="F154" s="76">
        <v>3768</v>
      </c>
      <c r="G154" s="150"/>
      <c r="H154" s="74">
        <f t="shared" si="8"/>
        <v>3768</v>
      </c>
      <c r="I154" s="76"/>
      <c r="J154" s="76"/>
      <c r="K154" s="76">
        <v>3768</v>
      </c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356</v>
      </c>
      <c r="D159" s="156">
        <v>356</v>
      </c>
      <c r="E159" s="156"/>
      <c r="F159" s="156"/>
      <c r="G159" s="157"/>
      <c r="H159" s="110">
        <f t="shared" si="8"/>
        <v>356</v>
      </c>
      <c r="I159" s="156">
        <v>356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29</v>
      </c>
      <c r="D163" s="156">
        <v>29</v>
      </c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86</v>
      </c>
      <c r="D164" s="168">
        <v>86</v>
      </c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330</v>
      </c>
      <c r="D165" s="65">
        <f>SUM(D166,D171)</f>
        <v>330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330</v>
      </c>
      <c r="I165" s="65">
        <f>SUM(I166,I171)</f>
        <v>330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330</v>
      </c>
      <c r="D166" s="162">
        <f>SUM(D167:D170)</f>
        <v>330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330</v>
      </c>
      <c r="I166" s="162">
        <f>SUM(I167:I170)</f>
        <v>330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330</v>
      </c>
      <c r="D170" s="76">
        <v>330</v>
      </c>
      <c r="E170" s="76"/>
      <c r="F170" s="76"/>
      <c r="G170" s="150"/>
      <c r="H170" s="74">
        <f t="shared" si="8"/>
        <v>330</v>
      </c>
      <c r="I170" s="76">
        <v>330</v>
      </c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2123</v>
      </c>
      <c r="I194" s="133">
        <f>SUM(I195,I230,I268)</f>
        <v>2123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2123</v>
      </c>
      <c r="I195" s="138">
        <f>I196+I204</f>
        <v>2123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720</v>
      </c>
      <c r="I196" s="65">
        <f>I197+I198+I201+I202+I203</f>
        <v>720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720</v>
      </c>
      <c r="I198" s="153">
        <f>I199+I200</f>
        <v>720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720</v>
      </c>
      <c r="I199" s="76">
        <f>170+550</f>
        <v>720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143</v>
      </c>
      <c r="D204" s="65">
        <f>D205+D215+D216+D225+D226+D227+D229</f>
        <v>143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1403</v>
      </c>
      <c r="I204" s="65">
        <f>I205+I215+I216+I225+I226+I227+I229</f>
        <v>1403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143</v>
      </c>
      <c r="D216" s="153">
        <f>SUM(D217:D224)</f>
        <v>143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1403</v>
      </c>
      <c r="I216" s="153">
        <f>SUM(I217:I224)</f>
        <v>1403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143</v>
      </c>
      <c r="D219" s="76">
        <v>143</v>
      </c>
      <c r="E219" s="76"/>
      <c r="F219" s="76"/>
      <c r="G219" s="150"/>
      <c r="H219" s="74">
        <f t="shared" si="24"/>
        <v>143</v>
      </c>
      <c r="I219" s="76">
        <v>143</v>
      </c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1260</v>
      </c>
      <c r="I223" s="76">
        <v>1260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1107</v>
      </c>
      <c r="D280" s="153">
        <f>SUM(D281:D282)</f>
        <v>0</v>
      </c>
      <c r="E280" s="153">
        <f>SUM(E281:E282)</f>
        <v>0</v>
      </c>
      <c r="F280" s="153">
        <f>SUM(F281:F282)</f>
        <v>1107</v>
      </c>
      <c r="G280" s="154">
        <f>SUM(G281:G282)</f>
        <v>0</v>
      </c>
      <c r="H280" s="74">
        <f t="shared" si="37"/>
        <v>1107</v>
      </c>
      <c r="I280" s="153">
        <f>SUM(I281:I282)</f>
        <v>0</v>
      </c>
      <c r="J280" s="153">
        <f>SUM(J281:J282)</f>
        <v>0</v>
      </c>
      <c r="K280" s="153">
        <f>SUM(K281:K282)</f>
        <v>1107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1107</v>
      </c>
      <c r="D281" s="76"/>
      <c r="E281" s="76"/>
      <c r="F281" s="76">
        <v>1107</v>
      </c>
      <c r="G281" s="150"/>
      <c r="H281" s="74">
        <f t="shared" si="37"/>
        <v>1107</v>
      </c>
      <c r="I281" s="76"/>
      <c r="J281" s="76"/>
      <c r="K281" s="76">
        <v>1107</v>
      </c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303635</v>
      </c>
      <c r="I283" s="219">
        <f>SUM(I280,I268,I230,I195,I187,I173,I75,I53)</f>
        <v>281438</v>
      </c>
      <c r="J283" s="219">
        <f>SUM(J280,J268,J230,J195,J187,J173,J75,J53)</f>
        <v>17322</v>
      </c>
      <c r="K283" s="219">
        <f>SUM(K280,K268,K230,K195,K187,K173,K75,K53)</f>
        <v>4875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QbleqtDtY4P3mEKMGNWoU3cQw/WvKp7SDlUSQfOFo16vCtFHMdTT01YKX+sSd5sBbIBqV/plr2MRrC7jyMJSUA==" saltValue="39edM74b9HZHUkbwctmMaw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Nr.09.14.1.&amp;"Arial,Regular"          </oddHeader>
    <oddFooter>&amp;L&amp;"Times New Roman,Regular"&amp;10&amp;D&amp;T&amp;R&amp;"Times New Roman,Regular"&amp;10&amp;P (&amp;N)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2"/>
      <c r="E4" s="282"/>
      <c r="F4" s="282"/>
      <c r="G4" s="282"/>
      <c r="H4" s="286" t="s">
        <v>456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2"/>
      <c r="E5" s="282"/>
      <c r="F5" s="282"/>
      <c r="G5" s="282"/>
      <c r="H5" s="286" t="s">
        <v>457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458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451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459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460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461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22743</v>
      </c>
      <c r="D21" s="31">
        <f>SUM(D22,D25,D26,D42,D43)</f>
        <v>22743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36031</v>
      </c>
      <c r="I21" s="31">
        <f>SUM(I22,I25,I26,I42,I43)</f>
        <v>36031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22743</v>
      </c>
      <c r="D25" s="54">
        <v>22743</v>
      </c>
      <c r="E25" s="54"/>
      <c r="F25" s="55" t="s">
        <v>36</v>
      </c>
      <c r="G25" s="56" t="s">
        <v>36</v>
      </c>
      <c r="H25" s="53">
        <f t="shared" si="1"/>
        <v>36031</v>
      </c>
      <c r="I25" s="54">
        <v>36031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36031</v>
      </c>
      <c r="I50" s="122">
        <f>SUM(I51,I280)</f>
        <v>36031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36031</v>
      </c>
      <c r="I51" s="128">
        <f>SUM(I52,I194)</f>
        <v>36031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22743</v>
      </c>
      <c r="D52" s="133">
        <f>SUM(D53,D75,D173,D187)</f>
        <v>22743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36031</v>
      </c>
      <c r="I52" s="133">
        <f>SUM(I53,I75,I173,I187)</f>
        <v>36031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22743</v>
      </c>
      <c r="D75" s="138">
        <f>SUM(D76,D83,D130,D164,D165,D172)</f>
        <v>22743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36031</v>
      </c>
      <c r="I75" s="138">
        <f>SUM(I76,I83,I130,I164,I165,I172)</f>
        <v>36031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22743</v>
      </c>
      <c r="D130" s="65">
        <f>SUM(D131,D136,D140,D141,D144,D151,D159,D160,D163)</f>
        <v>22743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36031</v>
      </c>
      <c r="I130" s="65">
        <f>SUM(I131,I136,I140,I141,I144,I151,I159,I160,I163)</f>
        <v>36031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22743</v>
      </c>
      <c r="D151" s="153">
        <f>SUM(D152:D158)</f>
        <v>22743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36031</v>
      </c>
      <c r="I151" s="153">
        <f>SUM(I152:I158)</f>
        <v>36031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22743</v>
      </c>
      <c r="D154" s="76">
        <v>22743</v>
      </c>
      <c r="E154" s="76"/>
      <c r="F154" s="76"/>
      <c r="G154" s="150"/>
      <c r="H154" s="74">
        <f t="shared" si="8"/>
        <v>36031</v>
      </c>
      <c r="I154" s="76">
        <v>36031</v>
      </c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36031</v>
      </c>
      <c r="I283" s="219">
        <f>SUM(I280,I268,I230,I195,I187,I173,I75,I53)</f>
        <v>36031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SBCkV+9NrZYis2HTMGE/7KD/aeKLOI9WsvS7qWJ7LysbMos+MgQXK4kvbxHXF+nZ3QOBF6Wli5k0jzSLvHO2qA==" saltValue="1Y6lsp4udD3sGyQ023XEZw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Nr.09.14.2.&amp;"Arial,Regular"          </oddHeader>
    <oddFooter>&amp;L&amp;"Times New Roman,Regular"&amp;10&amp;D&amp;T&amp;R&amp;"Times New Roman,Regular"&amp;10&amp;P (&amp;N)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2"/>
      <c r="E4" s="282"/>
      <c r="F4" s="282"/>
      <c r="G4" s="282"/>
      <c r="H4" s="286" t="s">
        <v>462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2"/>
      <c r="E5" s="282"/>
      <c r="F5" s="282"/>
      <c r="G5" s="282"/>
      <c r="H5" s="286" t="s">
        <v>463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464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515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516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466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467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468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481747</v>
      </c>
      <c r="D21" s="31">
        <f>SUM(D22,D25,D26,D42,D43)</f>
        <v>437271</v>
      </c>
      <c r="E21" s="31">
        <f>SUM(E22,E25,E43)</f>
        <v>39288</v>
      </c>
      <c r="F21" s="31">
        <f>SUM(F22,F27,F43)</f>
        <v>5188</v>
      </c>
      <c r="G21" s="32">
        <f>SUM(G22,G45)</f>
        <v>0</v>
      </c>
      <c r="H21" s="30">
        <f>SUM(I21:L21)</f>
        <v>532694</v>
      </c>
      <c r="I21" s="31">
        <f>SUM(I22,I25,I26,I42,I43)</f>
        <v>492283</v>
      </c>
      <c r="J21" s="31">
        <f>SUM(J22,J25,J43)</f>
        <v>35223</v>
      </c>
      <c r="K21" s="31">
        <f>SUM(K22,K27,K43)</f>
        <v>5188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2059</v>
      </c>
      <c r="D22" s="37">
        <f>SUM(D23:D24)</f>
        <v>0</v>
      </c>
      <c r="E22" s="37">
        <f>SUM(E23:E24)</f>
        <v>0</v>
      </c>
      <c r="F22" s="37">
        <f>SUM(F23:F24)</f>
        <v>2059</v>
      </c>
      <c r="G22" s="38">
        <f>SUM(G23:G24)</f>
        <v>0</v>
      </c>
      <c r="H22" s="36">
        <f t="shared" ref="H22:H47" si="1">SUM(I22:L22)</f>
        <v>2059</v>
      </c>
      <c r="I22" s="37">
        <f>SUM(I23:I24)</f>
        <v>0</v>
      </c>
      <c r="J22" s="37">
        <f>SUM(J23:J24)</f>
        <v>0</v>
      </c>
      <c r="K22" s="37">
        <f>SUM(K23:K24)</f>
        <v>2059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2059</v>
      </c>
      <c r="D24" s="49"/>
      <c r="E24" s="49"/>
      <c r="F24" s="49">
        <v>2059</v>
      </c>
      <c r="G24" s="50"/>
      <c r="H24" s="48">
        <f t="shared" si="1"/>
        <v>2059</v>
      </c>
      <c r="I24" s="49"/>
      <c r="J24" s="49"/>
      <c r="K24" s="49">
        <v>2059</v>
      </c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476559</v>
      </c>
      <c r="D25" s="54">
        <v>437271</v>
      </c>
      <c r="E25" s="54">
        <v>39288</v>
      </c>
      <c r="F25" s="55" t="s">
        <v>36</v>
      </c>
      <c r="G25" s="56" t="s">
        <v>36</v>
      </c>
      <c r="H25" s="53">
        <f t="shared" si="1"/>
        <v>527506</v>
      </c>
      <c r="I25" s="54">
        <f>I51</f>
        <v>492283</v>
      </c>
      <c r="J25" s="54">
        <f>J51</f>
        <v>35223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3129</v>
      </c>
      <c r="D27" s="61" t="s">
        <v>36</v>
      </c>
      <c r="E27" s="61" t="s">
        <v>36</v>
      </c>
      <c r="F27" s="65">
        <f>SUM(F28,F32,F34,F37)</f>
        <v>3129</v>
      </c>
      <c r="G27" s="62" t="s">
        <v>36</v>
      </c>
      <c r="H27" s="59">
        <f t="shared" si="1"/>
        <v>3129</v>
      </c>
      <c r="I27" s="61" t="s">
        <v>36</v>
      </c>
      <c r="J27" s="61" t="s">
        <v>36</v>
      </c>
      <c r="K27" s="65">
        <f>SUM(K28,K32,K34,K37)</f>
        <v>3129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3129</v>
      </c>
      <c r="D37" s="61" t="s">
        <v>36</v>
      </c>
      <c r="E37" s="61" t="s">
        <v>36</v>
      </c>
      <c r="F37" s="65">
        <f>SUM(F38:F41)</f>
        <v>3129</v>
      </c>
      <c r="G37" s="62" t="s">
        <v>36</v>
      </c>
      <c r="H37" s="59">
        <f t="shared" si="1"/>
        <v>3129</v>
      </c>
      <c r="I37" s="61" t="s">
        <v>36</v>
      </c>
      <c r="J37" s="61" t="s">
        <v>36</v>
      </c>
      <c r="K37" s="65">
        <f>SUM(K38:K41)</f>
        <v>3129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3129</v>
      </c>
      <c r="D41" s="75" t="s">
        <v>36</v>
      </c>
      <c r="E41" s="75" t="s">
        <v>36</v>
      </c>
      <c r="F41" s="76">
        <v>3129</v>
      </c>
      <c r="G41" s="77" t="s">
        <v>36</v>
      </c>
      <c r="H41" s="74">
        <f t="shared" si="1"/>
        <v>3129</v>
      </c>
      <c r="I41" s="75" t="s">
        <v>36</v>
      </c>
      <c r="J41" s="75" t="s">
        <v>36</v>
      </c>
      <c r="K41" s="76">
        <v>3129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532694</v>
      </c>
      <c r="I50" s="122">
        <f>SUM(I51,I280)</f>
        <v>492283</v>
      </c>
      <c r="J50" s="122">
        <f>SUM(J51,J280)</f>
        <v>35223</v>
      </c>
      <c r="K50" s="122">
        <f>SUM(K51,K280)</f>
        <v>5188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530635</v>
      </c>
      <c r="I51" s="128">
        <f>SUM(I52,I194)</f>
        <v>492283</v>
      </c>
      <c r="J51" s="128">
        <f>SUM(J52,J194)</f>
        <v>35223</v>
      </c>
      <c r="K51" s="128">
        <f>SUM(K52,K194)</f>
        <v>3129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470209</v>
      </c>
      <c r="D52" s="133">
        <f>SUM(D53,D75,D173,D187)</f>
        <v>427792</v>
      </c>
      <c r="E52" s="133">
        <f>SUM(E53,E75,E173,E187)</f>
        <v>39288</v>
      </c>
      <c r="F52" s="133">
        <f>SUM(F53,F75,F173,F187)</f>
        <v>3129</v>
      </c>
      <c r="G52" s="134">
        <f>SUM(G53,G75,G173,G187)</f>
        <v>0</v>
      </c>
      <c r="H52" s="132">
        <f t="shared" si="6"/>
        <v>522126</v>
      </c>
      <c r="I52" s="133">
        <f>SUM(I53,I75,I173,I187)</f>
        <v>483774</v>
      </c>
      <c r="J52" s="133">
        <f>SUM(J53,J75,J173,J187)</f>
        <v>35223</v>
      </c>
      <c r="K52" s="133">
        <f>SUM(K53,K75,K173,K187)</f>
        <v>3129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405604</v>
      </c>
      <c r="D53" s="138">
        <f>SUM(D54,D67)</f>
        <v>366316</v>
      </c>
      <c r="E53" s="138">
        <f>SUM(E54,E67)</f>
        <v>39288</v>
      </c>
      <c r="F53" s="138">
        <f>SUM(F54,F67)</f>
        <v>0</v>
      </c>
      <c r="G53" s="139">
        <f>SUM(G54,G67)</f>
        <v>0</v>
      </c>
      <c r="H53" s="137">
        <f t="shared" si="6"/>
        <v>451361</v>
      </c>
      <c r="I53" s="138">
        <f>SUM(I54,I67)</f>
        <v>416138</v>
      </c>
      <c r="J53" s="138">
        <f>SUM(J54,J67)</f>
        <v>35223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306377</v>
      </c>
      <c r="D54" s="65">
        <f>SUM(D55,D58,D66)</f>
        <v>274689</v>
      </c>
      <c r="E54" s="65">
        <f>SUM(E55,E58,E66)</f>
        <v>31688</v>
      </c>
      <c r="F54" s="65">
        <f>SUM(F55,F58,F66)</f>
        <v>0</v>
      </c>
      <c r="G54" s="142">
        <f>SUM(G55,G58,G66)</f>
        <v>0</v>
      </c>
      <c r="H54" s="59">
        <f t="shared" si="6"/>
        <v>342753</v>
      </c>
      <c r="I54" s="65">
        <f>SUM(I55,I58,I66)</f>
        <v>314453</v>
      </c>
      <c r="J54" s="65">
        <f>SUM(J55,J58,J66)</f>
        <v>28300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293470</v>
      </c>
      <c r="D55" s="145">
        <f>SUM(D56:D57)</f>
        <v>263006</v>
      </c>
      <c r="E55" s="145">
        <f>SUM(E56:E57)</f>
        <v>30464</v>
      </c>
      <c r="F55" s="145">
        <f>SUM(F56:F57)</f>
        <v>0</v>
      </c>
      <c r="G55" s="146">
        <f>SUM(G56:G57)</f>
        <v>0</v>
      </c>
      <c r="H55" s="110">
        <f t="shared" si="6"/>
        <v>312636</v>
      </c>
      <c r="I55" s="145">
        <f>SUM(I56:I57)</f>
        <v>285992</v>
      </c>
      <c r="J55" s="145">
        <f>SUM(J56:J57)</f>
        <v>26644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293470</v>
      </c>
      <c r="D57" s="76">
        <v>263006</v>
      </c>
      <c r="E57" s="76">
        <f>30564-100</f>
        <v>30464</v>
      </c>
      <c r="F57" s="76"/>
      <c r="G57" s="150"/>
      <c r="H57" s="74">
        <f t="shared" si="6"/>
        <v>312636</v>
      </c>
      <c r="I57" s="76">
        <v>285992</v>
      </c>
      <c r="J57" s="76">
        <v>26644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12907</v>
      </c>
      <c r="D58" s="153">
        <f>SUM(D59:D65)</f>
        <v>11683</v>
      </c>
      <c r="E58" s="153">
        <f>SUM(E59:E65)</f>
        <v>1224</v>
      </c>
      <c r="F58" s="153">
        <f>SUM(F59:F65)</f>
        <v>0</v>
      </c>
      <c r="G58" s="154">
        <f>SUM(G59:G65)</f>
        <v>0</v>
      </c>
      <c r="H58" s="74">
        <f t="shared" si="6"/>
        <v>30117</v>
      </c>
      <c r="I58" s="153">
        <f>SUM(I59:I65)</f>
        <v>28461</v>
      </c>
      <c r="J58" s="153">
        <f>SUM(J59:J65)</f>
        <v>1656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3387</v>
      </c>
      <c r="D59" s="76">
        <v>3387</v>
      </c>
      <c r="E59" s="76"/>
      <c r="F59" s="76"/>
      <c r="G59" s="150"/>
      <c r="H59" s="74">
        <f t="shared" si="6"/>
        <v>3723</v>
      </c>
      <c r="I59" s="76">
        <v>3723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924</v>
      </c>
      <c r="D60" s="76">
        <v>924</v>
      </c>
      <c r="E60" s="76"/>
      <c r="F60" s="76"/>
      <c r="G60" s="150"/>
      <c r="H60" s="74">
        <f t="shared" si="6"/>
        <v>918</v>
      </c>
      <c r="I60" s="76">
        <v>918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3432</v>
      </c>
      <c r="D63" s="76">
        <v>3432</v>
      </c>
      <c r="E63" s="76"/>
      <c r="F63" s="76"/>
      <c r="G63" s="150"/>
      <c r="H63" s="74">
        <f t="shared" si="6"/>
        <v>3242</v>
      </c>
      <c r="I63" s="76">
        <v>3242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16638</v>
      </c>
      <c r="I64" s="76">
        <v>16638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5164</v>
      </c>
      <c r="D65" s="76">
        <v>3940</v>
      </c>
      <c r="E65" s="76">
        <v>1224</v>
      </c>
      <c r="F65" s="76"/>
      <c r="G65" s="150"/>
      <c r="H65" s="74">
        <f t="shared" si="6"/>
        <v>5596</v>
      </c>
      <c r="I65" s="76">
        <v>3940</v>
      </c>
      <c r="J65" s="76">
        <v>1656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99227</v>
      </c>
      <c r="D67" s="65">
        <f>SUM(D68:D69)</f>
        <v>91627</v>
      </c>
      <c r="E67" s="65">
        <f>SUM(E68:E69)</f>
        <v>7600</v>
      </c>
      <c r="F67" s="65">
        <f>SUM(F68:F69)</f>
        <v>0</v>
      </c>
      <c r="G67" s="159">
        <f>SUM(G68:G69)</f>
        <v>0</v>
      </c>
      <c r="H67" s="59">
        <f t="shared" si="6"/>
        <v>108608</v>
      </c>
      <c r="I67" s="65">
        <f>SUM(I68:I69)</f>
        <v>101685</v>
      </c>
      <c r="J67" s="65">
        <f>SUM(J68:J69)</f>
        <v>6923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75383</v>
      </c>
      <c r="D68" s="70">
        <v>67883</v>
      </c>
      <c r="E68" s="70">
        <v>7500</v>
      </c>
      <c r="F68" s="70"/>
      <c r="G68" s="148"/>
      <c r="H68" s="68">
        <f t="shared" si="6"/>
        <v>84115</v>
      </c>
      <c r="I68" s="70">
        <v>77392</v>
      </c>
      <c r="J68" s="70">
        <v>6723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23844</v>
      </c>
      <c r="D69" s="153">
        <f>SUM(D70:D74)</f>
        <v>23744</v>
      </c>
      <c r="E69" s="153">
        <f>SUM(E70:E74)</f>
        <v>100</v>
      </c>
      <c r="F69" s="153">
        <f>SUM(F70:F74)</f>
        <v>0</v>
      </c>
      <c r="G69" s="154">
        <f>SUM(G70:G74)</f>
        <v>0</v>
      </c>
      <c r="H69" s="74">
        <f t="shared" si="6"/>
        <v>24493</v>
      </c>
      <c r="I69" s="153">
        <f>SUM(I70:I74)</f>
        <v>24293</v>
      </c>
      <c r="J69" s="153">
        <f>SUM(J70:J74)</f>
        <v>200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13172</v>
      </c>
      <c r="D70" s="76">
        <f>11798+1274</f>
        <v>13072</v>
      </c>
      <c r="E70" s="76">
        <v>100</v>
      </c>
      <c r="F70" s="76"/>
      <c r="G70" s="150"/>
      <c r="H70" s="74">
        <f t="shared" si="6"/>
        <v>13821</v>
      </c>
      <c r="I70" s="76">
        <v>13621</v>
      </c>
      <c r="J70" s="76">
        <v>200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10672</v>
      </c>
      <c r="D73" s="76">
        <v>10672</v>
      </c>
      <c r="E73" s="76"/>
      <c r="F73" s="76"/>
      <c r="G73" s="150"/>
      <c r="H73" s="74">
        <f t="shared" si="6"/>
        <v>10672</v>
      </c>
      <c r="I73" s="76">
        <v>10672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64605</v>
      </c>
      <c r="D75" s="138">
        <f>SUM(D76,D83,D130,D164,D165,D172)</f>
        <v>61476</v>
      </c>
      <c r="E75" s="138">
        <f>SUM(E76,E83,E130,E164,E165,E172)</f>
        <v>0</v>
      </c>
      <c r="F75" s="138">
        <f>SUM(F76,F83,F130,F164,F165,F172)</f>
        <v>3129</v>
      </c>
      <c r="G75" s="139">
        <f>SUM(G76,G83,G130,G164,G165,G172)</f>
        <v>0</v>
      </c>
      <c r="H75" s="137">
        <f t="shared" si="6"/>
        <v>70765</v>
      </c>
      <c r="I75" s="138">
        <f>SUM(I76,I83,I130,I164,I165,I172)</f>
        <v>67636</v>
      </c>
      <c r="J75" s="138">
        <f>SUM(J76,J83,J130,J164,J165,J172)</f>
        <v>0</v>
      </c>
      <c r="K75" s="138">
        <f>SUM(K76,K83,K130,K164,K165,K172)</f>
        <v>3129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252</v>
      </c>
      <c r="D76" s="65">
        <f>SUM(D77,D80)</f>
        <v>252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230</v>
      </c>
      <c r="I76" s="65">
        <f>SUM(I77,I80)</f>
        <v>230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252</v>
      </c>
      <c r="D77" s="162">
        <f>SUM(D78:D79)</f>
        <v>252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230</v>
      </c>
      <c r="I77" s="162">
        <f>SUM(I78:I79)</f>
        <v>230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252</v>
      </c>
      <c r="D79" s="76">
        <v>252</v>
      </c>
      <c r="E79" s="76"/>
      <c r="F79" s="76"/>
      <c r="G79" s="150"/>
      <c r="H79" s="74">
        <f t="shared" si="6"/>
        <v>230</v>
      </c>
      <c r="I79" s="76">
        <v>230</v>
      </c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49991</v>
      </c>
      <c r="D83" s="65">
        <f>SUM(D84,D89,D95,D103,D112,D116,D122,D128)</f>
        <v>49991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58244</v>
      </c>
      <c r="I83" s="65">
        <f>SUM(I84,I89,I95,I103,I112,I116,I122,I128)</f>
        <v>58244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1105</v>
      </c>
      <c r="D84" s="145">
        <f>SUM(D85:D88)</f>
        <v>1105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1105</v>
      </c>
      <c r="I84" s="145">
        <f>SUM(I85:I88)</f>
        <v>1105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888</v>
      </c>
      <c r="D86" s="76">
        <v>888</v>
      </c>
      <c r="E86" s="76"/>
      <c r="F86" s="76"/>
      <c r="G86" s="150"/>
      <c r="H86" s="74">
        <f t="shared" si="6"/>
        <v>888</v>
      </c>
      <c r="I86" s="76">
        <v>888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188</v>
      </c>
      <c r="D87" s="76">
        <v>188</v>
      </c>
      <c r="E87" s="76"/>
      <c r="F87" s="76"/>
      <c r="G87" s="150"/>
      <c r="H87" s="74">
        <f t="shared" si="6"/>
        <v>188</v>
      </c>
      <c r="I87" s="76">
        <v>188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29</v>
      </c>
      <c r="D88" s="76">
        <v>29</v>
      </c>
      <c r="E88" s="76"/>
      <c r="F88" s="76"/>
      <c r="G88" s="150"/>
      <c r="H88" s="74">
        <f t="shared" si="6"/>
        <v>29</v>
      </c>
      <c r="I88" s="76">
        <v>29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44823</v>
      </c>
      <c r="D89" s="153">
        <f>SUM(D90:D94)</f>
        <v>44823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53002</v>
      </c>
      <c r="I89" s="153">
        <f>SUM(I90:I94)</f>
        <v>53002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29269</v>
      </c>
      <c r="D90" s="76">
        <v>29269</v>
      </c>
      <c r="E90" s="76"/>
      <c r="F90" s="76"/>
      <c r="G90" s="150"/>
      <c r="H90" s="74">
        <f t="shared" si="6"/>
        <v>37448</v>
      </c>
      <c r="I90" s="76">
        <v>37448</v>
      </c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5684</v>
      </c>
      <c r="D91" s="76">
        <v>5684</v>
      </c>
      <c r="E91" s="76"/>
      <c r="F91" s="76"/>
      <c r="G91" s="150"/>
      <c r="H91" s="74">
        <f t="shared" si="6"/>
        <v>5684</v>
      </c>
      <c r="I91" s="76">
        <v>5684</v>
      </c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9116</v>
      </c>
      <c r="D92" s="76">
        <v>9116</v>
      </c>
      <c r="E92" s="76"/>
      <c r="F92" s="76"/>
      <c r="G92" s="150"/>
      <c r="H92" s="74">
        <f t="shared" si="6"/>
        <v>9116</v>
      </c>
      <c r="I92" s="76">
        <v>9116</v>
      </c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754</v>
      </c>
      <c r="D93" s="76">
        <v>754</v>
      </c>
      <c r="E93" s="76"/>
      <c r="F93" s="76"/>
      <c r="G93" s="150"/>
      <c r="H93" s="74">
        <f t="shared" si="6"/>
        <v>754</v>
      </c>
      <c r="I93" s="76">
        <v>754</v>
      </c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854</v>
      </c>
      <c r="D95" s="153">
        <f>SUM(D96:D102)</f>
        <v>854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775</v>
      </c>
      <c r="I95" s="153">
        <f>SUM(I96:I102)</f>
        <v>775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310</v>
      </c>
      <c r="D100" s="76">
        <v>310</v>
      </c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544</v>
      </c>
      <c r="D102" s="76">
        <v>544</v>
      </c>
      <c r="E102" s="76"/>
      <c r="F102" s="76"/>
      <c r="G102" s="150"/>
      <c r="H102" s="74">
        <f t="shared" si="6"/>
        <v>775</v>
      </c>
      <c r="I102" s="76">
        <f>562+143+70</f>
        <v>775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2901</v>
      </c>
      <c r="D103" s="153">
        <f>SUM(D104:D111)</f>
        <v>2901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3196</v>
      </c>
      <c r="I103" s="153">
        <f>SUM(I104:I111)</f>
        <v>3196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720</v>
      </c>
      <c r="D106" s="76">
        <v>720</v>
      </c>
      <c r="E106" s="76"/>
      <c r="F106" s="76"/>
      <c r="G106" s="150"/>
      <c r="H106" s="74">
        <f t="shared" si="6"/>
        <v>650</v>
      </c>
      <c r="I106" s="76">
        <f>720-70</f>
        <v>650</v>
      </c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2181</v>
      </c>
      <c r="D107" s="76">
        <v>2181</v>
      </c>
      <c r="E107" s="76"/>
      <c r="F107" s="76"/>
      <c r="G107" s="150"/>
      <c r="H107" s="74">
        <f t="shared" si="6"/>
        <v>2546</v>
      </c>
      <c r="I107" s="76">
        <f>2181+365</f>
        <v>2546</v>
      </c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308</v>
      </c>
      <c r="D112" s="153">
        <f>SUM(D113:D115)</f>
        <v>308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166</v>
      </c>
      <c r="I112" s="153">
        <f>SUM(I113:I115)</f>
        <v>166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165</v>
      </c>
      <c r="D113" s="76">
        <v>165</v>
      </c>
      <c r="E113" s="76"/>
      <c r="F113" s="76"/>
      <c r="G113" s="150"/>
      <c r="H113" s="74">
        <f t="shared" si="6"/>
        <v>166</v>
      </c>
      <c r="I113" s="76">
        <v>166</v>
      </c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143</v>
      </c>
      <c r="D115" s="76">
        <v>143</v>
      </c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14314</v>
      </c>
      <c r="D130" s="65">
        <f>SUM(D131,D136,D140,D141,D144,D151,D159,D160,D163)</f>
        <v>11185</v>
      </c>
      <c r="E130" s="65">
        <f>SUM(E131,E136,E140,E141,E144,E151,E159,E160,E163)</f>
        <v>0</v>
      </c>
      <c r="F130" s="65">
        <f>SUM(F131,F136,F140,F141,F144,F151,F159,F160,F163)</f>
        <v>3129</v>
      </c>
      <c r="G130" s="159">
        <f>SUM(G131,G136,G140,G141,G144,G151,G159,G160,G163)</f>
        <v>0</v>
      </c>
      <c r="H130" s="59">
        <f t="shared" si="8"/>
        <v>12291</v>
      </c>
      <c r="I130" s="65">
        <f>SUM(I131,I136,I140,I141,I144,I151,I159,I160,I163)</f>
        <v>9162</v>
      </c>
      <c r="J130" s="65">
        <f>SUM(J131,J136,J140,J141,J144,J151,J159,J160,J163)</f>
        <v>0</v>
      </c>
      <c r="K130" s="65">
        <f>SUM(K131,K136,K140,K141,K144,K151,K159,K160,K163)</f>
        <v>3129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4780</v>
      </c>
      <c r="D131" s="162">
        <f>SUM(D132:D135)</f>
        <v>4780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3461</v>
      </c>
      <c r="I131" s="162">
        <f t="shared" si="10"/>
        <v>3461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750</v>
      </c>
      <c r="D132" s="76">
        <v>750</v>
      </c>
      <c r="E132" s="76"/>
      <c r="F132" s="76"/>
      <c r="G132" s="150"/>
      <c r="H132" s="74">
        <f t="shared" si="8"/>
        <v>601</v>
      </c>
      <c r="I132" s="76">
        <v>601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3800</v>
      </c>
      <c r="D133" s="76">
        <v>3800</v>
      </c>
      <c r="E133" s="76"/>
      <c r="F133" s="76"/>
      <c r="G133" s="150"/>
      <c r="H133" s="74">
        <f t="shared" si="8"/>
        <v>2630</v>
      </c>
      <c r="I133" s="76">
        <f>2300+300+30</f>
        <v>2630</v>
      </c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230</v>
      </c>
      <c r="D134" s="76">
        <v>230</v>
      </c>
      <c r="E134" s="76"/>
      <c r="F134" s="76"/>
      <c r="G134" s="150"/>
      <c r="H134" s="74">
        <f t="shared" si="8"/>
        <v>230</v>
      </c>
      <c r="I134" s="76">
        <v>230</v>
      </c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72</v>
      </c>
      <c r="D136" s="153">
        <f>SUM(D137:D139)</f>
        <v>72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72</v>
      </c>
      <c r="I136" s="153">
        <f>SUM(I137:I139)</f>
        <v>72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72</v>
      </c>
      <c r="D138" s="76">
        <v>72</v>
      </c>
      <c r="E138" s="76"/>
      <c r="F138" s="76"/>
      <c r="G138" s="150"/>
      <c r="H138" s="74">
        <f t="shared" si="8"/>
        <v>72</v>
      </c>
      <c r="I138" s="76">
        <v>72</v>
      </c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230</v>
      </c>
      <c r="D141" s="153">
        <f>SUM(D142:D143)</f>
        <v>230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214</v>
      </c>
      <c r="I141" s="153">
        <f>SUM(I142:I143)</f>
        <v>214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230</v>
      </c>
      <c r="D142" s="76">
        <v>230</v>
      </c>
      <c r="E142" s="76"/>
      <c r="F142" s="76"/>
      <c r="G142" s="150"/>
      <c r="H142" s="74">
        <f t="shared" si="8"/>
        <v>214</v>
      </c>
      <c r="I142" s="76">
        <v>214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4032</v>
      </c>
      <c r="D144" s="145">
        <f>SUM(D145:D150)</f>
        <v>4032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4002</v>
      </c>
      <c r="I144" s="145">
        <f>SUM(I145:I150)</f>
        <v>4002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800</v>
      </c>
      <c r="D145" s="70">
        <v>800</v>
      </c>
      <c r="E145" s="70"/>
      <c r="F145" s="70"/>
      <c r="G145" s="148"/>
      <c r="H145" s="68">
        <f t="shared" si="8"/>
        <v>770</v>
      </c>
      <c r="I145" s="70">
        <v>770</v>
      </c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3232</v>
      </c>
      <c r="D146" s="76">
        <v>3232</v>
      </c>
      <c r="E146" s="76"/>
      <c r="F146" s="76"/>
      <c r="G146" s="150"/>
      <c r="H146" s="74">
        <f t="shared" si="8"/>
        <v>3232</v>
      </c>
      <c r="I146" s="76">
        <v>3232</v>
      </c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4372</v>
      </c>
      <c r="D151" s="153">
        <f>SUM(D152:D158)</f>
        <v>1243</v>
      </c>
      <c r="E151" s="153">
        <f>SUM(E152:E158)</f>
        <v>0</v>
      </c>
      <c r="F151" s="153">
        <f>SUM(F152:F158)</f>
        <v>3129</v>
      </c>
      <c r="G151" s="154">
        <f>SUM(G152:G158)</f>
        <v>0</v>
      </c>
      <c r="H151" s="74">
        <f t="shared" si="8"/>
        <v>4113</v>
      </c>
      <c r="I151" s="153">
        <f>SUM(I152:I158)</f>
        <v>984</v>
      </c>
      <c r="J151" s="153">
        <f>SUM(J152:J158)</f>
        <v>0</v>
      </c>
      <c r="K151" s="153">
        <f>SUM(K152:K158)</f>
        <v>3129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932</v>
      </c>
      <c r="D152" s="76">
        <v>932</v>
      </c>
      <c r="E152" s="76"/>
      <c r="F152" s="76"/>
      <c r="G152" s="150"/>
      <c r="H152" s="74">
        <f t="shared" si="8"/>
        <v>673</v>
      </c>
      <c r="I152" s="76">
        <v>673</v>
      </c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311</v>
      </c>
      <c r="D153" s="76">
        <v>311</v>
      </c>
      <c r="E153" s="76"/>
      <c r="F153" s="76"/>
      <c r="G153" s="150"/>
      <c r="H153" s="74">
        <f t="shared" si="8"/>
        <v>311</v>
      </c>
      <c r="I153" s="76">
        <v>311</v>
      </c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3129</v>
      </c>
      <c r="D154" s="76"/>
      <c r="E154" s="76"/>
      <c r="F154" s="76">
        <v>3129</v>
      </c>
      <c r="G154" s="150"/>
      <c r="H154" s="74">
        <f t="shared" si="8"/>
        <v>3129</v>
      </c>
      <c r="I154" s="76"/>
      <c r="J154" s="76"/>
      <c r="K154" s="76">
        <v>3129</v>
      </c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762</v>
      </c>
      <c r="D159" s="156">
        <v>762</v>
      </c>
      <c r="E159" s="156"/>
      <c r="F159" s="156"/>
      <c r="G159" s="157"/>
      <c r="H159" s="110">
        <f t="shared" si="8"/>
        <v>393</v>
      </c>
      <c r="I159" s="156">
        <v>393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36</v>
      </c>
      <c r="I160" s="145">
        <f>SUM(I161:I162)</f>
        <v>36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36</v>
      </c>
      <c r="I162" s="76">
        <v>36</v>
      </c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66</v>
      </c>
      <c r="D163" s="156">
        <v>66</v>
      </c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48</v>
      </c>
      <c r="D164" s="168">
        <v>48</v>
      </c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8509</v>
      </c>
      <c r="I194" s="133">
        <f>SUM(I195,I230,I268)</f>
        <v>8509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8509</v>
      </c>
      <c r="I195" s="138">
        <f>I196+I204</f>
        <v>8509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630</v>
      </c>
      <c r="D196" s="65">
        <f>D197+D198+D201+D202+D203</f>
        <v>630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805</v>
      </c>
      <c r="I196" s="65">
        <f>I197+I198+I201+I202+I203</f>
        <v>805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630</v>
      </c>
      <c r="D198" s="153">
        <f>D199+D200</f>
        <v>630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805</v>
      </c>
      <c r="I198" s="153">
        <f>I199+I200</f>
        <v>805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630</v>
      </c>
      <c r="D199" s="76">
        <v>630</v>
      </c>
      <c r="E199" s="76"/>
      <c r="F199" s="76"/>
      <c r="G199" s="150"/>
      <c r="H199" s="74">
        <f t="shared" si="24"/>
        <v>805</v>
      </c>
      <c r="I199" s="76">
        <v>805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8849</v>
      </c>
      <c r="D204" s="65">
        <f>D205+D215+D216+D225+D226+D227+D229</f>
        <v>8849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7704</v>
      </c>
      <c r="I204" s="65">
        <f>I205+I215+I216+I225+I226+I227+I229</f>
        <v>7704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8849</v>
      </c>
      <c r="D216" s="153">
        <f>SUM(D217:D224)</f>
        <v>8849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7704</v>
      </c>
      <c r="I216" s="153">
        <f>SUM(I217:I224)</f>
        <v>7704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7309</v>
      </c>
      <c r="D218" s="76">
        <v>7309</v>
      </c>
      <c r="E218" s="76"/>
      <c r="F218" s="76"/>
      <c r="G218" s="150"/>
      <c r="H218" s="74">
        <f t="shared" si="24"/>
        <v>3800</v>
      </c>
      <c r="I218" s="76">
        <v>3800</v>
      </c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740</v>
      </c>
      <c r="D219" s="76">
        <v>740</v>
      </c>
      <c r="E219" s="76"/>
      <c r="F219" s="76"/>
      <c r="G219" s="150"/>
      <c r="H219" s="74">
        <f t="shared" si="24"/>
        <v>740</v>
      </c>
      <c r="I219" s="76">
        <v>740</v>
      </c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800</v>
      </c>
      <c r="D223" s="76">
        <v>800</v>
      </c>
      <c r="E223" s="76"/>
      <c r="F223" s="76"/>
      <c r="G223" s="150"/>
      <c r="H223" s="74">
        <f t="shared" si="24"/>
        <v>3164</v>
      </c>
      <c r="I223" s="76">
        <v>3164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2059</v>
      </c>
      <c r="D280" s="153">
        <f>SUM(D281:D282)</f>
        <v>0</v>
      </c>
      <c r="E280" s="153">
        <f>SUM(E281:E282)</f>
        <v>0</v>
      </c>
      <c r="F280" s="153">
        <f>SUM(F281:F282)</f>
        <v>2059</v>
      </c>
      <c r="G280" s="154">
        <f>SUM(G281:G282)</f>
        <v>0</v>
      </c>
      <c r="H280" s="74">
        <f t="shared" si="37"/>
        <v>2059</v>
      </c>
      <c r="I280" s="153">
        <f>SUM(I281:I282)</f>
        <v>0</v>
      </c>
      <c r="J280" s="153">
        <f>SUM(J281:J282)</f>
        <v>0</v>
      </c>
      <c r="K280" s="153">
        <f>SUM(K281:K282)</f>
        <v>2059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2059</v>
      </c>
      <c r="D281" s="76"/>
      <c r="E281" s="76"/>
      <c r="F281" s="76">
        <v>2059</v>
      </c>
      <c r="G281" s="150"/>
      <c r="H281" s="74">
        <f t="shared" si="37"/>
        <v>2059</v>
      </c>
      <c r="I281" s="76"/>
      <c r="J281" s="76"/>
      <c r="K281" s="76">
        <v>2059</v>
      </c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532694</v>
      </c>
      <c r="I283" s="219">
        <f>SUM(I280,I268,I230,I195,I187,I173,I75,I53)</f>
        <v>492283</v>
      </c>
      <c r="J283" s="219">
        <f>SUM(J280,J268,J230,J195,J187,J173,J75,J53)</f>
        <v>35223</v>
      </c>
      <c r="K283" s="219">
        <f>SUM(K280,K268,K230,K195,K187,K173,K75,K53)</f>
        <v>5188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D2c41p6vmVyYZTiHnUaL8w2QhoLrPVZBZrDNFhizzgpdLxQPVkkd/keyl70I5yjuqzHOuuDBJbMFmcGp+TslSg==" saltValue="nMxF2MiGCYxs+ddAPN1XFw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Nr.09.15.1.&amp;"Arial,Regular"          </oddHeader>
    <oddFooter>&amp;L&amp;"Times New Roman,Regular"&amp;10&amp;D&amp;T&amp;R&amp;"Times New Roman,Regular"&amp;10&amp;P (&amp;N)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2"/>
      <c r="E4" s="282"/>
      <c r="F4" s="282"/>
      <c r="G4" s="282"/>
      <c r="H4" s="286" t="s">
        <v>462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2"/>
      <c r="E5" s="282"/>
      <c r="F5" s="282"/>
      <c r="G5" s="282"/>
      <c r="H5" s="286" t="s">
        <v>463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464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465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466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467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468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69920</v>
      </c>
      <c r="D21" s="31">
        <f>SUM(D22,D25,D26,D42,D43)</f>
        <v>69920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86176</v>
      </c>
      <c r="I21" s="31">
        <f>SUM(I22,I25,I26,I42,I43)</f>
        <v>86176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69920</v>
      </c>
      <c r="D25" s="54">
        <v>69920</v>
      </c>
      <c r="E25" s="54"/>
      <c r="F25" s="55" t="s">
        <v>36</v>
      </c>
      <c r="G25" s="56" t="s">
        <v>36</v>
      </c>
      <c r="H25" s="53">
        <f t="shared" si="1"/>
        <v>86176</v>
      </c>
      <c r="I25" s="54">
        <v>86176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86176</v>
      </c>
      <c r="I50" s="122">
        <f>SUM(I51,I280)</f>
        <v>86176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86176</v>
      </c>
      <c r="I51" s="128">
        <f>SUM(I52,I194)</f>
        <v>86176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69920</v>
      </c>
      <c r="D52" s="133">
        <f>SUM(D53,D75,D173,D187)</f>
        <v>69920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86176</v>
      </c>
      <c r="I52" s="133">
        <f>SUM(I53,I75,I173,I187)</f>
        <v>86176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69920</v>
      </c>
      <c r="D75" s="138">
        <f>SUM(D76,D83,D130,D164,D165,D172)</f>
        <v>69920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86176</v>
      </c>
      <c r="I75" s="138">
        <f>SUM(I76,I83,I130,I164,I165,I172)</f>
        <v>86176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69920</v>
      </c>
      <c r="D130" s="65">
        <f>SUM(D131,D136,D140,D141,D144,D151,D159,D160,D163)</f>
        <v>69920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86176</v>
      </c>
      <c r="I130" s="65">
        <f>SUM(I131,I136,I140,I141,I144,I151,I159,I160,I163)</f>
        <v>86176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69920</v>
      </c>
      <c r="D151" s="153">
        <f>SUM(D152:D158)</f>
        <v>69920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86176</v>
      </c>
      <c r="I151" s="153">
        <f>SUM(I152:I158)</f>
        <v>86176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69920</v>
      </c>
      <c r="D154" s="76">
        <v>69920</v>
      </c>
      <c r="E154" s="76"/>
      <c r="F154" s="76"/>
      <c r="G154" s="150"/>
      <c r="H154" s="74">
        <f t="shared" si="8"/>
        <v>86176</v>
      </c>
      <c r="I154" s="76">
        <v>86176</v>
      </c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86176</v>
      </c>
      <c r="I283" s="219">
        <f>SUM(I280,I268,I230,I195,I187,I173,I75,I53)</f>
        <v>86176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86kvDeTeEUZTMoqXylTIjTxDqPn8gUIpWXRcA74hLakFz85phJdzAjFo01MLFrKEqpTROOmkU6IOnB6xLLb17Q==" saltValue="zGcrDmr6pPPFZGBfpMlcTg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Nr.09.15.2.&amp;"Arial,Regular"          </oddHeader>
    <oddFooter>&amp;L&amp;"Times New Roman,Regular"&amp;10&amp;D&amp;T&amp;R&amp;"Times New Roman,Regular"&amp;10&amp;P (&amp;N)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2"/>
      <c r="E4" s="282"/>
      <c r="F4" s="282"/>
      <c r="G4" s="282"/>
      <c r="H4" s="286" t="s">
        <v>469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2"/>
      <c r="E5" s="282"/>
      <c r="F5" s="282"/>
      <c r="G5" s="282"/>
      <c r="H5" s="286" t="s">
        <v>470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471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515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516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473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474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475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283606</v>
      </c>
      <c r="D21" s="31">
        <f>SUM(D22,D25,D26,D42,D43)</f>
        <v>260038</v>
      </c>
      <c r="E21" s="31">
        <f>SUM(E22,E25,E43)</f>
        <v>23448</v>
      </c>
      <c r="F21" s="31">
        <f>SUM(F22,F27,F43)</f>
        <v>120</v>
      </c>
      <c r="G21" s="32">
        <f>SUM(G22,G45)</f>
        <v>0</v>
      </c>
      <c r="H21" s="30">
        <f>SUM(I21:L21)</f>
        <v>311282</v>
      </c>
      <c r="I21" s="31">
        <f>SUM(I22,I25,I26,I42,I43)</f>
        <v>289717</v>
      </c>
      <c r="J21" s="31">
        <f>SUM(J22,J25,J43)</f>
        <v>21445</v>
      </c>
      <c r="K21" s="31">
        <f>SUM(K22,K27,K43)</f>
        <v>120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>
        <v>0</v>
      </c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283486</v>
      </c>
      <c r="D25" s="54">
        <v>260038</v>
      </c>
      <c r="E25" s="54">
        <v>23448</v>
      </c>
      <c r="F25" s="55" t="s">
        <v>36</v>
      </c>
      <c r="G25" s="56" t="s">
        <v>36</v>
      </c>
      <c r="H25" s="53">
        <f t="shared" si="1"/>
        <v>311162</v>
      </c>
      <c r="I25" s="54">
        <f>I51</f>
        <v>289717</v>
      </c>
      <c r="J25" s="54">
        <f>J51</f>
        <v>21445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120</v>
      </c>
      <c r="D27" s="61" t="s">
        <v>36</v>
      </c>
      <c r="E27" s="61" t="s">
        <v>36</v>
      </c>
      <c r="F27" s="65">
        <f>SUM(F28,F32,F34,F37)</f>
        <v>120</v>
      </c>
      <c r="G27" s="62" t="s">
        <v>36</v>
      </c>
      <c r="H27" s="59">
        <f t="shared" si="1"/>
        <v>120</v>
      </c>
      <c r="I27" s="61" t="s">
        <v>36</v>
      </c>
      <c r="J27" s="61" t="s">
        <v>36</v>
      </c>
      <c r="K27" s="65">
        <f>SUM(K28,K32,K34,K37)</f>
        <v>120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120</v>
      </c>
      <c r="D37" s="61" t="s">
        <v>36</v>
      </c>
      <c r="E37" s="61" t="s">
        <v>36</v>
      </c>
      <c r="F37" s="65">
        <f>SUM(F38:F41)</f>
        <v>120</v>
      </c>
      <c r="G37" s="62" t="s">
        <v>36</v>
      </c>
      <c r="H37" s="59">
        <f t="shared" si="1"/>
        <v>120</v>
      </c>
      <c r="I37" s="61" t="s">
        <v>36</v>
      </c>
      <c r="J37" s="61" t="s">
        <v>36</v>
      </c>
      <c r="K37" s="65">
        <f>SUM(K38:K41)</f>
        <v>120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120</v>
      </c>
      <c r="D41" s="75" t="s">
        <v>36</v>
      </c>
      <c r="E41" s="75" t="s">
        <v>36</v>
      </c>
      <c r="F41" s="76">
        <v>120</v>
      </c>
      <c r="G41" s="77" t="s">
        <v>36</v>
      </c>
      <c r="H41" s="74">
        <f t="shared" si="1"/>
        <v>120</v>
      </c>
      <c r="I41" s="75" t="s">
        <v>36</v>
      </c>
      <c r="J41" s="75" t="s">
        <v>36</v>
      </c>
      <c r="K41" s="76">
        <v>120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311282</v>
      </c>
      <c r="I50" s="122">
        <f>SUM(I51,I280)</f>
        <v>289717</v>
      </c>
      <c r="J50" s="122">
        <f>SUM(J51,J280)</f>
        <v>21445</v>
      </c>
      <c r="K50" s="122">
        <f>SUM(K51,K280)</f>
        <v>120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311282</v>
      </c>
      <c r="I51" s="128">
        <f>SUM(I52,I194)</f>
        <v>289717</v>
      </c>
      <c r="J51" s="128">
        <f>SUM(J52,J194)</f>
        <v>21445</v>
      </c>
      <c r="K51" s="128">
        <f>SUM(K52,K194)</f>
        <v>120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282697</v>
      </c>
      <c r="D52" s="133">
        <f>SUM(D53,D75,D173,D187)</f>
        <v>259129</v>
      </c>
      <c r="E52" s="133">
        <f>SUM(E53,E75,E173,E187)</f>
        <v>23448</v>
      </c>
      <c r="F52" s="133">
        <f>SUM(F53,F75,F173,F187)</f>
        <v>120</v>
      </c>
      <c r="G52" s="134">
        <f>SUM(G53,G75,G173,G187)</f>
        <v>0</v>
      </c>
      <c r="H52" s="132">
        <f t="shared" si="6"/>
        <v>306765</v>
      </c>
      <c r="I52" s="133">
        <f>SUM(I53,I75,I173,I187)</f>
        <v>285200</v>
      </c>
      <c r="J52" s="133">
        <f>SUM(J53,J75,J173,J187)</f>
        <v>21445</v>
      </c>
      <c r="K52" s="133">
        <f>SUM(K53,K75,K173,K187)</f>
        <v>120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233525</v>
      </c>
      <c r="D53" s="138">
        <f>SUM(D54,D67)</f>
        <v>210077</v>
      </c>
      <c r="E53" s="138">
        <f>SUM(E54,E67)</f>
        <v>23448</v>
      </c>
      <c r="F53" s="138">
        <f>SUM(F54,F67)</f>
        <v>0</v>
      </c>
      <c r="G53" s="139">
        <f>SUM(G54,G67)</f>
        <v>0</v>
      </c>
      <c r="H53" s="137">
        <f t="shared" si="6"/>
        <v>255867</v>
      </c>
      <c r="I53" s="138">
        <f>SUM(I54,I67)</f>
        <v>234422</v>
      </c>
      <c r="J53" s="138">
        <f>SUM(J54,J67)</f>
        <v>21445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176806</v>
      </c>
      <c r="D54" s="65">
        <f>SUM(D55,D58,D66)</f>
        <v>157934</v>
      </c>
      <c r="E54" s="65">
        <f>SUM(E55,E58,E66)</f>
        <v>18872</v>
      </c>
      <c r="F54" s="65">
        <f>SUM(F55,F58,F66)</f>
        <v>0</v>
      </c>
      <c r="G54" s="142">
        <f>SUM(G55,G58,G66)</f>
        <v>0</v>
      </c>
      <c r="H54" s="59">
        <f t="shared" si="6"/>
        <v>194561</v>
      </c>
      <c r="I54" s="65">
        <f>SUM(I55,I58,I66)</f>
        <v>177309</v>
      </c>
      <c r="J54" s="65">
        <f>SUM(J55,J58,J66)</f>
        <v>17252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165235</v>
      </c>
      <c r="D55" s="145">
        <f>SUM(D56:D57)</f>
        <v>149231</v>
      </c>
      <c r="E55" s="145">
        <f>SUM(E56:E57)</f>
        <v>16004</v>
      </c>
      <c r="F55" s="145">
        <f>SUM(F56:F57)</f>
        <v>0</v>
      </c>
      <c r="G55" s="146">
        <f>SUM(G56:G57)</f>
        <v>0</v>
      </c>
      <c r="H55" s="110">
        <f t="shared" si="6"/>
        <v>175304</v>
      </c>
      <c r="I55" s="145">
        <f>SUM(I56:I57)</f>
        <v>160536</v>
      </c>
      <c r="J55" s="145">
        <f>SUM(J56:J57)</f>
        <v>14768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165235</v>
      </c>
      <c r="D57" s="76">
        <v>149231</v>
      </c>
      <c r="E57" s="76">
        <f>16104-100</f>
        <v>16004</v>
      </c>
      <c r="F57" s="76"/>
      <c r="G57" s="150"/>
      <c r="H57" s="74">
        <f t="shared" si="6"/>
        <v>175304</v>
      </c>
      <c r="I57" s="76">
        <v>160536</v>
      </c>
      <c r="J57" s="76">
        <v>14768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11571</v>
      </c>
      <c r="D58" s="153">
        <f>SUM(D59:D65)</f>
        <v>8703</v>
      </c>
      <c r="E58" s="153">
        <f>SUM(E59:E65)</f>
        <v>2868</v>
      </c>
      <c r="F58" s="153">
        <f>SUM(F59:F65)</f>
        <v>0</v>
      </c>
      <c r="G58" s="154">
        <f>SUM(G59:G65)</f>
        <v>0</v>
      </c>
      <c r="H58" s="74">
        <f t="shared" si="6"/>
        <v>19257</v>
      </c>
      <c r="I58" s="153">
        <f>SUM(I59:I65)</f>
        <v>16773</v>
      </c>
      <c r="J58" s="153">
        <f>SUM(J59:J65)</f>
        <v>2484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3387</v>
      </c>
      <c r="D59" s="76">
        <v>3387</v>
      </c>
      <c r="E59" s="76"/>
      <c r="F59" s="76"/>
      <c r="G59" s="150"/>
      <c r="H59" s="74">
        <f t="shared" si="6"/>
        <v>3723</v>
      </c>
      <c r="I59" s="76">
        <v>3723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924</v>
      </c>
      <c r="D60" s="76">
        <v>924</v>
      </c>
      <c r="E60" s="76"/>
      <c r="F60" s="76"/>
      <c r="G60" s="150"/>
      <c r="H60" s="74">
        <f t="shared" si="6"/>
        <v>918</v>
      </c>
      <c r="I60" s="76">
        <v>918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789</v>
      </c>
      <c r="D62" s="76">
        <v>789</v>
      </c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2340</v>
      </c>
      <c r="D63" s="76">
        <v>2340</v>
      </c>
      <c r="E63" s="76"/>
      <c r="F63" s="76"/>
      <c r="G63" s="150"/>
      <c r="H63" s="74">
        <f t="shared" si="6"/>
        <v>2103</v>
      </c>
      <c r="I63" s="76">
        <v>2103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8766</v>
      </c>
      <c r="I64" s="76">
        <v>8766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4131</v>
      </c>
      <c r="D65" s="76">
        <v>1263</v>
      </c>
      <c r="E65" s="76">
        <v>2868</v>
      </c>
      <c r="F65" s="76"/>
      <c r="G65" s="150"/>
      <c r="H65" s="74">
        <f t="shared" si="6"/>
        <v>3747</v>
      </c>
      <c r="I65" s="76">
        <v>1263</v>
      </c>
      <c r="J65" s="76">
        <v>2484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56719</v>
      </c>
      <c r="D67" s="65">
        <f>SUM(D68:D69)</f>
        <v>52143</v>
      </c>
      <c r="E67" s="65">
        <f>SUM(E68:E69)</f>
        <v>4576</v>
      </c>
      <c r="F67" s="65">
        <f>SUM(F68:F69)</f>
        <v>0</v>
      </c>
      <c r="G67" s="159">
        <f>SUM(G68:G69)</f>
        <v>0</v>
      </c>
      <c r="H67" s="59">
        <f t="shared" si="6"/>
        <v>61306</v>
      </c>
      <c r="I67" s="65">
        <f>SUM(I68:I69)</f>
        <v>57113</v>
      </c>
      <c r="J67" s="65">
        <f>SUM(J68:J69)</f>
        <v>4193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43555</v>
      </c>
      <c r="D68" s="70">
        <v>39079</v>
      </c>
      <c r="E68" s="70">
        <v>4476</v>
      </c>
      <c r="F68" s="70"/>
      <c r="G68" s="148"/>
      <c r="H68" s="68">
        <f t="shared" si="6"/>
        <v>47819</v>
      </c>
      <c r="I68" s="70">
        <v>43726</v>
      </c>
      <c r="J68" s="70">
        <v>4093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13164</v>
      </c>
      <c r="D69" s="153">
        <f>SUM(D70:D74)</f>
        <v>13064</v>
      </c>
      <c r="E69" s="153">
        <f>SUM(E70:E74)</f>
        <v>100</v>
      </c>
      <c r="F69" s="153">
        <f>SUM(F70:F74)</f>
        <v>0</v>
      </c>
      <c r="G69" s="154">
        <f>SUM(G70:G74)</f>
        <v>0</v>
      </c>
      <c r="H69" s="74">
        <f t="shared" si="6"/>
        <v>13487</v>
      </c>
      <c r="I69" s="153">
        <f>SUM(I70:I74)</f>
        <v>13387</v>
      </c>
      <c r="J69" s="153">
        <f>SUM(J70:J74)</f>
        <v>100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7828</v>
      </c>
      <c r="D70" s="76">
        <f>7057+671</f>
        <v>7728</v>
      </c>
      <c r="E70" s="76">
        <v>100</v>
      </c>
      <c r="F70" s="76"/>
      <c r="G70" s="150"/>
      <c r="H70" s="74">
        <f t="shared" si="6"/>
        <v>8151</v>
      </c>
      <c r="I70" s="76">
        <v>8051</v>
      </c>
      <c r="J70" s="76">
        <v>100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5336</v>
      </c>
      <c r="D73" s="76">
        <v>5336</v>
      </c>
      <c r="E73" s="76"/>
      <c r="F73" s="76"/>
      <c r="G73" s="150"/>
      <c r="H73" s="74">
        <f t="shared" si="6"/>
        <v>5336</v>
      </c>
      <c r="I73" s="76">
        <v>5336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49172</v>
      </c>
      <c r="D75" s="138">
        <f>SUM(D76,D83,D130,D164,D165,D172)</f>
        <v>49052</v>
      </c>
      <c r="E75" s="138">
        <f>SUM(E76,E83,E130,E164,E165,E172)</f>
        <v>0</v>
      </c>
      <c r="F75" s="138">
        <f>SUM(F76,F83,F130,F164,F165,F172)</f>
        <v>120</v>
      </c>
      <c r="G75" s="139">
        <f>SUM(G76,G83,G130,G164,G165,G172)</f>
        <v>0</v>
      </c>
      <c r="H75" s="137">
        <f t="shared" si="6"/>
        <v>50898</v>
      </c>
      <c r="I75" s="138">
        <f>SUM(I76,I83,I130,I164,I165,I172)</f>
        <v>50778</v>
      </c>
      <c r="J75" s="138">
        <f>SUM(J76,J83,J130,J164,J165,J172)</f>
        <v>0</v>
      </c>
      <c r="K75" s="138">
        <f>SUM(K76,K83,K130,K164,K165,K172)</f>
        <v>120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120</v>
      </c>
      <c r="D76" s="65">
        <f>SUM(D77,D80)</f>
        <v>120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120</v>
      </c>
      <c r="I76" s="65">
        <f>SUM(I77,I80)</f>
        <v>120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120</v>
      </c>
      <c r="D77" s="162">
        <f>SUM(D78:D79)</f>
        <v>120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120</v>
      </c>
      <c r="I77" s="162">
        <f>SUM(I78:I79)</f>
        <v>120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120</v>
      </c>
      <c r="D79" s="76">
        <v>120</v>
      </c>
      <c r="E79" s="76"/>
      <c r="F79" s="76"/>
      <c r="G79" s="150"/>
      <c r="H79" s="74">
        <f t="shared" si="6"/>
        <v>120</v>
      </c>
      <c r="I79" s="76">
        <v>120</v>
      </c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43154</v>
      </c>
      <c r="D83" s="65">
        <f>SUM(D84,D89,D95,D103,D112,D116,D122,D128)</f>
        <v>43154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44696</v>
      </c>
      <c r="I83" s="65">
        <f>SUM(I84,I89,I95,I103,I112,I116,I122,I128)</f>
        <v>44696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952</v>
      </c>
      <c r="D84" s="145">
        <f>SUM(D85:D88)</f>
        <v>952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952</v>
      </c>
      <c r="I84" s="145">
        <f>SUM(I85:I88)</f>
        <v>952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851</v>
      </c>
      <c r="D86" s="76">
        <v>851</v>
      </c>
      <c r="E86" s="76"/>
      <c r="F86" s="76"/>
      <c r="G86" s="150"/>
      <c r="H86" s="74">
        <f t="shared" si="6"/>
        <v>851</v>
      </c>
      <c r="I86" s="76">
        <v>851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79</v>
      </c>
      <c r="D87" s="76">
        <v>79</v>
      </c>
      <c r="E87" s="76"/>
      <c r="F87" s="76"/>
      <c r="G87" s="150"/>
      <c r="H87" s="74">
        <f t="shared" si="6"/>
        <v>79</v>
      </c>
      <c r="I87" s="76">
        <v>79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22</v>
      </c>
      <c r="D88" s="76">
        <v>22</v>
      </c>
      <c r="E88" s="76"/>
      <c r="F88" s="76"/>
      <c r="G88" s="150"/>
      <c r="H88" s="74">
        <f t="shared" si="6"/>
        <v>22</v>
      </c>
      <c r="I88" s="76">
        <v>22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30531</v>
      </c>
      <c r="D89" s="153">
        <f>SUM(D90:D94)</f>
        <v>30531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34013</v>
      </c>
      <c r="I89" s="153">
        <f>SUM(I90:I94)</f>
        <v>34013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30330</v>
      </c>
      <c r="D92" s="76">
        <v>30330</v>
      </c>
      <c r="E92" s="76"/>
      <c r="F92" s="76"/>
      <c r="G92" s="150"/>
      <c r="H92" s="74">
        <f t="shared" si="6"/>
        <v>33812</v>
      </c>
      <c r="I92" s="76">
        <v>33812</v>
      </c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201</v>
      </c>
      <c r="D93" s="76">
        <v>201</v>
      </c>
      <c r="E93" s="76"/>
      <c r="F93" s="76"/>
      <c r="G93" s="150"/>
      <c r="H93" s="74">
        <f t="shared" si="6"/>
        <v>201</v>
      </c>
      <c r="I93" s="76">
        <v>201</v>
      </c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2883</v>
      </c>
      <c r="D95" s="153">
        <f>SUM(D96:D102)</f>
        <v>2883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1110</v>
      </c>
      <c r="I95" s="153">
        <f>SUM(I96:I102)</f>
        <v>1110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1500</v>
      </c>
      <c r="D97" s="76">
        <v>1500</v>
      </c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517</v>
      </c>
      <c r="D100" s="76">
        <v>517</v>
      </c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866</v>
      </c>
      <c r="D102" s="76">
        <v>866</v>
      </c>
      <c r="E102" s="76"/>
      <c r="F102" s="76"/>
      <c r="G102" s="150"/>
      <c r="H102" s="74">
        <f t="shared" si="6"/>
        <v>1110</v>
      </c>
      <c r="I102" s="76">
        <f>863+117+130</f>
        <v>1110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8012</v>
      </c>
      <c r="D103" s="153">
        <f>SUM(D104:D111)</f>
        <v>8012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7882</v>
      </c>
      <c r="I103" s="153">
        <f>SUM(I104:I111)</f>
        <v>7882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425</v>
      </c>
      <c r="D106" s="76">
        <v>425</v>
      </c>
      <c r="E106" s="76"/>
      <c r="F106" s="76"/>
      <c r="G106" s="150"/>
      <c r="H106" s="74">
        <f t="shared" si="6"/>
        <v>295</v>
      </c>
      <c r="I106" s="76">
        <f>425-130</f>
        <v>295</v>
      </c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7587</v>
      </c>
      <c r="D107" s="76">
        <v>7587</v>
      </c>
      <c r="E107" s="76"/>
      <c r="F107" s="76"/>
      <c r="G107" s="150"/>
      <c r="H107" s="74">
        <f t="shared" si="6"/>
        <v>7587</v>
      </c>
      <c r="I107" s="76">
        <v>7587</v>
      </c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214</v>
      </c>
      <c r="D112" s="153">
        <f>SUM(D113:D115)</f>
        <v>214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263</v>
      </c>
      <c r="I112" s="153">
        <f>SUM(I113:I115)</f>
        <v>263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166</v>
      </c>
      <c r="I113" s="76">
        <v>166</v>
      </c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214</v>
      </c>
      <c r="D115" s="76">
        <v>214</v>
      </c>
      <c r="E115" s="76"/>
      <c r="F115" s="76"/>
      <c r="G115" s="150"/>
      <c r="H115" s="74">
        <f>SUM(I115:L115)</f>
        <v>97</v>
      </c>
      <c r="I115" s="76">
        <f>214-117</f>
        <v>97</v>
      </c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562</v>
      </c>
      <c r="D122" s="153">
        <f>SUM(D123:D127)</f>
        <v>562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476</v>
      </c>
      <c r="I122" s="153">
        <f>SUM(I123:I127)</f>
        <v>476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562</v>
      </c>
      <c r="D127" s="76">
        <v>562</v>
      </c>
      <c r="E127" s="76"/>
      <c r="F127" s="76"/>
      <c r="G127" s="150"/>
      <c r="H127" s="74">
        <f t="shared" si="8"/>
        <v>476</v>
      </c>
      <c r="I127" s="76">
        <v>476</v>
      </c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5726</v>
      </c>
      <c r="D130" s="65">
        <f>SUM(D131,D136,D140,D141,D144,D151,D159,D160,D163)</f>
        <v>5606</v>
      </c>
      <c r="E130" s="65">
        <f>SUM(E131,E136,E140,E141,E144,E151,E159,E160,E163)</f>
        <v>0</v>
      </c>
      <c r="F130" s="65">
        <f>SUM(F131,F136,F140,F141,F144,F151,F159,F160,F163)</f>
        <v>120</v>
      </c>
      <c r="G130" s="159">
        <f>SUM(G131,G136,G140,G141,G144,G151,G159,G160,G163)</f>
        <v>0</v>
      </c>
      <c r="H130" s="59">
        <f t="shared" si="8"/>
        <v>6010</v>
      </c>
      <c r="I130" s="65">
        <f>SUM(I131,I136,I140,I141,I144,I151,I159,I160,I163)</f>
        <v>5890</v>
      </c>
      <c r="J130" s="65">
        <f>SUM(J131,J136,J140,J141,J144,J151,J159,J160,J163)</f>
        <v>0</v>
      </c>
      <c r="K130" s="65">
        <f>SUM(K131,K136,K140,K141,K144,K151,K159,K160,K163)</f>
        <v>120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997</v>
      </c>
      <c r="D131" s="162">
        <f>SUM(D132:D135)</f>
        <v>997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1898</v>
      </c>
      <c r="I131" s="162">
        <f t="shared" si="10"/>
        <v>1898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499</v>
      </c>
      <c r="D132" s="76">
        <v>499</v>
      </c>
      <c r="E132" s="76"/>
      <c r="F132" s="76"/>
      <c r="G132" s="150"/>
      <c r="H132" s="74">
        <f t="shared" si="8"/>
        <v>564</v>
      </c>
      <c r="I132" s="76">
        <f>499+65</f>
        <v>564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393</v>
      </c>
      <c r="D133" s="76">
        <v>393</v>
      </c>
      <c r="E133" s="76"/>
      <c r="F133" s="76"/>
      <c r="G133" s="150"/>
      <c r="H133" s="74">
        <f t="shared" si="8"/>
        <v>1162</v>
      </c>
      <c r="I133" s="76">
        <f>393+750+19</f>
        <v>1162</v>
      </c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105</v>
      </c>
      <c r="D134" s="76">
        <v>105</v>
      </c>
      <c r="E134" s="76"/>
      <c r="F134" s="76"/>
      <c r="G134" s="150"/>
      <c r="H134" s="74">
        <f t="shared" si="8"/>
        <v>105</v>
      </c>
      <c r="I134" s="76">
        <v>105</v>
      </c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67</v>
      </c>
      <c r="I135" s="76">
        <v>67</v>
      </c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249</v>
      </c>
      <c r="D136" s="153">
        <f>SUM(D137:D139)</f>
        <v>129</v>
      </c>
      <c r="E136" s="153">
        <f>SUM(E137:E139)</f>
        <v>0</v>
      </c>
      <c r="F136" s="153">
        <f>SUM(F137:F139)</f>
        <v>120</v>
      </c>
      <c r="G136" s="154">
        <f>SUM(G137:G139)</f>
        <v>0</v>
      </c>
      <c r="H136" s="74">
        <f t="shared" si="8"/>
        <v>220</v>
      </c>
      <c r="I136" s="153">
        <f>SUM(I137:I139)</f>
        <v>100</v>
      </c>
      <c r="J136" s="153">
        <f>SUM(J137:J139)</f>
        <v>0</v>
      </c>
      <c r="K136" s="153">
        <f>SUM(K137:K139)</f>
        <v>120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249</v>
      </c>
      <c r="D138" s="76">
        <v>129</v>
      </c>
      <c r="E138" s="76"/>
      <c r="F138" s="76">
        <v>120</v>
      </c>
      <c r="G138" s="150"/>
      <c r="H138" s="74">
        <f t="shared" si="8"/>
        <v>220</v>
      </c>
      <c r="I138" s="76">
        <v>100</v>
      </c>
      <c r="J138" s="76"/>
      <c r="K138" s="76">
        <v>120</v>
      </c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245</v>
      </c>
      <c r="D141" s="153">
        <f>SUM(D142:D143)</f>
        <v>245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245</v>
      </c>
      <c r="I141" s="153">
        <f>SUM(I142:I143)</f>
        <v>245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245</v>
      </c>
      <c r="D142" s="76">
        <v>245</v>
      </c>
      <c r="E142" s="76"/>
      <c r="F142" s="76"/>
      <c r="G142" s="150"/>
      <c r="H142" s="74">
        <f t="shared" si="8"/>
        <v>245</v>
      </c>
      <c r="I142" s="76">
        <v>245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2952</v>
      </c>
      <c r="D144" s="145">
        <f>SUM(D145:D150)</f>
        <v>2952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2887</v>
      </c>
      <c r="I144" s="145">
        <f>SUM(I145:I150)</f>
        <v>2887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254</v>
      </c>
      <c r="D145" s="70">
        <v>254</v>
      </c>
      <c r="E145" s="70"/>
      <c r="F145" s="70"/>
      <c r="G145" s="148"/>
      <c r="H145" s="68">
        <f t="shared" si="8"/>
        <v>254</v>
      </c>
      <c r="I145" s="70">
        <v>254</v>
      </c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2633</v>
      </c>
      <c r="D146" s="76">
        <v>2633</v>
      </c>
      <c r="E146" s="76"/>
      <c r="F146" s="76"/>
      <c r="G146" s="150"/>
      <c r="H146" s="74">
        <f t="shared" si="8"/>
        <v>2633</v>
      </c>
      <c r="I146" s="76">
        <v>2633</v>
      </c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65</v>
      </c>
      <c r="D149" s="76">
        <v>65</v>
      </c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72</v>
      </c>
      <c r="D151" s="153">
        <f>SUM(D152:D158)</f>
        <v>72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72</v>
      </c>
      <c r="I151" s="153">
        <f>SUM(I152:I158)</f>
        <v>72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72</v>
      </c>
      <c r="D153" s="76">
        <v>72</v>
      </c>
      <c r="E153" s="76"/>
      <c r="F153" s="76"/>
      <c r="G153" s="150"/>
      <c r="H153" s="74">
        <f t="shared" si="8"/>
        <v>72</v>
      </c>
      <c r="I153" s="76">
        <v>72</v>
      </c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1125</v>
      </c>
      <c r="D159" s="156">
        <v>1125</v>
      </c>
      <c r="E159" s="156"/>
      <c r="F159" s="156"/>
      <c r="G159" s="157"/>
      <c r="H159" s="110">
        <f t="shared" si="8"/>
        <v>688</v>
      </c>
      <c r="I159" s="156">
        <v>688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86</v>
      </c>
      <c r="D163" s="156">
        <v>86</v>
      </c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100</v>
      </c>
      <c r="D164" s="168">
        <v>100</v>
      </c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72</v>
      </c>
      <c r="D165" s="65">
        <f>SUM(D166,D171)</f>
        <v>72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72</v>
      </c>
      <c r="I165" s="65">
        <f>SUM(I166,I171)</f>
        <v>72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72</v>
      </c>
      <c r="D166" s="162">
        <f>SUM(D167:D170)</f>
        <v>72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72</v>
      </c>
      <c r="I166" s="162">
        <f>SUM(I167:I170)</f>
        <v>72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72</v>
      </c>
      <c r="D170" s="76">
        <v>72</v>
      </c>
      <c r="E170" s="76"/>
      <c r="F170" s="76"/>
      <c r="G170" s="150"/>
      <c r="H170" s="74">
        <f t="shared" si="8"/>
        <v>72</v>
      </c>
      <c r="I170" s="76">
        <v>72</v>
      </c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4517</v>
      </c>
      <c r="I194" s="133">
        <f>SUM(I195,I230,I268)</f>
        <v>4517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4517</v>
      </c>
      <c r="I195" s="138">
        <f>I196+I204</f>
        <v>4517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975</v>
      </c>
      <c r="I196" s="65">
        <f>I197+I198+I201+I202+I203</f>
        <v>975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975</v>
      </c>
      <c r="I198" s="153">
        <f>I199+I200</f>
        <v>975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975</v>
      </c>
      <c r="I199" s="76">
        <f>425+550</f>
        <v>975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909</v>
      </c>
      <c r="D204" s="65">
        <f>D205+D215+D216+D225+D226+D227+D229</f>
        <v>909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3542</v>
      </c>
      <c r="I204" s="65">
        <f>I205+I215+I216+I225+I226+I227+I229</f>
        <v>3542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909</v>
      </c>
      <c r="D216" s="153">
        <f>SUM(D217:D224)</f>
        <v>909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3542</v>
      </c>
      <c r="I216" s="153">
        <f>SUM(I217:I224)</f>
        <v>3542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150</v>
      </c>
      <c r="D219" s="76">
        <v>150</v>
      </c>
      <c r="E219" s="76"/>
      <c r="F219" s="76"/>
      <c r="G219" s="150"/>
      <c r="H219" s="74">
        <f t="shared" si="24"/>
        <v>150</v>
      </c>
      <c r="I219" s="76">
        <v>150</v>
      </c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759</v>
      </c>
      <c r="D223" s="76">
        <v>759</v>
      </c>
      <c r="E223" s="76"/>
      <c r="F223" s="76"/>
      <c r="G223" s="150"/>
      <c r="H223" s="74">
        <f t="shared" si="24"/>
        <v>3392</v>
      </c>
      <c r="I223" s="76">
        <v>3392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311282</v>
      </c>
      <c r="I283" s="219">
        <f>SUM(I280,I268,I230,I195,I187,I173,I75,I53)</f>
        <v>289717</v>
      </c>
      <c r="J283" s="219">
        <f>SUM(J280,J268,J230,J195,J187,J173,J75,J53)</f>
        <v>21445</v>
      </c>
      <c r="K283" s="219">
        <f>SUM(K280,K268,K230,K195,K187,K173,K75,K53)</f>
        <v>120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KBXRK9hZWHr9ygXamw6o/s4dSofqFfKk1NpqngfMvVKX28Pl5U8q9ktZ2dXNdsZxqgzfhk8sU6yujCYXnhpHRQ==" saltValue="/Pz7r3YKVX5XzaKO3InwCQ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Nr.09.16.1.&amp;"Arial,Regular"          </oddHeader>
    <oddFooter>&amp;L&amp;"Times New Roman,Regular"&amp;10&amp;D&amp;T&amp;R&amp;"Times New Roman,Regular"&amp;10&amp;P (&amp;N)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2"/>
      <c r="E4" s="282"/>
      <c r="F4" s="282"/>
      <c r="G4" s="282"/>
      <c r="H4" s="286" t="s">
        <v>469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2"/>
      <c r="E5" s="282"/>
      <c r="F5" s="282"/>
      <c r="G5" s="282"/>
      <c r="H5" s="286" t="s">
        <v>470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471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472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473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474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475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30685</v>
      </c>
      <c r="D21" s="31">
        <f>SUM(D22,D25,D26,D42,D43)</f>
        <v>30685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30459</v>
      </c>
      <c r="I21" s="31">
        <f>SUM(I22,I25,I26,I42,I43)</f>
        <v>30459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30685</v>
      </c>
      <c r="D25" s="54">
        <v>30685</v>
      </c>
      <c r="E25" s="54"/>
      <c r="F25" s="55" t="s">
        <v>36</v>
      </c>
      <c r="G25" s="56" t="s">
        <v>36</v>
      </c>
      <c r="H25" s="53">
        <f t="shared" si="1"/>
        <v>30459</v>
      </c>
      <c r="I25" s="54">
        <v>30459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30459</v>
      </c>
      <c r="I50" s="122">
        <f>SUM(I51,I280)</f>
        <v>30459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30459</v>
      </c>
      <c r="I51" s="128">
        <f>SUM(I52,I194)</f>
        <v>30459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30685</v>
      </c>
      <c r="D52" s="133">
        <f>SUM(D53,D75,D173,D187)</f>
        <v>30685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30459</v>
      </c>
      <c r="I52" s="133">
        <f>SUM(I53,I75,I173,I187)</f>
        <v>30459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30685</v>
      </c>
      <c r="D75" s="138">
        <f>SUM(D76,D83,D130,D164,D165,D172)</f>
        <v>30685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30459</v>
      </c>
      <c r="I75" s="138">
        <f>SUM(I76,I83,I130,I164,I165,I172)</f>
        <v>30459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30685</v>
      </c>
      <c r="D130" s="65">
        <f>SUM(D131,D136,D140,D141,D144,D151,D159,D160,D163)</f>
        <v>30685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30459</v>
      </c>
      <c r="I130" s="65">
        <f>SUM(I131,I136,I140,I141,I144,I151,I159,I160,I163)</f>
        <v>30459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30685</v>
      </c>
      <c r="D151" s="153">
        <f>SUM(D152:D158)</f>
        <v>30685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30459</v>
      </c>
      <c r="I151" s="153">
        <f>SUM(I152:I158)</f>
        <v>30459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30685</v>
      </c>
      <c r="D154" s="76">
        <v>30685</v>
      </c>
      <c r="E154" s="76"/>
      <c r="F154" s="76"/>
      <c r="G154" s="150"/>
      <c r="H154" s="74">
        <f t="shared" si="8"/>
        <v>30459</v>
      </c>
      <c r="I154" s="76">
        <v>30459</v>
      </c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30459</v>
      </c>
      <c r="I283" s="219">
        <f>SUM(I280,I268,I230,I195,I187,I173,I75,I53)</f>
        <v>30459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kzCvuiL/fBvFTInx0TSngAo5AWSwrJN8YkJGTq30lziCu7C/qhL8A34bXr+ooKpJkUhcyjj9/LLOqpYFU/KDsw==" saltValue="J9MPvKf9sf/9oUBuX2dVUw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Nr.09.16.2.&amp;"Arial,Regular"          </oddHeader>
    <oddFooter>&amp;L&amp;"Times New Roman,Regular"&amp;10&amp;D&amp;T&amp;R&amp;"Times New Roman,Regular"&amp;10&amp;P (&amp;N)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2"/>
      <c r="E4" s="282"/>
      <c r="F4" s="282"/>
      <c r="G4" s="282"/>
      <c r="H4" s="286" t="s">
        <v>476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2"/>
      <c r="E5" s="282"/>
      <c r="F5" s="282"/>
      <c r="G5" s="282"/>
      <c r="H5" s="286" t="s">
        <v>477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478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515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516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479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480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481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454456</v>
      </c>
      <c r="D21" s="31">
        <f>SUM(D22,D25,D26,D42,D43)</f>
        <v>405875</v>
      </c>
      <c r="E21" s="31">
        <f>SUM(E22,E25,E43)</f>
        <v>44016</v>
      </c>
      <c r="F21" s="31">
        <f>SUM(F22,F27,F43)</f>
        <v>4565</v>
      </c>
      <c r="G21" s="32">
        <f>SUM(G22,G45)</f>
        <v>0</v>
      </c>
      <c r="H21" s="30">
        <f>SUM(I21:L21)</f>
        <v>505242</v>
      </c>
      <c r="I21" s="31">
        <f>SUM(I22,I25,I26,I42,I43)</f>
        <v>459255</v>
      </c>
      <c r="J21" s="31">
        <f>SUM(J22,J25,J43)</f>
        <v>41422</v>
      </c>
      <c r="K21" s="31">
        <f>SUM(K22,K27,K43)</f>
        <v>4565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1146</v>
      </c>
      <c r="D22" s="37">
        <f>SUM(D23:D24)</f>
        <v>0</v>
      </c>
      <c r="E22" s="37">
        <f>SUM(E23:E24)</f>
        <v>0</v>
      </c>
      <c r="F22" s="37">
        <f>SUM(F23:F24)</f>
        <v>1146</v>
      </c>
      <c r="G22" s="38">
        <f>SUM(G23:G24)</f>
        <v>0</v>
      </c>
      <c r="H22" s="36">
        <f t="shared" ref="H22:H47" si="1">SUM(I22:L22)</f>
        <v>1146</v>
      </c>
      <c r="I22" s="37">
        <f>SUM(I23:I24)</f>
        <v>0</v>
      </c>
      <c r="J22" s="37">
        <f>SUM(J23:J24)</f>
        <v>0</v>
      </c>
      <c r="K22" s="37">
        <f>SUM(K23:K24)</f>
        <v>1146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1146</v>
      </c>
      <c r="D24" s="49"/>
      <c r="E24" s="49"/>
      <c r="F24" s="49">
        <v>1146</v>
      </c>
      <c r="G24" s="50"/>
      <c r="H24" s="48">
        <f t="shared" si="1"/>
        <v>1146</v>
      </c>
      <c r="I24" s="49"/>
      <c r="J24" s="49"/>
      <c r="K24" s="49">
        <v>1146</v>
      </c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449891</v>
      </c>
      <c r="D25" s="54">
        <v>405875</v>
      </c>
      <c r="E25" s="54">
        <v>44016</v>
      </c>
      <c r="F25" s="55" t="s">
        <v>36</v>
      </c>
      <c r="G25" s="56" t="s">
        <v>36</v>
      </c>
      <c r="H25" s="53">
        <f t="shared" si="1"/>
        <v>500677</v>
      </c>
      <c r="I25" s="54">
        <f>I51</f>
        <v>459255</v>
      </c>
      <c r="J25" s="54">
        <f>J51</f>
        <v>41422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3419</v>
      </c>
      <c r="D27" s="61" t="s">
        <v>36</v>
      </c>
      <c r="E27" s="61" t="s">
        <v>36</v>
      </c>
      <c r="F27" s="65">
        <f>SUM(F28,F32,F34,F37)</f>
        <v>3419</v>
      </c>
      <c r="G27" s="62" t="s">
        <v>36</v>
      </c>
      <c r="H27" s="59">
        <f t="shared" si="1"/>
        <v>3419</v>
      </c>
      <c r="I27" s="61" t="s">
        <v>36</v>
      </c>
      <c r="J27" s="61" t="s">
        <v>36</v>
      </c>
      <c r="K27" s="65">
        <f>SUM(K28,K32,K34,K37)</f>
        <v>3419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350</v>
      </c>
      <c r="D34" s="61" t="s">
        <v>36</v>
      </c>
      <c r="E34" s="61" t="s">
        <v>36</v>
      </c>
      <c r="F34" s="65">
        <f>SUM(F35:F36)</f>
        <v>350</v>
      </c>
      <c r="G34" s="62" t="s">
        <v>36</v>
      </c>
      <c r="H34" s="59">
        <f t="shared" si="1"/>
        <v>350</v>
      </c>
      <c r="I34" s="61" t="s">
        <v>36</v>
      </c>
      <c r="J34" s="61" t="s">
        <v>36</v>
      </c>
      <c r="K34" s="65">
        <f>SUM(K35:K36)</f>
        <v>350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350</v>
      </c>
      <c r="D35" s="69" t="s">
        <v>36</v>
      </c>
      <c r="E35" s="69" t="s">
        <v>36</v>
      </c>
      <c r="F35" s="70">
        <v>350</v>
      </c>
      <c r="G35" s="71" t="s">
        <v>36</v>
      </c>
      <c r="H35" s="68">
        <f t="shared" si="1"/>
        <v>350</v>
      </c>
      <c r="I35" s="69" t="s">
        <v>36</v>
      </c>
      <c r="J35" s="69" t="s">
        <v>36</v>
      </c>
      <c r="K35" s="70">
        <v>350</v>
      </c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3069</v>
      </c>
      <c r="D37" s="61" t="s">
        <v>36</v>
      </c>
      <c r="E37" s="61" t="s">
        <v>36</v>
      </c>
      <c r="F37" s="65">
        <f>SUM(F38:F41)</f>
        <v>3069</v>
      </c>
      <c r="G37" s="62" t="s">
        <v>36</v>
      </c>
      <c r="H37" s="59">
        <f t="shared" si="1"/>
        <v>3069</v>
      </c>
      <c r="I37" s="61" t="s">
        <v>36</v>
      </c>
      <c r="J37" s="61" t="s">
        <v>36</v>
      </c>
      <c r="K37" s="65">
        <f>SUM(K38:K41)</f>
        <v>3069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3069</v>
      </c>
      <c r="D41" s="75" t="s">
        <v>36</v>
      </c>
      <c r="E41" s="75" t="s">
        <v>36</v>
      </c>
      <c r="F41" s="76">
        <v>3069</v>
      </c>
      <c r="G41" s="77" t="s">
        <v>36</v>
      </c>
      <c r="H41" s="74">
        <f t="shared" si="1"/>
        <v>3069</v>
      </c>
      <c r="I41" s="75" t="s">
        <v>36</v>
      </c>
      <c r="J41" s="75" t="s">
        <v>36</v>
      </c>
      <c r="K41" s="76">
        <v>3069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505242</v>
      </c>
      <c r="I50" s="122">
        <f>SUM(I51,I280)</f>
        <v>459255</v>
      </c>
      <c r="J50" s="122">
        <f>SUM(J51,J280)</f>
        <v>41422</v>
      </c>
      <c r="K50" s="122">
        <f>SUM(K51,K280)</f>
        <v>4565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504096</v>
      </c>
      <c r="I51" s="128">
        <f>SUM(I52,I194)</f>
        <v>459255</v>
      </c>
      <c r="J51" s="128">
        <f>SUM(J52,J194)</f>
        <v>41422</v>
      </c>
      <c r="K51" s="128">
        <f>SUM(K52,K194)</f>
        <v>3419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448500</v>
      </c>
      <c r="D52" s="133">
        <f>SUM(D53,D75,D173,D187)</f>
        <v>401065</v>
      </c>
      <c r="E52" s="133">
        <f>SUM(E53,E75,E173,E187)</f>
        <v>44016</v>
      </c>
      <c r="F52" s="133">
        <f>SUM(F53,F75,F173,F187)</f>
        <v>3419</v>
      </c>
      <c r="G52" s="134">
        <f>SUM(G53,G75,G173,G187)</f>
        <v>0</v>
      </c>
      <c r="H52" s="132">
        <f t="shared" si="6"/>
        <v>497997</v>
      </c>
      <c r="I52" s="133">
        <f>SUM(I53,I75,I173,I187)</f>
        <v>453156</v>
      </c>
      <c r="J52" s="133">
        <f>SUM(J53,J75,J173,J187)</f>
        <v>41422</v>
      </c>
      <c r="K52" s="133">
        <f>SUM(K53,K75,K173,K187)</f>
        <v>3419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386593</v>
      </c>
      <c r="D53" s="138">
        <f>SUM(D54,D67)</f>
        <v>342577</v>
      </c>
      <c r="E53" s="138">
        <f>SUM(E54,E67)</f>
        <v>44016</v>
      </c>
      <c r="F53" s="138">
        <f>SUM(F54,F67)</f>
        <v>0</v>
      </c>
      <c r="G53" s="139">
        <f>SUM(G54,G67)</f>
        <v>0</v>
      </c>
      <c r="H53" s="137">
        <f t="shared" si="6"/>
        <v>429243</v>
      </c>
      <c r="I53" s="138">
        <f>SUM(I54,I67)</f>
        <v>387821</v>
      </c>
      <c r="J53" s="138">
        <f>SUM(J54,J67)</f>
        <v>41422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291270</v>
      </c>
      <c r="D54" s="65">
        <f>SUM(D55,D58,D66)</f>
        <v>255754</v>
      </c>
      <c r="E54" s="65">
        <f>SUM(E55,E58,E66)</f>
        <v>35516</v>
      </c>
      <c r="F54" s="65">
        <f>SUM(F55,F58,F66)</f>
        <v>0</v>
      </c>
      <c r="G54" s="142">
        <f>SUM(G55,G58,G66)</f>
        <v>0</v>
      </c>
      <c r="H54" s="59">
        <f t="shared" si="6"/>
        <v>325200</v>
      </c>
      <c r="I54" s="65">
        <f>SUM(I55,I58,I66)</f>
        <v>291834</v>
      </c>
      <c r="J54" s="65">
        <f>SUM(J55,J58,J66)</f>
        <v>33366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278046</v>
      </c>
      <c r="D55" s="145">
        <f>SUM(D56:D57)</f>
        <v>245530</v>
      </c>
      <c r="E55" s="145">
        <f>SUM(E56:E57)</f>
        <v>32516</v>
      </c>
      <c r="F55" s="145">
        <f>SUM(F56:F57)</f>
        <v>0</v>
      </c>
      <c r="G55" s="146">
        <f>SUM(G56:G57)</f>
        <v>0</v>
      </c>
      <c r="H55" s="110">
        <f t="shared" si="6"/>
        <v>297755</v>
      </c>
      <c r="I55" s="145">
        <f>SUM(I56:I57)</f>
        <v>266525</v>
      </c>
      <c r="J55" s="145">
        <f>SUM(J56:J57)</f>
        <v>31230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278046</v>
      </c>
      <c r="D57" s="76">
        <v>245530</v>
      </c>
      <c r="E57" s="76">
        <f>32616-100</f>
        <v>32516</v>
      </c>
      <c r="F57" s="76"/>
      <c r="G57" s="150"/>
      <c r="H57" s="74">
        <f t="shared" si="6"/>
        <v>297755</v>
      </c>
      <c r="I57" s="76">
        <v>266525</v>
      </c>
      <c r="J57" s="76">
        <v>31230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13224</v>
      </c>
      <c r="D58" s="153">
        <f>SUM(D59:D65)</f>
        <v>10224</v>
      </c>
      <c r="E58" s="153">
        <f>SUM(E59:E65)</f>
        <v>3000</v>
      </c>
      <c r="F58" s="153">
        <f>SUM(F59:F65)</f>
        <v>0</v>
      </c>
      <c r="G58" s="154">
        <f>SUM(G59:G65)</f>
        <v>0</v>
      </c>
      <c r="H58" s="74">
        <f t="shared" si="6"/>
        <v>27445</v>
      </c>
      <c r="I58" s="153">
        <f>SUM(I59:I65)</f>
        <v>25309</v>
      </c>
      <c r="J58" s="153">
        <f>SUM(J59:J65)</f>
        <v>2136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3387</v>
      </c>
      <c r="D59" s="76">
        <v>3387</v>
      </c>
      <c r="E59" s="76"/>
      <c r="F59" s="76"/>
      <c r="G59" s="150"/>
      <c r="H59" s="74">
        <f t="shared" si="6"/>
        <v>3723</v>
      </c>
      <c r="I59" s="76">
        <v>3723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924</v>
      </c>
      <c r="D60" s="76">
        <v>924</v>
      </c>
      <c r="E60" s="76"/>
      <c r="F60" s="76"/>
      <c r="G60" s="150"/>
      <c r="H60" s="74">
        <f t="shared" si="6"/>
        <v>918</v>
      </c>
      <c r="I60" s="76">
        <v>918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3191</v>
      </c>
      <c r="D63" s="76">
        <v>3191</v>
      </c>
      <c r="E63" s="76"/>
      <c r="F63" s="76"/>
      <c r="G63" s="150"/>
      <c r="H63" s="74">
        <f t="shared" si="6"/>
        <v>3147</v>
      </c>
      <c r="I63" s="76">
        <v>3147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14799</v>
      </c>
      <c r="I64" s="76">
        <v>14799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5722</v>
      </c>
      <c r="D65" s="76">
        <v>2722</v>
      </c>
      <c r="E65" s="76">
        <v>3000</v>
      </c>
      <c r="F65" s="76"/>
      <c r="G65" s="150"/>
      <c r="H65" s="74">
        <f t="shared" si="6"/>
        <v>4858</v>
      </c>
      <c r="I65" s="76">
        <v>2722</v>
      </c>
      <c r="J65" s="76">
        <v>2136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95323</v>
      </c>
      <c r="D67" s="65">
        <f>SUM(D68:D69)</f>
        <v>86823</v>
      </c>
      <c r="E67" s="65">
        <f>SUM(E68:E69)</f>
        <v>8500</v>
      </c>
      <c r="F67" s="65">
        <f>SUM(F68:F69)</f>
        <v>0</v>
      </c>
      <c r="G67" s="159">
        <f>SUM(G68:G69)</f>
        <v>0</v>
      </c>
      <c r="H67" s="59">
        <f t="shared" si="6"/>
        <v>104043</v>
      </c>
      <c r="I67" s="65">
        <f>SUM(I68:I69)</f>
        <v>95987</v>
      </c>
      <c r="J67" s="65">
        <f>SUM(J68:J69)</f>
        <v>8056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72037</v>
      </c>
      <c r="D68" s="70">
        <v>63637</v>
      </c>
      <c r="E68" s="70">
        <v>8400</v>
      </c>
      <c r="F68" s="70"/>
      <c r="G68" s="148"/>
      <c r="H68" s="68">
        <f t="shared" si="6"/>
        <v>80179</v>
      </c>
      <c r="I68" s="70">
        <v>72273</v>
      </c>
      <c r="J68" s="70">
        <v>7906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23286</v>
      </c>
      <c r="D69" s="153">
        <f>SUM(D70:D74)</f>
        <v>23186</v>
      </c>
      <c r="E69" s="153">
        <f>SUM(E70:E74)</f>
        <v>100</v>
      </c>
      <c r="F69" s="153">
        <f>SUM(F70:F74)</f>
        <v>0</v>
      </c>
      <c r="G69" s="154">
        <f>SUM(G70:G74)</f>
        <v>0</v>
      </c>
      <c r="H69" s="74">
        <f t="shared" si="6"/>
        <v>23864</v>
      </c>
      <c r="I69" s="153">
        <f>SUM(I70:I74)</f>
        <v>23714</v>
      </c>
      <c r="J69" s="153">
        <f>SUM(J70:J74)</f>
        <v>150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14108</v>
      </c>
      <c r="D70" s="76">
        <f>12650+1358</f>
        <v>14008</v>
      </c>
      <c r="E70" s="76">
        <v>100</v>
      </c>
      <c r="F70" s="76"/>
      <c r="G70" s="150"/>
      <c r="H70" s="74">
        <f t="shared" si="6"/>
        <v>14686</v>
      </c>
      <c r="I70" s="76">
        <v>14536</v>
      </c>
      <c r="J70" s="76">
        <v>150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9178</v>
      </c>
      <c r="D73" s="76">
        <v>9178</v>
      </c>
      <c r="E73" s="76"/>
      <c r="F73" s="76"/>
      <c r="G73" s="150"/>
      <c r="H73" s="74">
        <f t="shared" si="6"/>
        <v>9178</v>
      </c>
      <c r="I73" s="76">
        <v>9178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61907</v>
      </c>
      <c r="D75" s="138">
        <f>SUM(D76,D83,D130,D164,D165,D172)</f>
        <v>58488</v>
      </c>
      <c r="E75" s="138">
        <f>SUM(E76,E83,E130,E164,E165,E172)</f>
        <v>0</v>
      </c>
      <c r="F75" s="138">
        <f>SUM(F76,F83,F130,F164,F165,F172)</f>
        <v>3419</v>
      </c>
      <c r="G75" s="139">
        <f>SUM(G76,G83,G130,G164,G165,G172)</f>
        <v>0</v>
      </c>
      <c r="H75" s="137">
        <f t="shared" si="6"/>
        <v>68754</v>
      </c>
      <c r="I75" s="138">
        <f>SUM(I76,I83,I130,I164,I165,I172)</f>
        <v>65335</v>
      </c>
      <c r="J75" s="138">
        <f>SUM(J76,J83,J130,J164,J165,J172)</f>
        <v>0</v>
      </c>
      <c r="K75" s="138">
        <f>SUM(K76,K83,K130,K164,K165,K172)</f>
        <v>3419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192</v>
      </c>
      <c r="D76" s="65">
        <f>SUM(D77,D80)</f>
        <v>192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180</v>
      </c>
      <c r="I76" s="65">
        <f>SUM(I77,I80)</f>
        <v>180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192</v>
      </c>
      <c r="D77" s="162">
        <f>SUM(D78:D79)</f>
        <v>192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180</v>
      </c>
      <c r="I77" s="162">
        <f>SUM(I78:I79)</f>
        <v>180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192</v>
      </c>
      <c r="D79" s="76">
        <v>192</v>
      </c>
      <c r="E79" s="76"/>
      <c r="F79" s="76"/>
      <c r="G79" s="150"/>
      <c r="H79" s="74">
        <f t="shared" si="6"/>
        <v>180</v>
      </c>
      <c r="I79" s="76">
        <v>180</v>
      </c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48390</v>
      </c>
      <c r="D83" s="65">
        <f>SUM(D84,D89,D95,D103,D112,D116,D122,D128)</f>
        <v>48390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55063</v>
      </c>
      <c r="I83" s="65">
        <f>SUM(I84,I89,I95,I103,I112,I116,I122,I128)</f>
        <v>55063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1103</v>
      </c>
      <c r="D84" s="145">
        <f>SUM(D85:D88)</f>
        <v>1103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1103</v>
      </c>
      <c r="I84" s="145">
        <f>SUM(I85:I88)</f>
        <v>1103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900</v>
      </c>
      <c r="D86" s="76">
        <v>900</v>
      </c>
      <c r="E86" s="76"/>
      <c r="F86" s="76"/>
      <c r="G86" s="150"/>
      <c r="H86" s="74">
        <f t="shared" si="6"/>
        <v>900</v>
      </c>
      <c r="I86" s="76">
        <v>900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174</v>
      </c>
      <c r="D87" s="76">
        <v>174</v>
      </c>
      <c r="E87" s="76"/>
      <c r="F87" s="76"/>
      <c r="G87" s="150"/>
      <c r="H87" s="74">
        <f t="shared" si="6"/>
        <v>174</v>
      </c>
      <c r="I87" s="76">
        <v>174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29</v>
      </c>
      <c r="D88" s="76">
        <v>29</v>
      </c>
      <c r="E88" s="76"/>
      <c r="F88" s="76"/>
      <c r="G88" s="150"/>
      <c r="H88" s="74">
        <f t="shared" si="6"/>
        <v>29</v>
      </c>
      <c r="I88" s="76">
        <v>29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41722</v>
      </c>
      <c r="D89" s="153">
        <f>SUM(D90:D94)</f>
        <v>41722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49037</v>
      </c>
      <c r="I89" s="153">
        <f>SUM(I90:I94)</f>
        <v>49037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25764</v>
      </c>
      <c r="D90" s="76">
        <v>25764</v>
      </c>
      <c r="E90" s="76"/>
      <c r="F90" s="76"/>
      <c r="G90" s="150"/>
      <c r="H90" s="74">
        <f t="shared" si="6"/>
        <v>31759</v>
      </c>
      <c r="I90" s="76">
        <v>31759</v>
      </c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5379</v>
      </c>
      <c r="D91" s="76">
        <v>5379</v>
      </c>
      <c r="E91" s="76"/>
      <c r="F91" s="76"/>
      <c r="G91" s="150"/>
      <c r="H91" s="74">
        <f t="shared" si="6"/>
        <v>6075</v>
      </c>
      <c r="I91" s="76">
        <v>6075</v>
      </c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10202</v>
      </c>
      <c r="D92" s="76">
        <v>10202</v>
      </c>
      <c r="E92" s="76"/>
      <c r="F92" s="76"/>
      <c r="G92" s="150"/>
      <c r="H92" s="74">
        <f t="shared" si="6"/>
        <v>10826</v>
      </c>
      <c r="I92" s="76">
        <v>10826</v>
      </c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377</v>
      </c>
      <c r="D93" s="76">
        <v>377</v>
      </c>
      <c r="E93" s="76"/>
      <c r="F93" s="76"/>
      <c r="G93" s="150"/>
      <c r="H93" s="74">
        <f t="shared" si="6"/>
        <v>377</v>
      </c>
      <c r="I93" s="76">
        <v>377</v>
      </c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1091</v>
      </c>
      <c r="D95" s="153">
        <f>SUM(D96:D102)</f>
        <v>1091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761</v>
      </c>
      <c r="I95" s="153">
        <f>SUM(I96:I102)</f>
        <v>761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450</v>
      </c>
      <c r="D100" s="76">
        <v>450</v>
      </c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641</v>
      </c>
      <c r="D102" s="76">
        <v>641</v>
      </c>
      <c r="E102" s="76"/>
      <c r="F102" s="76"/>
      <c r="G102" s="150"/>
      <c r="H102" s="74">
        <f t="shared" si="6"/>
        <v>761</v>
      </c>
      <c r="I102" s="76">
        <f>449+120+192</f>
        <v>761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4058</v>
      </c>
      <c r="D103" s="153">
        <f>SUM(D104:D111)</f>
        <v>4058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3866</v>
      </c>
      <c r="I103" s="153">
        <f>SUM(I104:I111)</f>
        <v>3866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392</v>
      </c>
      <c r="D106" s="76">
        <v>392</v>
      </c>
      <c r="E106" s="76"/>
      <c r="F106" s="76"/>
      <c r="G106" s="150"/>
      <c r="H106" s="74">
        <f t="shared" si="6"/>
        <v>200</v>
      </c>
      <c r="I106" s="76">
        <f>392-192</f>
        <v>200</v>
      </c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1462</v>
      </c>
      <c r="D107" s="76">
        <v>1462</v>
      </c>
      <c r="E107" s="76"/>
      <c r="F107" s="76"/>
      <c r="G107" s="150"/>
      <c r="H107" s="74">
        <f t="shared" si="6"/>
        <v>1462</v>
      </c>
      <c r="I107" s="76">
        <v>1462</v>
      </c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2204</v>
      </c>
      <c r="D111" s="76">
        <v>2204</v>
      </c>
      <c r="E111" s="76"/>
      <c r="F111" s="76"/>
      <c r="G111" s="150"/>
      <c r="H111" s="74">
        <f t="shared" si="6"/>
        <v>2204</v>
      </c>
      <c r="I111" s="76">
        <v>2204</v>
      </c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366</v>
      </c>
      <c r="D112" s="153">
        <f>SUM(D113:D115)</f>
        <v>366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246</v>
      </c>
      <c r="I112" s="153">
        <f>SUM(I113:I115)</f>
        <v>246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166</v>
      </c>
      <c r="D113" s="76">
        <v>166</v>
      </c>
      <c r="E113" s="76"/>
      <c r="F113" s="76"/>
      <c r="G113" s="150"/>
      <c r="H113" s="74">
        <f t="shared" si="6"/>
        <v>166</v>
      </c>
      <c r="I113" s="76">
        <v>166</v>
      </c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200</v>
      </c>
      <c r="D115" s="76">
        <v>200</v>
      </c>
      <c r="E115" s="76"/>
      <c r="F115" s="76"/>
      <c r="G115" s="150"/>
      <c r="H115" s="74">
        <f>SUM(I115:L115)</f>
        <v>80</v>
      </c>
      <c r="I115" s="76">
        <f>200-120</f>
        <v>80</v>
      </c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50</v>
      </c>
      <c r="D122" s="153">
        <f>SUM(D123:D127)</f>
        <v>50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50</v>
      </c>
      <c r="I122" s="153">
        <f>SUM(I123:I127)</f>
        <v>50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50</v>
      </c>
      <c r="D127" s="76">
        <v>50</v>
      </c>
      <c r="E127" s="76"/>
      <c r="F127" s="76"/>
      <c r="G127" s="150"/>
      <c r="H127" s="74">
        <f t="shared" si="8"/>
        <v>50</v>
      </c>
      <c r="I127" s="76">
        <v>50</v>
      </c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13325</v>
      </c>
      <c r="D130" s="65">
        <f>SUM(D131,D136,D140,D141,D144,D151,D159,D160,D163)</f>
        <v>9906</v>
      </c>
      <c r="E130" s="65">
        <f>SUM(E131,E136,E140,E141,E144,E151,E159,E160,E163)</f>
        <v>0</v>
      </c>
      <c r="F130" s="65">
        <f>SUM(F131,F136,F140,F141,F144,F151,F159,F160,F163)</f>
        <v>3419</v>
      </c>
      <c r="G130" s="159">
        <f>SUM(G131,G136,G140,G141,G144,G151,G159,G160,G163)</f>
        <v>0</v>
      </c>
      <c r="H130" s="59">
        <f t="shared" si="8"/>
        <v>13511</v>
      </c>
      <c r="I130" s="65">
        <f>SUM(I131,I136,I140,I141,I144,I151,I159,I160,I163)</f>
        <v>10092</v>
      </c>
      <c r="J130" s="65">
        <f>SUM(J131,J136,J140,J141,J144,J151,J159,J160,J163)</f>
        <v>0</v>
      </c>
      <c r="K130" s="65">
        <f>SUM(K131,K136,K140,K141,K144,K151,K159,K160,K163)</f>
        <v>3419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4728</v>
      </c>
      <c r="D131" s="162">
        <f>SUM(D132:D135)</f>
        <v>4378</v>
      </c>
      <c r="E131" s="162">
        <f t="shared" ref="E131:L131" si="10">SUM(E132:E135)</f>
        <v>0</v>
      </c>
      <c r="F131" s="162">
        <f t="shared" si="10"/>
        <v>350</v>
      </c>
      <c r="G131" s="163">
        <f t="shared" si="10"/>
        <v>0</v>
      </c>
      <c r="H131" s="68">
        <f t="shared" si="8"/>
        <v>5045</v>
      </c>
      <c r="I131" s="162">
        <f t="shared" si="10"/>
        <v>4695</v>
      </c>
      <c r="J131" s="162">
        <f t="shared" si="10"/>
        <v>0</v>
      </c>
      <c r="K131" s="162">
        <f t="shared" si="10"/>
        <v>350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217</v>
      </c>
      <c r="D132" s="76">
        <v>217</v>
      </c>
      <c r="E132" s="76"/>
      <c r="F132" s="76"/>
      <c r="G132" s="150"/>
      <c r="H132" s="74">
        <f t="shared" si="8"/>
        <v>282</v>
      </c>
      <c r="I132" s="76">
        <f>217+65</f>
        <v>282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4361</v>
      </c>
      <c r="D133" s="76">
        <v>4011</v>
      </c>
      <c r="E133" s="76"/>
      <c r="F133" s="76">
        <v>350</v>
      </c>
      <c r="G133" s="150"/>
      <c r="H133" s="74">
        <f t="shared" si="8"/>
        <v>4577</v>
      </c>
      <c r="I133" s="76">
        <f>3627+600</f>
        <v>4227</v>
      </c>
      <c r="J133" s="76"/>
      <c r="K133" s="76">
        <v>350</v>
      </c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150</v>
      </c>
      <c r="D134" s="76">
        <v>150</v>
      </c>
      <c r="E134" s="76"/>
      <c r="F134" s="76"/>
      <c r="G134" s="150"/>
      <c r="H134" s="74">
        <f t="shared" si="8"/>
        <v>150</v>
      </c>
      <c r="I134" s="76">
        <v>150</v>
      </c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36</v>
      </c>
      <c r="I135" s="76">
        <v>36</v>
      </c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130</v>
      </c>
      <c r="D136" s="153">
        <f>SUM(D137:D139)</f>
        <v>130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100</v>
      </c>
      <c r="I136" s="153">
        <f>SUM(I137:I139)</f>
        <v>100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130</v>
      </c>
      <c r="D138" s="76">
        <v>130</v>
      </c>
      <c r="E138" s="76"/>
      <c r="F138" s="76"/>
      <c r="G138" s="150"/>
      <c r="H138" s="74">
        <f t="shared" si="8"/>
        <v>100</v>
      </c>
      <c r="I138" s="76">
        <v>100</v>
      </c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217</v>
      </c>
      <c r="D141" s="153">
        <f>SUM(D142:D143)</f>
        <v>217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217</v>
      </c>
      <c r="I141" s="153">
        <f>SUM(I142:I143)</f>
        <v>217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217</v>
      </c>
      <c r="D142" s="76">
        <v>217</v>
      </c>
      <c r="E142" s="76"/>
      <c r="F142" s="76"/>
      <c r="G142" s="150"/>
      <c r="H142" s="74">
        <f t="shared" si="8"/>
        <v>217</v>
      </c>
      <c r="I142" s="76">
        <v>217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2714</v>
      </c>
      <c r="D144" s="145">
        <f>SUM(D145:D150)</f>
        <v>2714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2649</v>
      </c>
      <c r="I144" s="145">
        <f>SUM(I145:I150)</f>
        <v>2649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500</v>
      </c>
      <c r="D145" s="70">
        <v>500</v>
      </c>
      <c r="E145" s="70"/>
      <c r="F145" s="70"/>
      <c r="G145" s="148"/>
      <c r="H145" s="68">
        <f t="shared" si="8"/>
        <v>500</v>
      </c>
      <c r="I145" s="70">
        <v>500</v>
      </c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2149</v>
      </c>
      <c r="D146" s="76">
        <v>2149</v>
      </c>
      <c r="E146" s="76"/>
      <c r="F146" s="76"/>
      <c r="G146" s="150"/>
      <c r="H146" s="74">
        <f t="shared" si="8"/>
        <v>2149</v>
      </c>
      <c r="I146" s="76">
        <v>2149</v>
      </c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65</v>
      </c>
      <c r="D149" s="76">
        <v>65</v>
      </c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4418</v>
      </c>
      <c r="D151" s="153">
        <f>SUM(D152:D158)</f>
        <v>1349</v>
      </c>
      <c r="E151" s="153">
        <f>SUM(E152:E158)</f>
        <v>0</v>
      </c>
      <c r="F151" s="153">
        <f>SUM(F152:F158)</f>
        <v>3069</v>
      </c>
      <c r="G151" s="154">
        <f>SUM(G152:G158)</f>
        <v>0</v>
      </c>
      <c r="H151" s="74">
        <f t="shared" si="8"/>
        <v>4418</v>
      </c>
      <c r="I151" s="153">
        <f>SUM(I152:I158)</f>
        <v>1349</v>
      </c>
      <c r="J151" s="153">
        <f>SUM(J152:J158)</f>
        <v>0</v>
      </c>
      <c r="K151" s="153">
        <f>SUM(K152:K158)</f>
        <v>3069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1206</v>
      </c>
      <c r="D152" s="76">
        <v>1206</v>
      </c>
      <c r="E152" s="76"/>
      <c r="F152" s="76"/>
      <c r="G152" s="150"/>
      <c r="H152" s="74">
        <f t="shared" si="8"/>
        <v>1206</v>
      </c>
      <c r="I152" s="76">
        <v>1206</v>
      </c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143</v>
      </c>
      <c r="D153" s="76">
        <v>143</v>
      </c>
      <c r="E153" s="76"/>
      <c r="F153" s="76"/>
      <c r="G153" s="150"/>
      <c r="H153" s="74">
        <f t="shared" si="8"/>
        <v>143</v>
      </c>
      <c r="I153" s="76">
        <v>143</v>
      </c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3069</v>
      </c>
      <c r="D154" s="76"/>
      <c r="E154" s="76"/>
      <c r="F154" s="76">
        <v>3069</v>
      </c>
      <c r="G154" s="150"/>
      <c r="H154" s="74">
        <f t="shared" si="8"/>
        <v>3069</v>
      </c>
      <c r="I154" s="76"/>
      <c r="J154" s="76"/>
      <c r="K154" s="76">
        <v>3069</v>
      </c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1046</v>
      </c>
      <c r="D159" s="156">
        <v>1046</v>
      </c>
      <c r="E159" s="156"/>
      <c r="F159" s="156"/>
      <c r="G159" s="157"/>
      <c r="H159" s="110">
        <f t="shared" si="8"/>
        <v>1046</v>
      </c>
      <c r="I159" s="156">
        <v>1046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36</v>
      </c>
      <c r="I160" s="145">
        <f>SUM(I161:I162)</f>
        <v>36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36</v>
      </c>
      <c r="I162" s="76">
        <v>36</v>
      </c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72</v>
      </c>
      <c r="D163" s="156">
        <v>72</v>
      </c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6099</v>
      </c>
      <c r="I194" s="133">
        <f>SUM(I195,I230,I268)</f>
        <v>6099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6099</v>
      </c>
      <c r="I195" s="138">
        <f>I196+I204</f>
        <v>6099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710</v>
      </c>
      <c r="D196" s="65">
        <f>D197+D198+D201+D202+D203</f>
        <v>710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975</v>
      </c>
      <c r="I196" s="65">
        <f>I197+I198+I201+I202+I203</f>
        <v>975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710</v>
      </c>
      <c r="D198" s="153">
        <f>D199+D200</f>
        <v>710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975</v>
      </c>
      <c r="I198" s="153">
        <f>I199+I200</f>
        <v>975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710</v>
      </c>
      <c r="D199" s="76">
        <v>710</v>
      </c>
      <c r="E199" s="76"/>
      <c r="F199" s="76"/>
      <c r="G199" s="150"/>
      <c r="H199" s="74">
        <f t="shared" si="24"/>
        <v>975</v>
      </c>
      <c r="I199" s="76">
        <v>975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4100</v>
      </c>
      <c r="D204" s="65">
        <f>D205+D215+D216+D225+D226+D227+D229</f>
        <v>4100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5124</v>
      </c>
      <c r="I204" s="65">
        <f>I205+I215+I216+I225+I226+I227+I229</f>
        <v>5124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4100</v>
      </c>
      <c r="D216" s="153">
        <f>SUM(D217:D224)</f>
        <v>4100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5124</v>
      </c>
      <c r="I216" s="153">
        <f>SUM(I217:I224)</f>
        <v>5124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800</v>
      </c>
      <c r="D218" s="76">
        <v>800</v>
      </c>
      <c r="E218" s="76"/>
      <c r="F218" s="76"/>
      <c r="G218" s="150"/>
      <c r="H218" s="74">
        <f t="shared" si="24"/>
        <v>800</v>
      </c>
      <c r="I218" s="76">
        <v>800</v>
      </c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2200</v>
      </c>
      <c r="D223" s="76">
        <v>2200</v>
      </c>
      <c r="E223" s="76"/>
      <c r="F223" s="76"/>
      <c r="G223" s="150"/>
      <c r="H223" s="74">
        <f t="shared" si="24"/>
        <v>4324</v>
      </c>
      <c r="I223" s="76">
        <f>600+3724</f>
        <v>4324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1100</v>
      </c>
      <c r="D224" s="76">
        <v>1100</v>
      </c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1146</v>
      </c>
      <c r="D280" s="153">
        <f>SUM(D281:D282)</f>
        <v>0</v>
      </c>
      <c r="E280" s="153">
        <f>SUM(E281:E282)</f>
        <v>0</v>
      </c>
      <c r="F280" s="153">
        <f>SUM(F281:F282)</f>
        <v>1146</v>
      </c>
      <c r="G280" s="154">
        <f>SUM(G281:G282)</f>
        <v>0</v>
      </c>
      <c r="H280" s="74">
        <f t="shared" si="37"/>
        <v>1146</v>
      </c>
      <c r="I280" s="153">
        <f>SUM(I281:I282)</f>
        <v>0</v>
      </c>
      <c r="J280" s="153">
        <f>SUM(J281:J282)</f>
        <v>0</v>
      </c>
      <c r="K280" s="153">
        <f>SUM(K281:K282)</f>
        <v>1146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1146</v>
      </c>
      <c r="D281" s="76"/>
      <c r="E281" s="76"/>
      <c r="F281" s="76">
        <v>1146</v>
      </c>
      <c r="G281" s="150"/>
      <c r="H281" s="74">
        <f t="shared" si="37"/>
        <v>1146</v>
      </c>
      <c r="I281" s="76"/>
      <c r="J281" s="76"/>
      <c r="K281" s="76">
        <v>1146</v>
      </c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505242</v>
      </c>
      <c r="I283" s="219">
        <f>SUM(I280,I268,I230,I195,I187,I173,I75,I53)</f>
        <v>459255</v>
      </c>
      <c r="J283" s="219">
        <f>SUM(J280,J268,J230,J195,J187,J173,J75,J53)</f>
        <v>41422</v>
      </c>
      <c r="K283" s="219">
        <f>SUM(K280,K268,K230,K195,K187,K173,K75,K53)</f>
        <v>4565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BbrMDu6HVwatukpKB/Vbed4fTcu+yJvJZz4II14bltWYAzrzJ6mexZlTbnB1DTc5lVXPHgtSqt3ptvJPUwKsmw==" saltValue="Xs1cn1ejZZd0nLke9Ko7nA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Nr.09.17.1.&amp;"Arial,Regular"          </oddHeader>
    <oddFooter>&amp;L&amp;"Times New Roman,Regular"&amp;10&amp;D&amp;T&amp;R&amp;"Times New Roman,Regular"&amp;10&amp;P (&amp;N)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2"/>
      <c r="E4" s="282"/>
      <c r="F4" s="282"/>
      <c r="G4" s="282"/>
      <c r="H4" s="286" t="s">
        <v>476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2"/>
      <c r="E5" s="282"/>
      <c r="F5" s="282"/>
      <c r="G5" s="282"/>
      <c r="H5" s="286" t="s">
        <v>477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478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451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479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480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481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46512</v>
      </c>
      <c r="D21" s="31">
        <f>SUM(D22,D25,D26,D42,D43)</f>
        <v>46512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75776</v>
      </c>
      <c r="I21" s="31">
        <f>SUM(I22,I25,I26,I42,I43)</f>
        <v>75776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46512</v>
      </c>
      <c r="D25" s="54">
        <v>46512</v>
      </c>
      <c r="E25" s="54"/>
      <c r="F25" s="55" t="s">
        <v>36</v>
      </c>
      <c r="G25" s="56" t="s">
        <v>36</v>
      </c>
      <c r="H25" s="53">
        <f t="shared" si="1"/>
        <v>75776</v>
      </c>
      <c r="I25" s="54">
        <v>75776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75776</v>
      </c>
      <c r="I50" s="122">
        <f>SUM(I51,I280)</f>
        <v>75776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75776</v>
      </c>
      <c r="I51" s="128">
        <f>SUM(I52,I194)</f>
        <v>75776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46512</v>
      </c>
      <c r="D52" s="133">
        <f>SUM(D53,D75,D173,D187)</f>
        <v>46512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75776</v>
      </c>
      <c r="I52" s="133">
        <f>SUM(I53,I75,I173,I187)</f>
        <v>75776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46512</v>
      </c>
      <c r="D75" s="138">
        <f>SUM(D76,D83,D130,D164,D165,D172)</f>
        <v>46512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75776</v>
      </c>
      <c r="I75" s="138">
        <f>SUM(I76,I83,I130,I164,I165,I172)</f>
        <v>75776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46512</v>
      </c>
      <c r="D130" s="65">
        <f>SUM(D131,D136,D140,D141,D144,D151,D159,D160,D163)</f>
        <v>46512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75776</v>
      </c>
      <c r="I130" s="65">
        <f>SUM(I131,I136,I140,I141,I144,I151,I159,I160,I163)</f>
        <v>75776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46512</v>
      </c>
      <c r="D151" s="153">
        <f>SUM(D152:D158)</f>
        <v>46512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75776</v>
      </c>
      <c r="I151" s="153">
        <f>SUM(I152:I158)</f>
        <v>75776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46512</v>
      </c>
      <c r="D154" s="76">
        <v>46512</v>
      </c>
      <c r="E154" s="76"/>
      <c r="F154" s="76"/>
      <c r="G154" s="150"/>
      <c r="H154" s="74">
        <f t="shared" si="8"/>
        <v>75776</v>
      </c>
      <c r="I154" s="76">
        <v>75776</v>
      </c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75776</v>
      </c>
      <c r="I283" s="219">
        <f>SUM(I280,I268,I230,I195,I187,I173,I75,I53)</f>
        <v>75776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2m57HYN98NdsEyZmG3uXigZ2Ad++HJyYEcZie07jW31VB0DwyySoRrnhgIPTztAtVXG2jl9/hbNSS1BNiYrQzw==" saltValue="5kbxMx5YW2SgjvSufc0IOw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Nr.09.17.2.&amp;"Arial,Regular"          </oddHeader>
    <oddFooter>&amp;L&amp;"Times New Roman,Regular"&amp;10&amp;D&amp;T&amp;R&amp;"Times New Roman,Regular"&amp;10&amp;P (&amp;N)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2"/>
      <c r="E4" s="282"/>
      <c r="F4" s="282"/>
      <c r="G4" s="282"/>
      <c r="H4" s="286" t="s">
        <v>482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2"/>
      <c r="E5" s="282"/>
      <c r="F5" s="282"/>
      <c r="G5" s="282"/>
      <c r="H5" s="286" t="s">
        <v>483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484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515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516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485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486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487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474061</v>
      </c>
      <c r="D21" s="31">
        <f>SUM(D22,D25,D26,D42,D43)</f>
        <v>414322</v>
      </c>
      <c r="E21" s="31">
        <f>SUM(E22,E25,E43)</f>
        <v>54528</v>
      </c>
      <c r="F21" s="31">
        <f>SUM(F22,F27,F43)</f>
        <v>5211</v>
      </c>
      <c r="G21" s="32">
        <f>SUM(G22,G45)</f>
        <v>0</v>
      </c>
      <c r="H21" s="30">
        <f>SUM(I21:L21)</f>
        <v>520044</v>
      </c>
      <c r="I21" s="31">
        <f>SUM(I22,I25,I26,I42,I43)</f>
        <v>463029</v>
      </c>
      <c r="J21" s="31">
        <f>SUM(J22,J25,J43)</f>
        <v>51804</v>
      </c>
      <c r="K21" s="31">
        <f>SUM(K22,K27,K43)</f>
        <v>5211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93</v>
      </c>
      <c r="D22" s="37">
        <f>SUM(D23:D24)</f>
        <v>0</v>
      </c>
      <c r="E22" s="37">
        <f>SUM(E23:E24)</f>
        <v>0</v>
      </c>
      <c r="F22" s="37">
        <f>SUM(F23:F24)</f>
        <v>93</v>
      </c>
      <c r="G22" s="38">
        <f>SUM(G23:G24)</f>
        <v>0</v>
      </c>
      <c r="H22" s="36">
        <f t="shared" ref="H22:H47" si="1">SUM(I22:L22)</f>
        <v>93</v>
      </c>
      <c r="I22" s="37">
        <f>SUM(I23:I24)</f>
        <v>0</v>
      </c>
      <c r="J22" s="37">
        <f>SUM(J23:J24)</f>
        <v>0</v>
      </c>
      <c r="K22" s="37">
        <f>SUM(K23:K24)</f>
        <v>93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93</v>
      </c>
      <c r="D23" s="43"/>
      <c r="E23" s="43"/>
      <c r="F23" s="43">
        <v>93</v>
      </c>
      <c r="G23" s="44"/>
      <c r="H23" s="42">
        <f t="shared" si="1"/>
        <v>93</v>
      </c>
      <c r="I23" s="43"/>
      <c r="J23" s="43"/>
      <c r="K23" s="43">
        <v>93</v>
      </c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468850</v>
      </c>
      <c r="D25" s="54">
        <v>414322</v>
      </c>
      <c r="E25" s="54">
        <v>54528</v>
      </c>
      <c r="F25" s="55" t="s">
        <v>36</v>
      </c>
      <c r="G25" s="56" t="s">
        <v>36</v>
      </c>
      <c r="H25" s="53">
        <f t="shared" si="1"/>
        <v>514833</v>
      </c>
      <c r="I25" s="54">
        <f>I51</f>
        <v>463029</v>
      </c>
      <c r="J25" s="54">
        <f>J51</f>
        <v>51804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5118</v>
      </c>
      <c r="D27" s="61" t="s">
        <v>36</v>
      </c>
      <c r="E27" s="61" t="s">
        <v>36</v>
      </c>
      <c r="F27" s="65">
        <f>SUM(F28,F32,F34,F37)</f>
        <v>5118</v>
      </c>
      <c r="G27" s="62" t="s">
        <v>36</v>
      </c>
      <c r="H27" s="59">
        <f t="shared" si="1"/>
        <v>5118</v>
      </c>
      <c r="I27" s="61" t="s">
        <v>36</v>
      </c>
      <c r="J27" s="61" t="s">
        <v>36</v>
      </c>
      <c r="K27" s="65">
        <f>SUM(K28,K32,K34,K37)</f>
        <v>5118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350</v>
      </c>
      <c r="D34" s="61" t="s">
        <v>36</v>
      </c>
      <c r="E34" s="61" t="s">
        <v>36</v>
      </c>
      <c r="F34" s="65">
        <f>SUM(F35:F36)</f>
        <v>350</v>
      </c>
      <c r="G34" s="62" t="s">
        <v>36</v>
      </c>
      <c r="H34" s="59">
        <f t="shared" si="1"/>
        <v>350</v>
      </c>
      <c r="I34" s="61" t="s">
        <v>36</v>
      </c>
      <c r="J34" s="61" t="s">
        <v>36</v>
      </c>
      <c r="K34" s="65">
        <f>SUM(K35:K36)</f>
        <v>350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350</v>
      </c>
      <c r="D35" s="69" t="s">
        <v>36</v>
      </c>
      <c r="E35" s="69" t="s">
        <v>36</v>
      </c>
      <c r="F35" s="70">
        <v>350</v>
      </c>
      <c r="G35" s="71" t="s">
        <v>36</v>
      </c>
      <c r="H35" s="68">
        <f t="shared" si="1"/>
        <v>350</v>
      </c>
      <c r="I35" s="69" t="s">
        <v>36</v>
      </c>
      <c r="J35" s="69" t="s">
        <v>36</v>
      </c>
      <c r="K35" s="70">
        <v>350</v>
      </c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4768</v>
      </c>
      <c r="D37" s="61" t="s">
        <v>36</v>
      </c>
      <c r="E37" s="61" t="s">
        <v>36</v>
      </c>
      <c r="F37" s="65">
        <f>SUM(F38:F41)</f>
        <v>4768</v>
      </c>
      <c r="G37" s="62" t="s">
        <v>36</v>
      </c>
      <c r="H37" s="59">
        <f t="shared" si="1"/>
        <v>4768</v>
      </c>
      <c r="I37" s="61" t="s">
        <v>36</v>
      </c>
      <c r="J37" s="61" t="s">
        <v>36</v>
      </c>
      <c r="K37" s="65">
        <f>SUM(K38:K41)</f>
        <v>4768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4768</v>
      </c>
      <c r="D41" s="75" t="s">
        <v>36</v>
      </c>
      <c r="E41" s="75" t="s">
        <v>36</v>
      </c>
      <c r="F41" s="76">
        <v>4768</v>
      </c>
      <c r="G41" s="77" t="s">
        <v>36</v>
      </c>
      <c r="H41" s="74">
        <f t="shared" si="1"/>
        <v>4768</v>
      </c>
      <c r="I41" s="75" t="s">
        <v>36</v>
      </c>
      <c r="J41" s="75" t="s">
        <v>36</v>
      </c>
      <c r="K41" s="76">
        <v>4768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520044</v>
      </c>
      <c r="I50" s="122">
        <f>SUM(I51,I280)</f>
        <v>463029</v>
      </c>
      <c r="J50" s="122">
        <f>SUM(J51,J280)</f>
        <v>51804</v>
      </c>
      <c r="K50" s="122">
        <f>SUM(K51,K280)</f>
        <v>5211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519951</v>
      </c>
      <c r="I51" s="128">
        <f>SUM(I52,I194)</f>
        <v>463029</v>
      </c>
      <c r="J51" s="128">
        <f>SUM(J52,J194)</f>
        <v>51804</v>
      </c>
      <c r="K51" s="128">
        <f>SUM(K52,K194)</f>
        <v>5118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467298</v>
      </c>
      <c r="D52" s="133">
        <f>SUM(D53,D75,D173,D187)</f>
        <v>407652</v>
      </c>
      <c r="E52" s="133">
        <f>SUM(E53,E75,E173,E187)</f>
        <v>54528</v>
      </c>
      <c r="F52" s="133">
        <f>SUM(F53,F75,F173,F187)</f>
        <v>5118</v>
      </c>
      <c r="G52" s="134">
        <f>SUM(G53,G75,G173,G187)</f>
        <v>0</v>
      </c>
      <c r="H52" s="132">
        <f t="shared" si="6"/>
        <v>513389</v>
      </c>
      <c r="I52" s="133">
        <f>SUM(I53,I75,I173,I187)</f>
        <v>456467</v>
      </c>
      <c r="J52" s="133">
        <f>SUM(J53,J75,J173,J187)</f>
        <v>51804</v>
      </c>
      <c r="K52" s="133">
        <f>SUM(K53,K75,K173,K187)</f>
        <v>5118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393796</v>
      </c>
      <c r="D53" s="138">
        <f>SUM(D54,D67)</f>
        <v>339268</v>
      </c>
      <c r="E53" s="138">
        <f>SUM(E54,E67)</f>
        <v>54528</v>
      </c>
      <c r="F53" s="138">
        <f>SUM(F54,F67)</f>
        <v>0</v>
      </c>
      <c r="G53" s="139">
        <f>SUM(G54,G67)</f>
        <v>0</v>
      </c>
      <c r="H53" s="137">
        <f t="shared" si="6"/>
        <v>438155</v>
      </c>
      <c r="I53" s="138">
        <f>SUM(I54,I67)</f>
        <v>386351</v>
      </c>
      <c r="J53" s="138">
        <f>SUM(J54,J67)</f>
        <v>51804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296254</v>
      </c>
      <c r="D54" s="65">
        <f>SUM(D55,D58,D66)</f>
        <v>252230</v>
      </c>
      <c r="E54" s="65">
        <f>SUM(E55,E58,E66)</f>
        <v>44024</v>
      </c>
      <c r="F54" s="65">
        <f>SUM(F55,F58,F66)</f>
        <v>0</v>
      </c>
      <c r="G54" s="142">
        <f>SUM(G55,G58,G66)</f>
        <v>0</v>
      </c>
      <c r="H54" s="59">
        <f t="shared" si="6"/>
        <v>331503</v>
      </c>
      <c r="I54" s="65">
        <f>SUM(I55,I58,I66)</f>
        <v>289737</v>
      </c>
      <c r="J54" s="65">
        <f>SUM(J55,J58,J66)</f>
        <v>41766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282522</v>
      </c>
      <c r="D55" s="145">
        <f>SUM(D56:D57)</f>
        <v>239134</v>
      </c>
      <c r="E55" s="145">
        <f>SUM(E56:E57)</f>
        <v>43388</v>
      </c>
      <c r="F55" s="145">
        <f>SUM(F56:F57)</f>
        <v>0</v>
      </c>
      <c r="G55" s="146">
        <f>SUM(G56:G57)</f>
        <v>0</v>
      </c>
      <c r="H55" s="110">
        <f t="shared" si="6"/>
        <v>301344</v>
      </c>
      <c r="I55" s="145">
        <f>SUM(I56:I57)</f>
        <v>260334</v>
      </c>
      <c r="J55" s="145">
        <f>SUM(J56:J57)</f>
        <v>41010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282522</v>
      </c>
      <c r="D57" s="76">
        <v>239134</v>
      </c>
      <c r="E57" s="76">
        <f>43488-100</f>
        <v>43388</v>
      </c>
      <c r="F57" s="76"/>
      <c r="G57" s="150"/>
      <c r="H57" s="74">
        <f t="shared" si="6"/>
        <v>301344</v>
      </c>
      <c r="I57" s="76">
        <v>260334</v>
      </c>
      <c r="J57" s="76">
        <v>41010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13732</v>
      </c>
      <c r="D58" s="153">
        <f>SUM(D59:D65)</f>
        <v>13096</v>
      </c>
      <c r="E58" s="153">
        <f>SUM(E59:E65)</f>
        <v>636</v>
      </c>
      <c r="F58" s="153">
        <f>SUM(F59:F65)</f>
        <v>0</v>
      </c>
      <c r="G58" s="154">
        <f>SUM(G59:G65)</f>
        <v>0</v>
      </c>
      <c r="H58" s="74">
        <f t="shared" si="6"/>
        <v>30159</v>
      </c>
      <c r="I58" s="153">
        <f>SUM(I59:I65)</f>
        <v>29403</v>
      </c>
      <c r="J58" s="153">
        <f>SUM(J59:J65)</f>
        <v>756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3387</v>
      </c>
      <c r="D59" s="76">
        <v>3387</v>
      </c>
      <c r="E59" s="76"/>
      <c r="F59" s="76"/>
      <c r="G59" s="150"/>
      <c r="H59" s="74">
        <f t="shared" si="6"/>
        <v>3723</v>
      </c>
      <c r="I59" s="76">
        <v>3723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924</v>
      </c>
      <c r="D60" s="76">
        <v>924</v>
      </c>
      <c r="E60" s="76"/>
      <c r="F60" s="76"/>
      <c r="G60" s="150"/>
      <c r="H60" s="74">
        <f t="shared" si="6"/>
        <v>918</v>
      </c>
      <c r="I60" s="76">
        <v>918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590</v>
      </c>
      <c r="D61" s="76">
        <v>590</v>
      </c>
      <c r="E61" s="76"/>
      <c r="F61" s="76"/>
      <c r="G61" s="150"/>
      <c r="H61" s="74">
        <f t="shared" si="6"/>
        <v>590</v>
      </c>
      <c r="I61" s="76">
        <v>590</v>
      </c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2439</v>
      </c>
      <c r="D62" s="76">
        <v>2439</v>
      </c>
      <c r="E62" s="76"/>
      <c r="F62" s="76"/>
      <c r="G62" s="150"/>
      <c r="H62" s="74">
        <f t="shared" si="6"/>
        <v>2439</v>
      </c>
      <c r="I62" s="76">
        <v>2439</v>
      </c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3199</v>
      </c>
      <c r="D63" s="76">
        <v>3199</v>
      </c>
      <c r="E63" s="76"/>
      <c r="F63" s="76"/>
      <c r="G63" s="150"/>
      <c r="H63" s="74">
        <f t="shared" si="6"/>
        <v>3192</v>
      </c>
      <c r="I63" s="76">
        <v>3192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15984</v>
      </c>
      <c r="I64" s="76">
        <v>15984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3193</v>
      </c>
      <c r="D65" s="76">
        <v>2557</v>
      </c>
      <c r="E65" s="76">
        <v>636</v>
      </c>
      <c r="F65" s="76"/>
      <c r="G65" s="150"/>
      <c r="H65" s="74">
        <f t="shared" si="6"/>
        <v>3313</v>
      </c>
      <c r="I65" s="76">
        <v>2557</v>
      </c>
      <c r="J65" s="76">
        <v>756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97542</v>
      </c>
      <c r="D67" s="65">
        <f>SUM(D68:D69)</f>
        <v>87038</v>
      </c>
      <c r="E67" s="65">
        <f>SUM(E68:E69)</f>
        <v>10504</v>
      </c>
      <c r="F67" s="65">
        <f>SUM(F68:F69)</f>
        <v>0</v>
      </c>
      <c r="G67" s="159">
        <f>SUM(G68:G69)</f>
        <v>0</v>
      </c>
      <c r="H67" s="59">
        <f t="shared" si="6"/>
        <v>106652</v>
      </c>
      <c r="I67" s="65">
        <f>SUM(I68:I69)</f>
        <v>96614</v>
      </c>
      <c r="J67" s="65">
        <f>SUM(J68:J69)</f>
        <v>10038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73124</v>
      </c>
      <c r="D68" s="70">
        <v>62720</v>
      </c>
      <c r="E68" s="70">
        <v>10404</v>
      </c>
      <c r="F68" s="70"/>
      <c r="G68" s="148"/>
      <c r="H68" s="68">
        <f t="shared" si="6"/>
        <v>81595</v>
      </c>
      <c r="I68" s="70">
        <v>71707</v>
      </c>
      <c r="J68" s="70">
        <v>9888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24418</v>
      </c>
      <c r="D69" s="153">
        <f>SUM(D70:D74)</f>
        <v>24318</v>
      </c>
      <c r="E69" s="153">
        <f>SUM(E70:E74)</f>
        <v>100</v>
      </c>
      <c r="F69" s="153">
        <f>SUM(F70:F74)</f>
        <v>0</v>
      </c>
      <c r="G69" s="154">
        <f>SUM(G70:G74)</f>
        <v>0</v>
      </c>
      <c r="H69" s="74">
        <f t="shared" si="6"/>
        <v>25057</v>
      </c>
      <c r="I69" s="153">
        <f>SUM(I70:I74)</f>
        <v>24907</v>
      </c>
      <c r="J69" s="153">
        <f>SUM(J70:J74)</f>
        <v>150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13746</v>
      </c>
      <c r="D70" s="76">
        <f>11860+1786</f>
        <v>13646</v>
      </c>
      <c r="E70" s="76">
        <v>100</v>
      </c>
      <c r="F70" s="76"/>
      <c r="G70" s="150"/>
      <c r="H70" s="74">
        <f t="shared" si="6"/>
        <v>14385</v>
      </c>
      <c r="I70" s="76">
        <v>14235</v>
      </c>
      <c r="J70" s="76">
        <v>150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10672</v>
      </c>
      <c r="D73" s="76">
        <v>10672</v>
      </c>
      <c r="E73" s="76"/>
      <c r="F73" s="76"/>
      <c r="G73" s="150"/>
      <c r="H73" s="74">
        <f t="shared" si="6"/>
        <v>10672</v>
      </c>
      <c r="I73" s="76">
        <v>10672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73502</v>
      </c>
      <c r="D75" s="138">
        <f>SUM(D76,D83,D130,D164,D165,D172)</f>
        <v>68384</v>
      </c>
      <c r="E75" s="138">
        <f>SUM(E76,E83,E130,E164,E165,E172)</f>
        <v>0</v>
      </c>
      <c r="F75" s="138">
        <f>SUM(F76,F83,F130,F164,F165,F172)</f>
        <v>5118</v>
      </c>
      <c r="G75" s="139">
        <f>SUM(G76,G83,G130,G164,G165,G172)</f>
        <v>0</v>
      </c>
      <c r="H75" s="137">
        <f t="shared" si="6"/>
        <v>75234</v>
      </c>
      <c r="I75" s="138">
        <f>SUM(I76,I83,I130,I164,I165,I172)</f>
        <v>70116</v>
      </c>
      <c r="J75" s="138">
        <f>SUM(J76,J83,J130,J164,J165,J172)</f>
        <v>0</v>
      </c>
      <c r="K75" s="138">
        <f>SUM(K76,K83,K130,K164,K165,K172)</f>
        <v>5118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200</v>
      </c>
      <c r="D76" s="65">
        <f>SUM(D77,D80)</f>
        <v>200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150</v>
      </c>
      <c r="I76" s="65">
        <f>SUM(I77,I80)</f>
        <v>150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200</v>
      </c>
      <c r="D77" s="162">
        <f>SUM(D78:D79)</f>
        <v>200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150</v>
      </c>
      <c r="I77" s="162">
        <f>SUM(I78:I79)</f>
        <v>150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200</v>
      </c>
      <c r="D79" s="76">
        <v>200</v>
      </c>
      <c r="E79" s="76"/>
      <c r="F79" s="76"/>
      <c r="G79" s="150"/>
      <c r="H79" s="74">
        <f t="shared" si="6"/>
        <v>150</v>
      </c>
      <c r="I79" s="76">
        <v>150</v>
      </c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55244</v>
      </c>
      <c r="D83" s="65">
        <f>SUM(D84,D89,D95,D103,D112,D116,D122,D128)</f>
        <v>55244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60705</v>
      </c>
      <c r="I83" s="65">
        <f>SUM(I84,I89,I95,I103,I112,I116,I122,I128)</f>
        <v>60705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930</v>
      </c>
      <c r="D84" s="145">
        <f>SUM(D85:D88)</f>
        <v>930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930</v>
      </c>
      <c r="I84" s="145">
        <f>SUM(I85:I88)</f>
        <v>930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826</v>
      </c>
      <c r="D86" s="76">
        <v>826</v>
      </c>
      <c r="E86" s="76"/>
      <c r="F86" s="76"/>
      <c r="G86" s="150"/>
      <c r="H86" s="74">
        <f t="shared" si="6"/>
        <v>826</v>
      </c>
      <c r="I86" s="76">
        <v>826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69</v>
      </c>
      <c r="D87" s="76">
        <v>69</v>
      </c>
      <c r="E87" s="76"/>
      <c r="F87" s="76"/>
      <c r="G87" s="150"/>
      <c r="H87" s="74">
        <f t="shared" si="6"/>
        <v>69</v>
      </c>
      <c r="I87" s="76">
        <v>69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35</v>
      </c>
      <c r="D88" s="76">
        <v>35</v>
      </c>
      <c r="E88" s="76"/>
      <c r="F88" s="76"/>
      <c r="G88" s="150"/>
      <c r="H88" s="74">
        <f t="shared" si="6"/>
        <v>35</v>
      </c>
      <c r="I88" s="76">
        <v>35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51736</v>
      </c>
      <c r="D89" s="153">
        <f>SUM(D90:D94)</f>
        <v>51736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56935</v>
      </c>
      <c r="I89" s="153">
        <f>SUM(I90:I94)</f>
        <v>56935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35276</v>
      </c>
      <c r="D90" s="76">
        <v>35276</v>
      </c>
      <c r="E90" s="76"/>
      <c r="F90" s="76"/>
      <c r="G90" s="150"/>
      <c r="H90" s="74">
        <f t="shared" si="6"/>
        <v>40475</v>
      </c>
      <c r="I90" s="76">
        <v>40475</v>
      </c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6181</v>
      </c>
      <c r="D91" s="76">
        <v>6181</v>
      </c>
      <c r="E91" s="76"/>
      <c r="F91" s="76"/>
      <c r="G91" s="150"/>
      <c r="H91" s="74">
        <f t="shared" si="6"/>
        <v>6181</v>
      </c>
      <c r="I91" s="76">
        <v>6181</v>
      </c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9926</v>
      </c>
      <c r="D92" s="76">
        <v>9926</v>
      </c>
      <c r="E92" s="76"/>
      <c r="F92" s="76"/>
      <c r="G92" s="150"/>
      <c r="H92" s="74">
        <f t="shared" si="6"/>
        <v>9926</v>
      </c>
      <c r="I92" s="76">
        <v>9926</v>
      </c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353</v>
      </c>
      <c r="D93" s="76">
        <v>353</v>
      </c>
      <c r="E93" s="76"/>
      <c r="F93" s="76"/>
      <c r="G93" s="150"/>
      <c r="H93" s="74">
        <f t="shared" si="6"/>
        <v>353</v>
      </c>
      <c r="I93" s="76">
        <v>353</v>
      </c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551</v>
      </c>
      <c r="D95" s="153">
        <f>SUM(D96:D102)</f>
        <v>551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1047</v>
      </c>
      <c r="I95" s="153">
        <f>SUM(I96:I102)</f>
        <v>1047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24</v>
      </c>
      <c r="D100" s="76">
        <v>24</v>
      </c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527</v>
      </c>
      <c r="D102" s="76">
        <f>427+100</f>
        <v>527</v>
      </c>
      <c r="E102" s="76"/>
      <c r="F102" s="76"/>
      <c r="G102" s="150"/>
      <c r="H102" s="74">
        <f t="shared" si="6"/>
        <v>1047</v>
      </c>
      <c r="I102" s="76">
        <f>647+250+150</f>
        <v>1047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1692</v>
      </c>
      <c r="D103" s="153">
        <f>SUM(D104:D111)</f>
        <v>1692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1542</v>
      </c>
      <c r="I103" s="153">
        <f>SUM(I104:I111)</f>
        <v>1542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585</v>
      </c>
      <c r="D106" s="76">
        <v>585</v>
      </c>
      <c r="E106" s="76"/>
      <c r="F106" s="76"/>
      <c r="G106" s="150"/>
      <c r="H106" s="74">
        <f t="shared" si="6"/>
        <v>435</v>
      </c>
      <c r="I106" s="76">
        <f>585-150</f>
        <v>435</v>
      </c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1107</v>
      </c>
      <c r="D107" s="76">
        <f>1077+30</f>
        <v>1107</v>
      </c>
      <c r="E107" s="76"/>
      <c r="F107" s="76"/>
      <c r="G107" s="150"/>
      <c r="H107" s="74">
        <f t="shared" si="6"/>
        <v>1107</v>
      </c>
      <c r="I107" s="76">
        <f>1107</f>
        <v>1107</v>
      </c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300</v>
      </c>
      <c r="D112" s="153">
        <f>SUM(D113:D115)</f>
        <v>300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216</v>
      </c>
      <c r="I112" s="153">
        <f>SUM(I113:I115)</f>
        <v>216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166</v>
      </c>
      <c r="I113" s="76">
        <v>166</v>
      </c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300</v>
      </c>
      <c r="D115" s="76">
        <v>300</v>
      </c>
      <c r="E115" s="76"/>
      <c r="F115" s="76"/>
      <c r="G115" s="150"/>
      <c r="H115" s="74">
        <f>SUM(I115:L115)</f>
        <v>50</v>
      </c>
      <c r="I115" s="76">
        <f>300-250</f>
        <v>50</v>
      </c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35</v>
      </c>
      <c r="D122" s="153">
        <f>SUM(D123:D127)</f>
        <v>35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35</v>
      </c>
      <c r="I122" s="153">
        <f>SUM(I123:I127)</f>
        <v>35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35</v>
      </c>
      <c r="D127" s="76">
        <v>35</v>
      </c>
      <c r="E127" s="76"/>
      <c r="F127" s="76"/>
      <c r="G127" s="150"/>
      <c r="H127" s="74">
        <f t="shared" si="8"/>
        <v>35</v>
      </c>
      <c r="I127" s="76">
        <v>35</v>
      </c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17938</v>
      </c>
      <c r="D130" s="65">
        <f>SUM(D131,D136,D140,D141,D144,D151,D159,D160,D163)</f>
        <v>12820</v>
      </c>
      <c r="E130" s="65">
        <f>SUM(E131,E136,E140,E141,E144,E151,E159,E160,E163)</f>
        <v>0</v>
      </c>
      <c r="F130" s="65">
        <f>SUM(F131,F136,F140,F141,F144,F151,F159,F160,F163)</f>
        <v>5118</v>
      </c>
      <c r="G130" s="159">
        <f>SUM(G131,G136,G140,G141,G144,G151,G159,G160,G163)</f>
        <v>0</v>
      </c>
      <c r="H130" s="59">
        <f t="shared" si="8"/>
        <v>14379</v>
      </c>
      <c r="I130" s="65">
        <f>SUM(I131,I136,I140,I141,I144,I151,I159,I160,I163)</f>
        <v>9261</v>
      </c>
      <c r="J130" s="65">
        <f>SUM(J131,J136,J140,J141,J144,J151,J159,J160,J163)</f>
        <v>0</v>
      </c>
      <c r="K130" s="65">
        <f>SUM(K131,K136,K140,K141,K144,K151,K159,K160,K163)</f>
        <v>5118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6015</v>
      </c>
      <c r="D131" s="162">
        <f>SUM(D132:D135)</f>
        <v>5665</v>
      </c>
      <c r="E131" s="162">
        <f t="shared" ref="E131:L131" si="10">SUM(E132:E135)</f>
        <v>0</v>
      </c>
      <c r="F131" s="162">
        <f t="shared" si="10"/>
        <v>350</v>
      </c>
      <c r="G131" s="163">
        <f t="shared" si="10"/>
        <v>0</v>
      </c>
      <c r="H131" s="68">
        <f t="shared" si="8"/>
        <v>4338</v>
      </c>
      <c r="I131" s="162">
        <f t="shared" si="10"/>
        <v>3988</v>
      </c>
      <c r="J131" s="162">
        <f t="shared" si="10"/>
        <v>0</v>
      </c>
      <c r="K131" s="162">
        <f t="shared" si="10"/>
        <v>350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500</v>
      </c>
      <c r="D132" s="76">
        <v>500</v>
      </c>
      <c r="E132" s="76"/>
      <c r="F132" s="76"/>
      <c r="G132" s="150"/>
      <c r="H132" s="74">
        <f t="shared" si="8"/>
        <v>500</v>
      </c>
      <c r="I132" s="76">
        <v>500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5345</v>
      </c>
      <c r="D133" s="76">
        <v>4995</v>
      </c>
      <c r="E133" s="76"/>
      <c r="F133" s="76">
        <v>350</v>
      </c>
      <c r="G133" s="150"/>
      <c r="H133" s="74">
        <f t="shared" si="8"/>
        <v>3380</v>
      </c>
      <c r="I133" s="76">
        <f>2545+450+35</f>
        <v>3030</v>
      </c>
      <c r="J133" s="76"/>
      <c r="K133" s="76">
        <v>350</v>
      </c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170</v>
      </c>
      <c r="D134" s="76">
        <v>170</v>
      </c>
      <c r="E134" s="76"/>
      <c r="F134" s="76"/>
      <c r="G134" s="150"/>
      <c r="H134" s="74">
        <f t="shared" si="8"/>
        <v>358</v>
      </c>
      <c r="I134" s="76">
        <f>170+188</f>
        <v>358</v>
      </c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100</v>
      </c>
      <c r="I135" s="76">
        <v>100</v>
      </c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70</v>
      </c>
      <c r="D136" s="153">
        <f>SUM(D137:D139)</f>
        <v>70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70</v>
      </c>
      <c r="I136" s="153">
        <f>SUM(I137:I139)</f>
        <v>70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70</v>
      </c>
      <c r="D138" s="76">
        <v>70</v>
      </c>
      <c r="E138" s="76"/>
      <c r="F138" s="76"/>
      <c r="G138" s="150"/>
      <c r="H138" s="74">
        <f t="shared" si="8"/>
        <v>70</v>
      </c>
      <c r="I138" s="76">
        <v>70</v>
      </c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300</v>
      </c>
      <c r="D141" s="153">
        <f>SUM(D142:D143)</f>
        <v>300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300</v>
      </c>
      <c r="I141" s="153">
        <f>SUM(I142:I143)</f>
        <v>300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300</v>
      </c>
      <c r="D142" s="76">
        <v>300</v>
      </c>
      <c r="E142" s="76"/>
      <c r="F142" s="76"/>
      <c r="G142" s="150"/>
      <c r="H142" s="74">
        <f t="shared" si="8"/>
        <v>300</v>
      </c>
      <c r="I142" s="76">
        <v>300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3500</v>
      </c>
      <c r="D144" s="145">
        <f>SUM(D145:D150)</f>
        <v>3500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3312</v>
      </c>
      <c r="I144" s="145">
        <f>SUM(I145:I150)</f>
        <v>3312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450</v>
      </c>
      <c r="D145" s="70">
        <v>450</v>
      </c>
      <c r="E145" s="70"/>
      <c r="F145" s="70"/>
      <c r="G145" s="148"/>
      <c r="H145" s="68">
        <f t="shared" si="8"/>
        <v>450</v>
      </c>
      <c r="I145" s="70">
        <v>450</v>
      </c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3000</v>
      </c>
      <c r="D146" s="76">
        <v>3000</v>
      </c>
      <c r="E146" s="76"/>
      <c r="F146" s="76"/>
      <c r="G146" s="150"/>
      <c r="H146" s="74">
        <f t="shared" si="8"/>
        <v>2812</v>
      </c>
      <c r="I146" s="76">
        <f>3000-188</f>
        <v>2812</v>
      </c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50</v>
      </c>
      <c r="D149" s="76">
        <v>50</v>
      </c>
      <c r="E149" s="76"/>
      <c r="F149" s="76"/>
      <c r="G149" s="150"/>
      <c r="H149" s="74">
        <f t="shared" si="8"/>
        <v>50</v>
      </c>
      <c r="I149" s="76">
        <v>50</v>
      </c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5918</v>
      </c>
      <c r="D151" s="153">
        <f>SUM(D152:D158)</f>
        <v>1150</v>
      </c>
      <c r="E151" s="153">
        <f>SUM(E152:E158)</f>
        <v>0</v>
      </c>
      <c r="F151" s="153">
        <f>SUM(F152:F158)</f>
        <v>4768</v>
      </c>
      <c r="G151" s="154">
        <f>SUM(G152:G158)</f>
        <v>0</v>
      </c>
      <c r="H151" s="74">
        <f t="shared" si="8"/>
        <v>5409</v>
      </c>
      <c r="I151" s="153">
        <f>SUM(I152:I158)</f>
        <v>641</v>
      </c>
      <c r="J151" s="153">
        <f>SUM(J152:J158)</f>
        <v>0</v>
      </c>
      <c r="K151" s="153">
        <f>SUM(K152:K158)</f>
        <v>4768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800</v>
      </c>
      <c r="D152" s="76">
        <v>800</v>
      </c>
      <c r="E152" s="76"/>
      <c r="F152" s="76"/>
      <c r="G152" s="150"/>
      <c r="H152" s="74">
        <f t="shared" si="8"/>
        <v>641</v>
      </c>
      <c r="I152" s="76">
        <v>641</v>
      </c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350</v>
      </c>
      <c r="D153" s="76">
        <v>350</v>
      </c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4768</v>
      </c>
      <c r="D154" s="76"/>
      <c r="E154" s="76"/>
      <c r="F154" s="76">
        <v>4768</v>
      </c>
      <c r="G154" s="150"/>
      <c r="H154" s="74">
        <f t="shared" si="8"/>
        <v>4768</v>
      </c>
      <c r="I154" s="76"/>
      <c r="J154" s="76"/>
      <c r="K154" s="76">
        <v>4768</v>
      </c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2000</v>
      </c>
      <c r="D159" s="156">
        <v>2000</v>
      </c>
      <c r="E159" s="156"/>
      <c r="F159" s="156"/>
      <c r="G159" s="157"/>
      <c r="H159" s="110">
        <f t="shared" si="8"/>
        <v>950</v>
      </c>
      <c r="I159" s="156">
        <v>950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135</v>
      </c>
      <c r="D163" s="156">
        <v>135</v>
      </c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120</v>
      </c>
      <c r="D164" s="168">
        <v>120</v>
      </c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6562</v>
      </c>
      <c r="I194" s="133">
        <f>SUM(I195,I230,I268)</f>
        <v>6562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6562</v>
      </c>
      <c r="I195" s="138">
        <f>I196+I204</f>
        <v>6562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150</v>
      </c>
      <c r="D196" s="65">
        <f>D197+D198+D201+D202+D203</f>
        <v>150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890</v>
      </c>
      <c r="I196" s="65">
        <f>I197+I198+I201+I202+I203</f>
        <v>890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150</v>
      </c>
      <c r="D198" s="153">
        <f>D199+D200</f>
        <v>150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890</v>
      </c>
      <c r="I198" s="153">
        <f>I199+I200</f>
        <v>890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150</v>
      </c>
      <c r="D199" s="76">
        <v>150</v>
      </c>
      <c r="E199" s="76"/>
      <c r="F199" s="76"/>
      <c r="G199" s="150"/>
      <c r="H199" s="74">
        <f t="shared" si="24"/>
        <v>890</v>
      </c>
      <c r="I199" s="76">
        <f>340+550</f>
        <v>890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6520</v>
      </c>
      <c r="D204" s="65">
        <f>D205+D215+D216+D225+D226+D227+D229</f>
        <v>6520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5672</v>
      </c>
      <c r="I204" s="65">
        <f>I205+I215+I216+I225+I226+I227+I229</f>
        <v>5672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6520</v>
      </c>
      <c r="D216" s="153">
        <f>SUM(D217:D224)</f>
        <v>6520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5672</v>
      </c>
      <c r="I216" s="153">
        <f>SUM(I217:I224)</f>
        <v>5672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4550</v>
      </c>
      <c r="D218" s="76">
        <v>4550</v>
      </c>
      <c r="E218" s="76"/>
      <c r="F218" s="76"/>
      <c r="G218" s="150"/>
      <c r="H218" s="74">
        <f t="shared" si="24"/>
        <v>2500</v>
      </c>
      <c r="I218" s="76">
        <v>2500</v>
      </c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320</v>
      </c>
      <c r="D219" s="76">
        <v>320</v>
      </c>
      <c r="E219" s="76"/>
      <c r="F219" s="76"/>
      <c r="G219" s="150"/>
      <c r="H219" s="74">
        <f t="shared" si="24"/>
        <v>320</v>
      </c>
      <c r="I219" s="76">
        <v>320</v>
      </c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650</v>
      </c>
      <c r="D223" s="76">
        <v>650</v>
      </c>
      <c r="E223" s="76"/>
      <c r="F223" s="76"/>
      <c r="G223" s="150"/>
      <c r="H223" s="74">
        <f t="shared" si="24"/>
        <v>2852</v>
      </c>
      <c r="I223" s="76">
        <v>2852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1000</v>
      </c>
      <c r="D224" s="76">
        <v>1000</v>
      </c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93</v>
      </c>
      <c r="D280" s="153">
        <f>SUM(D281:D282)</f>
        <v>0</v>
      </c>
      <c r="E280" s="153">
        <f>SUM(E281:E282)</f>
        <v>0</v>
      </c>
      <c r="F280" s="153">
        <f>SUM(F281:F282)</f>
        <v>93</v>
      </c>
      <c r="G280" s="154">
        <f>SUM(G281:G282)</f>
        <v>0</v>
      </c>
      <c r="H280" s="74">
        <f t="shared" si="37"/>
        <v>93</v>
      </c>
      <c r="I280" s="153">
        <f>SUM(I281:I282)</f>
        <v>0</v>
      </c>
      <c r="J280" s="153">
        <f>SUM(J281:J282)</f>
        <v>0</v>
      </c>
      <c r="K280" s="153">
        <f>SUM(K281:K282)</f>
        <v>93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93</v>
      </c>
      <c r="D281" s="76"/>
      <c r="E281" s="76"/>
      <c r="F281" s="76">
        <v>93</v>
      </c>
      <c r="G281" s="150"/>
      <c r="H281" s="74">
        <f t="shared" si="37"/>
        <v>93</v>
      </c>
      <c r="I281" s="76"/>
      <c r="J281" s="76"/>
      <c r="K281" s="76">
        <v>93</v>
      </c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520044</v>
      </c>
      <c r="I283" s="219">
        <f>SUM(I280,I268,I230,I195,I187,I173,I75,I53)</f>
        <v>463029</v>
      </c>
      <c r="J283" s="219">
        <f>SUM(J280,J268,J230,J195,J187,J173,J75,J53)</f>
        <v>51804</v>
      </c>
      <c r="K283" s="219">
        <f>SUM(K280,K268,K230,K195,K187,K173,K75,K53)</f>
        <v>5211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eeoNsft0zIeJDO5LGUDeyPR+PRm8B523K8l07Gl7oa7fgJ3yAh6zDmlvtU7q2wo3xU0xw8xHf9QUys8ys0Mr9w==" saltValue="Cv6fk1vMuatXGdjvzrwjAw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Nr.09.18.1.&amp;"Arial,Regular"          </oddHeader>
    <oddFooter>&amp;L&amp;"Times New Roman,Regular"&amp;10&amp;D&amp;T&amp;R&amp;"Times New Roman,Regular"&amp;10&amp;P (&amp;N)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2"/>
      <c r="E4" s="282"/>
      <c r="F4" s="282"/>
      <c r="G4" s="282"/>
      <c r="H4" s="286" t="s">
        <v>482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2"/>
      <c r="E5" s="282"/>
      <c r="F5" s="282"/>
      <c r="G5" s="282"/>
      <c r="H5" s="286" t="s">
        <v>483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484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451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485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486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487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55575</v>
      </c>
      <c r="D21" s="31">
        <f>SUM(D22,D25,D26,D42,D43)</f>
        <v>55575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73547</v>
      </c>
      <c r="I21" s="31">
        <f>SUM(I22,I25,I26,I42,I43)</f>
        <v>73547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55575</v>
      </c>
      <c r="D25" s="54">
        <v>55575</v>
      </c>
      <c r="E25" s="54"/>
      <c r="F25" s="55" t="s">
        <v>36</v>
      </c>
      <c r="G25" s="56" t="s">
        <v>36</v>
      </c>
      <c r="H25" s="53">
        <f t="shared" si="1"/>
        <v>73547</v>
      </c>
      <c r="I25" s="54">
        <v>73547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73547</v>
      </c>
      <c r="I50" s="122">
        <f>SUM(I51,I280)</f>
        <v>73547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73547</v>
      </c>
      <c r="I51" s="128">
        <f>SUM(I52,I194)</f>
        <v>73547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55575</v>
      </c>
      <c r="D52" s="133">
        <f>SUM(D53,D75,D173,D187)</f>
        <v>55575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73547</v>
      </c>
      <c r="I52" s="133">
        <f>SUM(I53,I75,I173,I187)</f>
        <v>73547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55575</v>
      </c>
      <c r="D75" s="138">
        <f>SUM(D76,D83,D130,D164,D165,D172)</f>
        <v>55575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73547</v>
      </c>
      <c r="I75" s="138">
        <f>SUM(I76,I83,I130,I164,I165,I172)</f>
        <v>73547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55575</v>
      </c>
      <c r="D130" s="65">
        <f>SUM(D131,D136,D140,D141,D144,D151,D159,D160,D163)</f>
        <v>55575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73547</v>
      </c>
      <c r="I130" s="65">
        <f>SUM(I131,I136,I140,I141,I144,I151,I159,I160,I163)</f>
        <v>73547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55575</v>
      </c>
      <c r="D151" s="153">
        <f>SUM(D152:D158)</f>
        <v>55575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73547</v>
      </c>
      <c r="I151" s="153">
        <f>SUM(I152:I158)</f>
        <v>73547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55575</v>
      </c>
      <c r="D154" s="76">
        <v>55575</v>
      </c>
      <c r="E154" s="76"/>
      <c r="F154" s="76"/>
      <c r="G154" s="150"/>
      <c r="H154" s="74">
        <f t="shared" si="8"/>
        <v>73547</v>
      </c>
      <c r="I154" s="76">
        <v>73547</v>
      </c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73547</v>
      </c>
      <c r="I283" s="219">
        <f>SUM(I280,I268,I230,I195,I187,I173,I75,I53)</f>
        <v>73547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LRwYl9do+E7OGMqWjham+DsNruIVn0EX23P7QpiCn9x04pn5SPQsueAP5gwLohx4nHAok+cRRB7TW3V6S41f+Q==" saltValue="GihD6CHuZQm1a3n6PtcOyQ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Nr.09.18.2.&amp;"Arial,Regular"          </oddHeader>
    <oddFooter>&amp;L&amp;"Times New Roman,Regular"&amp;10&amp;D&amp;T&amp;R&amp;"Times New Roman,Regular"&amp;10&amp;P (&amp;N)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427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428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429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439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441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432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 t="e">
        <f t="shared" ref="C21:C47" si="0">SUM(D21:G21)</f>
        <v>#REF!</v>
      </c>
      <c r="D21" s="31" t="e">
        <f>SUM(D22,D25,D26,D42,D43)</f>
        <v>#REF!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500</v>
      </c>
      <c r="I21" s="31">
        <f>SUM(I22,I25,I26,I42,I43)</f>
        <v>500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 t="e">
        <f t="shared" si="0"/>
        <v>#REF!</v>
      </c>
      <c r="D25" s="54" t="e">
        <f>D51</f>
        <v>#REF!</v>
      </c>
      <c r="E25" s="54"/>
      <c r="F25" s="55" t="s">
        <v>36</v>
      </c>
      <c r="G25" s="56" t="s">
        <v>36</v>
      </c>
      <c r="H25" s="53">
        <f t="shared" si="1"/>
        <v>500</v>
      </c>
      <c r="I25" s="54">
        <f>I51</f>
        <v>500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500</v>
      </c>
      <c r="I50" s="122">
        <f>SUM(I51,I280)</f>
        <v>500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500</v>
      </c>
      <c r="I51" s="128">
        <f>SUM(I52,I194)</f>
        <v>500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500</v>
      </c>
      <c r="D52" s="133">
        <f>SUM(D53,D75,D173,D187)</f>
        <v>500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500</v>
      </c>
      <c r="I52" s="133">
        <f>SUM(I53,I75,I173,I187)</f>
        <v>500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500</v>
      </c>
      <c r="D75" s="138">
        <f>SUM(D76,D83,D130,D164,D165,D172)</f>
        <v>500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500</v>
      </c>
      <c r="I75" s="138">
        <f>SUM(I76,I83,I130,I164,I165,I172)</f>
        <v>500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>
        <f>[1]izgl_19.piel!$G$327</f>
        <v>0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500</v>
      </c>
      <c r="D130" s="65">
        <f>SUM(D131,D136,D140,D141,D144,D151,D159,D160,D163)</f>
        <v>500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500</v>
      </c>
      <c r="I130" s="65">
        <f>SUM(I131,I136,I140,I141,I144,I151,I159,I160,I163)</f>
        <v>500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500</v>
      </c>
      <c r="D159" s="156">
        <v>500</v>
      </c>
      <c r="E159" s="156"/>
      <c r="F159" s="156"/>
      <c r="G159" s="157"/>
      <c r="H159" s="110">
        <f t="shared" si="8"/>
        <v>500</v>
      </c>
      <c r="I159" s="156">
        <f>[1]izgl_19.piel!$G$328</f>
        <v>500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500</v>
      </c>
      <c r="I283" s="219">
        <f>SUM(I280,I268,I230,I195,I187,I173,I75,I53)</f>
        <v>500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433</v>
      </c>
      <c r="B303" s="257"/>
      <c r="C303" s="257"/>
      <c r="D303" s="255"/>
      <c r="E303" s="255"/>
      <c r="F303" s="255" t="s">
        <v>434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435</v>
      </c>
      <c r="B305" s="257"/>
      <c r="C305" s="255"/>
      <c r="D305" s="255"/>
      <c r="E305" s="255"/>
      <c r="F305" s="255" t="s">
        <v>436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zoopy3fXJU5Sa8XaYjVbXR3dw8XOC5fXFzNdrzMc8V2aG2Sz5MfJiCxuCsjlBqZ02lzw/n2yOl3V3p5pbXKmtw==" saltValue="VB6Ahj7+LxNbLlrf6k7AAg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Nr.09.1.5.&amp;"Arial,Regular"          </oddHeader>
    <oddFooter>&amp;L&amp;"Times New Roman,Regular"&amp;10&amp;D&amp;T&amp;R&amp;"Times New Roman,Regular"&amp;10&amp;P (&amp;N)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Normal="10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2"/>
      <c r="E4" s="282"/>
      <c r="F4" s="282"/>
      <c r="G4" s="282"/>
      <c r="H4" s="286" t="s">
        <v>489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2"/>
      <c r="E5" s="282"/>
      <c r="F5" s="282"/>
      <c r="G5" s="282"/>
      <c r="H5" s="286" t="s">
        <v>490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491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515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516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492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493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494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468413</v>
      </c>
      <c r="D21" s="31">
        <f>SUM(D22,D25,D26,D42,D43)</f>
        <v>397473</v>
      </c>
      <c r="E21" s="31">
        <f>SUM(E22,E25,E43)</f>
        <v>65148</v>
      </c>
      <c r="F21" s="31">
        <f>SUM(F22,F27,F43)</f>
        <v>5792</v>
      </c>
      <c r="G21" s="32">
        <f>SUM(G22,G45)</f>
        <v>0</v>
      </c>
      <c r="H21" s="30">
        <f>SUM(I21:L21)</f>
        <v>518226</v>
      </c>
      <c r="I21" s="31">
        <f>SUM(I22,I25,I26,I42,I43)</f>
        <v>449388</v>
      </c>
      <c r="J21" s="31">
        <f>SUM(J22,J25,J43)</f>
        <v>63046</v>
      </c>
      <c r="K21" s="31">
        <f>SUM(K22,K27,K43)</f>
        <v>5792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462621</v>
      </c>
      <c r="D25" s="54">
        <v>397473</v>
      </c>
      <c r="E25" s="54">
        <v>65148</v>
      </c>
      <c r="F25" s="55" t="s">
        <v>36</v>
      </c>
      <c r="G25" s="56" t="s">
        <v>36</v>
      </c>
      <c r="H25" s="53">
        <f t="shared" si="1"/>
        <v>512434</v>
      </c>
      <c r="I25" s="54">
        <f>I51</f>
        <v>449388</v>
      </c>
      <c r="J25" s="54">
        <f>J51</f>
        <v>63046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5792</v>
      </c>
      <c r="D27" s="61" t="s">
        <v>36</v>
      </c>
      <c r="E27" s="61" t="s">
        <v>36</v>
      </c>
      <c r="F27" s="65">
        <f>SUM(F28,F32,F34,F37)</f>
        <v>5792</v>
      </c>
      <c r="G27" s="62" t="s">
        <v>36</v>
      </c>
      <c r="H27" s="59">
        <f t="shared" si="1"/>
        <v>5792</v>
      </c>
      <c r="I27" s="61" t="s">
        <v>36</v>
      </c>
      <c r="J27" s="61" t="s">
        <v>36</v>
      </c>
      <c r="K27" s="65">
        <f>SUM(K28,K32,K34,K37)</f>
        <v>5792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5792</v>
      </c>
      <c r="D37" s="61" t="s">
        <v>36</v>
      </c>
      <c r="E37" s="61" t="s">
        <v>36</v>
      </c>
      <c r="F37" s="65">
        <f>SUM(F38:F41)</f>
        <v>5792</v>
      </c>
      <c r="G37" s="62" t="s">
        <v>36</v>
      </c>
      <c r="H37" s="59">
        <f t="shared" si="1"/>
        <v>5792</v>
      </c>
      <c r="I37" s="61" t="s">
        <v>36</v>
      </c>
      <c r="J37" s="61" t="s">
        <v>36</v>
      </c>
      <c r="K37" s="65">
        <f>SUM(K38:K41)</f>
        <v>5792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5792</v>
      </c>
      <c r="D41" s="75" t="s">
        <v>36</v>
      </c>
      <c r="E41" s="75" t="s">
        <v>36</v>
      </c>
      <c r="F41" s="76">
        <v>5792</v>
      </c>
      <c r="G41" s="77" t="s">
        <v>36</v>
      </c>
      <c r="H41" s="74">
        <f t="shared" si="1"/>
        <v>5792</v>
      </c>
      <c r="I41" s="75" t="s">
        <v>36</v>
      </c>
      <c r="J41" s="75" t="s">
        <v>36</v>
      </c>
      <c r="K41" s="76">
        <v>5792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518226</v>
      </c>
      <c r="I50" s="122">
        <f>SUM(I51,I280)</f>
        <v>449388</v>
      </c>
      <c r="J50" s="122">
        <f>SUM(J51,J280)</f>
        <v>63046</v>
      </c>
      <c r="K50" s="122">
        <f>SUM(K51,K280)</f>
        <v>5792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518226</v>
      </c>
      <c r="I51" s="128">
        <f>SUM(I52,I194)</f>
        <v>449388</v>
      </c>
      <c r="J51" s="128">
        <f>SUM(J52,J194)</f>
        <v>63046</v>
      </c>
      <c r="K51" s="128">
        <f>SUM(K52,K194)</f>
        <v>5792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463425</v>
      </c>
      <c r="D52" s="133">
        <f>SUM(D53,D75,D173,D187)</f>
        <v>392485</v>
      </c>
      <c r="E52" s="133">
        <f>SUM(E53,E75,E173,E187)</f>
        <v>65148</v>
      </c>
      <c r="F52" s="133">
        <f>SUM(F53,F75,F173,F187)</f>
        <v>5792</v>
      </c>
      <c r="G52" s="134">
        <f>SUM(G53,G75,G173,G187)</f>
        <v>0</v>
      </c>
      <c r="H52" s="132">
        <f t="shared" si="6"/>
        <v>512059</v>
      </c>
      <c r="I52" s="133">
        <f>SUM(I53,I75,I173,I187)</f>
        <v>443221</v>
      </c>
      <c r="J52" s="133">
        <f>SUM(J53,J75,J173,J187)</f>
        <v>63046</v>
      </c>
      <c r="K52" s="133">
        <f>SUM(K53,K75,K173,K187)</f>
        <v>5792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406620</v>
      </c>
      <c r="D53" s="138">
        <f>SUM(D54,D67)</f>
        <v>341472</v>
      </c>
      <c r="E53" s="138">
        <f>SUM(E54,E67)</f>
        <v>65148</v>
      </c>
      <c r="F53" s="138">
        <f>SUM(F54,F67)</f>
        <v>0</v>
      </c>
      <c r="G53" s="139">
        <f>SUM(G54,G67)</f>
        <v>0</v>
      </c>
      <c r="H53" s="137">
        <f t="shared" si="6"/>
        <v>447130</v>
      </c>
      <c r="I53" s="138">
        <f>SUM(I54,I67)</f>
        <v>384084</v>
      </c>
      <c r="J53" s="138">
        <f>SUM(J54,J67)</f>
        <v>63046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307475</v>
      </c>
      <c r="D54" s="65">
        <f>SUM(D55,D58,D66)</f>
        <v>254859</v>
      </c>
      <c r="E54" s="65">
        <f>SUM(E55,E58,E66)</f>
        <v>52616</v>
      </c>
      <c r="F54" s="65">
        <f>SUM(F55,F58,F66)</f>
        <v>0</v>
      </c>
      <c r="G54" s="142">
        <f>SUM(G55,G58,G66)</f>
        <v>0</v>
      </c>
      <c r="H54" s="59">
        <f t="shared" si="6"/>
        <v>339593</v>
      </c>
      <c r="I54" s="65">
        <f>SUM(I55,I58,I66)</f>
        <v>288731</v>
      </c>
      <c r="J54" s="65">
        <f>SUM(J55,J58,J66)</f>
        <v>50862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288968</v>
      </c>
      <c r="D55" s="145">
        <f>SUM(D56:D57)</f>
        <v>238500</v>
      </c>
      <c r="E55" s="145">
        <f>SUM(E56:E57)</f>
        <v>50468</v>
      </c>
      <c r="F55" s="145">
        <f>SUM(F56:F57)</f>
        <v>0</v>
      </c>
      <c r="G55" s="146">
        <f>SUM(G56:G57)</f>
        <v>0</v>
      </c>
      <c r="H55" s="110">
        <f t="shared" si="6"/>
        <v>304785</v>
      </c>
      <c r="I55" s="145">
        <f>SUM(I56:I57)</f>
        <v>258783</v>
      </c>
      <c r="J55" s="145">
        <f>SUM(J56:J57)</f>
        <v>46002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288968</v>
      </c>
      <c r="D57" s="76">
        <v>238500</v>
      </c>
      <c r="E57" s="76">
        <f>50568-100</f>
        <v>50468</v>
      </c>
      <c r="F57" s="76"/>
      <c r="G57" s="150"/>
      <c r="H57" s="74">
        <f t="shared" si="6"/>
        <v>304785</v>
      </c>
      <c r="I57" s="76">
        <v>258783</v>
      </c>
      <c r="J57" s="76">
        <v>46002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18507</v>
      </c>
      <c r="D58" s="153">
        <f>SUM(D59:D65)</f>
        <v>16359</v>
      </c>
      <c r="E58" s="153">
        <f>SUM(E59:E65)</f>
        <v>2148</v>
      </c>
      <c r="F58" s="153">
        <f>SUM(F59:F65)</f>
        <v>0</v>
      </c>
      <c r="G58" s="154">
        <f>SUM(G59:G65)</f>
        <v>0</v>
      </c>
      <c r="H58" s="74">
        <f t="shared" si="6"/>
        <v>34808</v>
      </c>
      <c r="I58" s="153">
        <f>SUM(I59:I65)</f>
        <v>29948</v>
      </c>
      <c r="J58" s="153">
        <f>SUM(J59:J65)</f>
        <v>4860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3387</v>
      </c>
      <c r="D59" s="76">
        <v>3387</v>
      </c>
      <c r="E59" s="76"/>
      <c r="F59" s="76"/>
      <c r="G59" s="150"/>
      <c r="H59" s="74">
        <f t="shared" si="6"/>
        <v>3723</v>
      </c>
      <c r="I59" s="76">
        <v>3723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924</v>
      </c>
      <c r="D60" s="76">
        <v>924</v>
      </c>
      <c r="E60" s="76"/>
      <c r="F60" s="76"/>
      <c r="G60" s="150"/>
      <c r="H60" s="74">
        <f t="shared" si="6"/>
        <v>918</v>
      </c>
      <c r="I60" s="76">
        <v>918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2770</v>
      </c>
      <c r="D61" s="76">
        <v>2770</v>
      </c>
      <c r="E61" s="76"/>
      <c r="F61" s="76"/>
      <c r="G61" s="150"/>
      <c r="H61" s="74">
        <f t="shared" si="6"/>
        <v>5302</v>
      </c>
      <c r="I61" s="76">
        <v>2770</v>
      </c>
      <c r="J61" s="76">
        <v>2532</v>
      </c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1540</v>
      </c>
      <c r="D62" s="76">
        <v>1540</v>
      </c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3263</v>
      </c>
      <c r="D63" s="76">
        <v>3263</v>
      </c>
      <c r="E63" s="76"/>
      <c r="F63" s="76"/>
      <c r="G63" s="150"/>
      <c r="H63" s="74">
        <f t="shared" si="6"/>
        <v>3014</v>
      </c>
      <c r="I63" s="76">
        <v>3014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15048</v>
      </c>
      <c r="I64" s="76">
        <v>15048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6623</v>
      </c>
      <c r="D65" s="76">
        <v>4475</v>
      </c>
      <c r="E65" s="76">
        <v>2148</v>
      </c>
      <c r="F65" s="76"/>
      <c r="G65" s="150"/>
      <c r="H65" s="74">
        <f t="shared" si="6"/>
        <v>6803</v>
      </c>
      <c r="I65" s="76">
        <v>4475</v>
      </c>
      <c r="J65" s="76">
        <v>2328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99145</v>
      </c>
      <c r="D67" s="65">
        <f>SUM(D68:D69)</f>
        <v>86613</v>
      </c>
      <c r="E67" s="65">
        <f>SUM(E68:E69)</f>
        <v>12532</v>
      </c>
      <c r="F67" s="65">
        <f>SUM(F68:F69)</f>
        <v>0</v>
      </c>
      <c r="G67" s="159">
        <f>SUM(G68:G69)</f>
        <v>0</v>
      </c>
      <c r="H67" s="59">
        <f t="shared" si="6"/>
        <v>107537</v>
      </c>
      <c r="I67" s="65">
        <f>SUM(I68:I69)</f>
        <v>95353</v>
      </c>
      <c r="J67" s="65">
        <f>SUM(J68:J69)</f>
        <v>12184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75573</v>
      </c>
      <c r="D68" s="70">
        <v>63141</v>
      </c>
      <c r="E68" s="70">
        <v>12432</v>
      </c>
      <c r="F68" s="70"/>
      <c r="G68" s="148"/>
      <c r="H68" s="68">
        <f t="shared" si="6"/>
        <v>83308</v>
      </c>
      <c r="I68" s="70">
        <v>71274</v>
      </c>
      <c r="J68" s="70">
        <v>12034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23572</v>
      </c>
      <c r="D69" s="153">
        <f>SUM(D70:D74)</f>
        <v>23472</v>
      </c>
      <c r="E69" s="153">
        <f>SUM(E70:E74)</f>
        <v>100</v>
      </c>
      <c r="F69" s="153">
        <f>SUM(F70:F74)</f>
        <v>0</v>
      </c>
      <c r="G69" s="154">
        <f>SUM(G70:G74)</f>
        <v>0</v>
      </c>
      <c r="H69" s="74">
        <f t="shared" si="6"/>
        <v>24229</v>
      </c>
      <c r="I69" s="153">
        <f>SUM(I70:I74)</f>
        <v>24079</v>
      </c>
      <c r="J69" s="153">
        <f>SUM(J70:J74)</f>
        <v>150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12900</v>
      </c>
      <c r="D70" s="76">
        <f>10799+2001</f>
        <v>12800</v>
      </c>
      <c r="E70" s="76">
        <v>100</v>
      </c>
      <c r="F70" s="76"/>
      <c r="G70" s="150"/>
      <c r="H70" s="74">
        <f t="shared" si="6"/>
        <v>13557</v>
      </c>
      <c r="I70" s="76">
        <v>13407</v>
      </c>
      <c r="J70" s="76">
        <v>150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10672</v>
      </c>
      <c r="D73" s="76">
        <v>10672</v>
      </c>
      <c r="E73" s="76"/>
      <c r="F73" s="76"/>
      <c r="G73" s="150"/>
      <c r="H73" s="74">
        <f t="shared" si="6"/>
        <v>10672</v>
      </c>
      <c r="I73" s="76">
        <v>10672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56805</v>
      </c>
      <c r="D75" s="138">
        <f>SUM(D76,D83,D130,D164,D165,D172)</f>
        <v>51013</v>
      </c>
      <c r="E75" s="138">
        <f>SUM(E76,E83,E130,E164,E165,E172)</f>
        <v>0</v>
      </c>
      <c r="F75" s="138">
        <f>SUM(F76,F83,F130,F164,F165,F172)</f>
        <v>5792</v>
      </c>
      <c r="G75" s="139">
        <f>SUM(G76,G83,G130,G164,G165,G172)</f>
        <v>0</v>
      </c>
      <c r="H75" s="137">
        <f t="shared" si="6"/>
        <v>64929</v>
      </c>
      <c r="I75" s="138">
        <f>SUM(I76,I83,I130,I164,I165,I172)</f>
        <v>59137</v>
      </c>
      <c r="J75" s="138">
        <f>SUM(J76,J83,J130,J164,J165,J172)</f>
        <v>0</v>
      </c>
      <c r="K75" s="138">
        <f>SUM(K76,K83,K130,K164,K165,K172)</f>
        <v>5792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240</v>
      </c>
      <c r="D76" s="65">
        <f>SUM(D77,D80)</f>
        <v>240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227</v>
      </c>
      <c r="I76" s="65">
        <f>SUM(I77,I80)</f>
        <v>227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240</v>
      </c>
      <c r="D77" s="162">
        <f>SUM(D78:D79)</f>
        <v>240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227</v>
      </c>
      <c r="I77" s="162">
        <f>SUM(I78:I79)</f>
        <v>227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240</v>
      </c>
      <c r="D79" s="76">
        <v>240</v>
      </c>
      <c r="E79" s="76"/>
      <c r="F79" s="76"/>
      <c r="G79" s="150"/>
      <c r="H79" s="74">
        <f t="shared" si="6"/>
        <v>227</v>
      </c>
      <c r="I79" s="76">
        <v>227</v>
      </c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40423</v>
      </c>
      <c r="D83" s="65">
        <f>SUM(D84,D89,D95,D103,D112,D116,D122,D128)</f>
        <v>40423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50028</v>
      </c>
      <c r="I83" s="65">
        <f>SUM(I84,I89,I95,I103,I112,I116,I122,I128)</f>
        <v>50028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1021</v>
      </c>
      <c r="D84" s="145">
        <f>SUM(D85:D88)</f>
        <v>1021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1021</v>
      </c>
      <c r="I84" s="145">
        <f>SUM(I85:I88)</f>
        <v>1021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854</v>
      </c>
      <c r="D86" s="76">
        <v>854</v>
      </c>
      <c r="E86" s="76"/>
      <c r="F86" s="76"/>
      <c r="G86" s="150"/>
      <c r="H86" s="74">
        <f t="shared" si="6"/>
        <v>854</v>
      </c>
      <c r="I86" s="76">
        <v>854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137</v>
      </c>
      <c r="D87" s="76">
        <v>137</v>
      </c>
      <c r="E87" s="76"/>
      <c r="F87" s="76"/>
      <c r="G87" s="150"/>
      <c r="H87" s="74">
        <f t="shared" si="6"/>
        <v>137</v>
      </c>
      <c r="I87" s="76">
        <v>137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30</v>
      </c>
      <c r="D88" s="76">
        <v>30</v>
      </c>
      <c r="E88" s="76"/>
      <c r="F88" s="76"/>
      <c r="G88" s="150"/>
      <c r="H88" s="74">
        <f t="shared" si="6"/>
        <v>30</v>
      </c>
      <c r="I88" s="76">
        <v>30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34629</v>
      </c>
      <c r="D89" s="153">
        <f>SUM(D90:D94)</f>
        <v>34629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44995</v>
      </c>
      <c r="I89" s="153">
        <f>SUM(I90:I94)</f>
        <v>44995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19515</v>
      </c>
      <c r="D90" s="76">
        <v>19515</v>
      </c>
      <c r="E90" s="76"/>
      <c r="F90" s="76"/>
      <c r="G90" s="150"/>
      <c r="H90" s="74">
        <f t="shared" si="6"/>
        <v>29881</v>
      </c>
      <c r="I90" s="76">
        <v>29881</v>
      </c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5147</v>
      </c>
      <c r="D91" s="76">
        <v>5147</v>
      </c>
      <c r="E91" s="76"/>
      <c r="F91" s="76"/>
      <c r="G91" s="150"/>
      <c r="H91" s="74">
        <f t="shared" si="6"/>
        <v>5147</v>
      </c>
      <c r="I91" s="76">
        <v>5147</v>
      </c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9616</v>
      </c>
      <c r="D92" s="76">
        <v>9616</v>
      </c>
      <c r="E92" s="76"/>
      <c r="F92" s="76"/>
      <c r="G92" s="150"/>
      <c r="H92" s="74">
        <f t="shared" si="6"/>
        <v>9616</v>
      </c>
      <c r="I92" s="76">
        <v>9616</v>
      </c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351</v>
      </c>
      <c r="D93" s="76">
        <v>351</v>
      </c>
      <c r="E93" s="76"/>
      <c r="F93" s="76"/>
      <c r="G93" s="150"/>
      <c r="H93" s="74">
        <f t="shared" si="6"/>
        <v>351</v>
      </c>
      <c r="I93" s="76">
        <v>351</v>
      </c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1200</v>
      </c>
      <c r="D95" s="153">
        <f>SUM(D96:D102)</f>
        <v>1200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863</v>
      </c>
      <c r="I95" s="153">
        <f>SUM(I96:I102)</f>
        <v>863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200</v>
      </c>
      <c r="D100" s="76">
        <v>200</v>
      </c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1000</v>
      </c>
      <c r="D102" s="76">
        <v>1000</v>
      </c>
      <c r="E102" s="76"/>
      <c r="F102" s="76"/>
      <c r="G102" s="150"/>
      <c r="H102" s="74">
        <f t="shared" si="6"/>
        <v>863</v>
      </c>
      <c r="I102" s="76">
        <f>783+80</f>
        <v>863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3453</v>
      </c>
      <c r="D103" s="153">
        <f>SUM(D104:D111)</f>
        <v>3453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2943</v>
      </c>
      <c r="I103" s="153">
        <f>SUM(I104:I111)</f>
        <v>2943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805</v>
      </c>
      <c r="D106" s="76">
        <v>805</v>
      </c>
      <c r="E106" s="76"/>
      <c r="F106" s="76"/>
      <c r="G106" s="150"/>
      <c r="H106" s="74">
        <f t="shared" si="6"/>
        <v>584</v>
      </c>
      <c r="I106" s="76">
        <v>584</v>
      </c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2648</v>
      </c>
      <c r="D107" s="76">
        <v>2648</v>
      </c>
      <c r="E107" s="76"/>
      <c r="F107" s="76"/>
      <c r="G107" s="150"/>
      <c r="H107" s="74">
        <f t="shared" si="6"/>
        <v>2359</v>
      </c>
      <c r="I107" s="76">
        <v>2359</v>
      </c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80</v>
      </c>
      <c r="D112" s="153">
        <f>SUM(D113:D115)</f>
        <v>80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166</v>
      </c>
      <c r="I112" s="153">
        <f>SUM(I113:I115)</f>
        <v>166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166</v>
      </c>
      <c r="I113" s="76">
        <v>166</v>
      </c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80</v>
      </c>
      <c r="D115" s="76">
        <v>80</v>
      </c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40</v>
      </c>
      <c r="D122" s="153">
        <f>SUM(D123:D127)</f>
        <v>40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40</v>
      </c>
      <c r="I122" s="153">
        <f>SUM(I123:I127)</f>
        <v>40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40</v>
      </c>
      <c r="D127" s="76">
        <v>40</v>
      </c>
      <c r="E127" s="76"/>
      <c r="F127" s="76"/>
      <c r="G127" s="150"/>
      <c r="H127" s="74">
        <f t="shared" si="8"/>
        <v>40</v>
      </c>
      <c r="I127" s="76">
        <v>40</v>
      </c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16057</v>
      </c>
      <c r="D130" s="65">
        <f>SUM(D131,D136,D140,D141,D144,D151,D159,D160,D163)</f>
        <v>10265</v>
      </c>
      <c r="E130" s="65">
        <f>SUM(E131,E136,E140,E141,E144,E151,E159,E160,E163)</f>
        <v>0</v>
      </c>
      <c r="F130" s="65">
        <f>SUM(F131,F136,F140,F141,F144,F151,F159,F160,F163)</f>
        <v>5792</v>
      </c>
      <c r="G130" s="159">
        <f>SUM(G131,G136,G140,G141,G144,G151,G159,G160,G163)</f>
        <v>0</v>
      </c>
      <c r="H130" s="59">
        <f t="shared" si="8"/>
        <v>14674</v>
      </c>
      <c r="I130" s="65">
        <f>SUM(I131,I136,I140,I141,I144,I151,I159,I160,I163)</f>
        <v>8882</v>
      </c>
      <c r="J130" s="65">
        <f>SUM(J131,J136,J140,J141,J144,J151,J159,J160,J163)</f>
        <v>0</v>
      </c>
      <c r="K130" s="65">
        <f>SUM(K131,K136,K140,K141,K144,K151,K159,K160,K163)</f>
        <v>5792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2808</v>
      </c>
      <c r="D131" s="162">
        <f>SUM(D132:D135)</f>
        <v>2808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2252</v>
      </c>
      <c r="I131" s="162">
        <f t="shared" si="10"/>
        <v>2252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469</v>
      </c>
      <c r="D132" s="76">
        <v>469</v>
      </c>
      <c r="E132" s="76"/>
      <c r="F132" s="76"/>
      <c r="G132" s="150"/>
      <c r="H132" s="74">
        <f t="shared" si="8"/>
        <v>342</v>
      </c>
      <c r="I132" s="76">
        <v>342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2220</v>
      </c>
      <c r="D133" s="76">
        <v>2220</v>
      </c>
      <c r="E133" s="76"/>
      <c r="F133" s="76"/>
      <c r="G133" s="150"/>
      <c r="H133" s="74">
        <f t="shared" si="8"/>
        <v>1910</v>
      </c>
      <c r="I133" s="76">
        <f>1430+450+30</f>
        <v>1910</v>
      </c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119</v>
      </c>
      <c r="D134" s="76">
        <v>119</v>
      </c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75</v>
      </c>
      <c r="D136" s="153">
        <f>SUM(D137:D139)</f>
        <v>75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75</v>
      </c>
      <c r="I136" s="153">
        <f>SUM(I137:I139)</f>
        <v>75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75</v>
      </c>
      <c r="D138" s="76">
        <v>75</v>
      </c>
      <c r="E138" s="76"/>
      <c r="F138" s="76"/>
      <c r="G138" s="150"/>
      <c r="H138" s="74">
        <f t="shared" si="8"/>
        <v>75</v>
      </c>
      <c r="I138" s="76">
        <v>75</v>
      </c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285</v>
      </c>
      <c r="D141" s="153">
        <f>SUM(D142:D143)</f>
        <v>285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285</v>
      </c>
      <c r="I141" s="153">
        <f>SUM(I142:I143)</f>
        <v>285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285</v>
      </c>
      <c r="D142" s="76">
        <v>285</v>
      </c>
      <c r="E142" s="76"/>
      <c r="F142" s="76"/>
      <c r="G142" s="150"/>
      <c r="H142" s="74">
        <f t="shared" si="8"/>
        <v>285</v>
      </c>
      <c r="I142" s="76">
        <v>285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4147</v>
      </c>
      <c r="D144" s="145">
        <f>SUM(D145:D150)</f>
        <v>4147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3852</v>
      </c>
      <c r="I144" s="145">
        <f>SUM(I145:I150)</f>
        <v>3852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700</v>
      </c>
      <c r="D145" s="70">
        <v>700</v>
      </c>
      <c r="E145" s="70"/>
      <c r="F145" s="70"/>
      <c r="G145" s="148"/>
      <c r="H145" s="68">
        <f t="shared" si="8"/>
        <v>506</v>
      </c>
      <c r="I145" s="70">
        <v>506</v>
      </c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3387</v>
      </c>
      <c r="D146" s="76">
        <v>3387</v>
      </c>
      <c r="E146" s="76"/>
      <c r="F146" s="76"/>
      <c r="G146" s="150"/>
      <c r="H146" s="74">
        <f t="shared" si="8"/>
        <v>3286</v>
      </c>
      <c r="I146" s="76">
        <v>3286</v>
      </c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60</v>
      </c>
      <c r="D149" s="76">
        <v>60</v>
      </c>
      <c r="E149" s="76"/>
      <c r="F149" s="76"/>
      <c r="G149" s="150"/>
      <c r="H149" s="74">
        <f t="shared" si="8"/>
        <v>60</v>
      </c>
      <c r="I149" s="76">
        <v>60</v>
      </c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7900</v>
      </c>
      <c r="D151" s="153">
        <f>SUM(D152:D158)</f>
        <v>2108</v>
      </c>
      <c r="E151" s="153">
        <f>SUM(E152:E158)</f>
        <v>0</v>
      </c>
      <c r="F151" s="153">
        <f>SUM(F152:F158)</f>
        <v>5792</v>
      </c>
      <c r="G151" s="154">
        <f>SUM(G152:G158)</f>
        <v>0</v>
      </c>
      <c r="H151" s="74">
        <f t="shared" si="8"/>
        <v>7545</v>
      </c>
      <c r="I151" s="153">
        <f>SUM(I152:I158)</f>
        <v>1753</v>
      </c>
      <c r="J151" s="153">
        <f>SUM(J152:J158)</f>
        <v>0</v>
      </c>
      <c r="K151" s="153">
        <f>SUM(K152:K158)</f>
        <v>5792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1908</v>
      </c>
      <c r="D152" s="76">
        <v>1908</v>
      </c>
      <c r="E152" s="76"/>
      <c r="F152" s="76"/>
      <c r="G152" s="150"/>
      <c r="H152" s="74">
        <f t="shared" si="8"/>
        <v>1553</v>
      </c>
      <c r="I152" s="76">
        <v>1553</v>
      </c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200</v>
      </c>
      <c r="D153" s="76">
        <v>200</v>
      </c>
      <c r="E153" s="76"/>
      <c r="F153" s="76"/>
      <c r="G153" s="150"/>
      <c r="H153" s="74">
        <f t="shared" si="8"/>
        <v>200</v>
      </c>
      <c r="I153" s="76">
        <v>200</v>
      </c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5792</v>
      </c>
      <c r="D154" s="76"/>
      <c r="E154" s="76"/>
      <c r="F154" s="76">
        <v>5792</v>
      </c>
      <c r="G154" s="150"/>
      <c r="H154" s="74">
        <f t="shared" si="8"/>
        <v>5792</v>
      </c>
      <c r="I154" s="76"/>
      <c r="J154" s="76"/>
      <c r="K154" s="76">
        <v>5792</v>
      </c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812</v>
      </c>
      <c r="D159" s="156">
        <v>812</v>
      </c>
      <c r="E159" s="156"/>
      <c r="F159" s="156"/>
      <c r="G159" s="157"/>
      <c r="H159" s="110">
        <f t="shared" si="8"/>
        <v>665</v>
      </c>
      <c r="I159" s="156">
        <v>665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30</v>
      </c>
      <c r="D163" s="156">
        <v>30</v>
      </c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85</v>
      </c>
      <c r="D164" s="168">
        <v>85</v>
      </c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6167</v>
      </c>
      <c r="I194" s="133">
        <f>SUM(I195,I230,I268)</f>
        <v>6167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6167</v>
      </c>
      <c r="I195" s="138">
        <f>I196+I204</f>
        <v>6167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805</v>
      </c>
      <c r="I196" s="65">
        <f>I197+I198+I201+I202+I203</f>
        <v>805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805</v>
      </c>
      <c r="I198" s="153">
        <f>I199+I200</f>
        <v>805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805</v>
      </c>
      <c r="I199" s="76">
        <f>255+550</f>
        <v>805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4988</v>
      </c>
      <c r="D204" s="65">
        <f>D205+D215+D216+D225+D226+D227+D229</f>
        <v>4988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5362</v>
      </c>
      <c r="I204" s="65">
        <f>I205+I215+I216+I225+I226+I227+I229</f>
        <v>5362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4988</v>
      </c>
      <c r="D216" s="153">
        <f>SUM(D217:D224)</f>
        <v>4988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5362</v>
      </c>
      <c r="I216" s="153">
        <f>SUM(I217:I224)</f>
        <v>5362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4988</v>
      </c>
      <c r="D218" s="76">
        <v>4988</v>
      </c>
      <c r="E218" s="76"/>
      <c r="F218" s="76"/>
      <c r="G218" s="150"/>
      <c r="H218" s="74">
        <f t="shared" si="24"/>
        <v>2988</v>
      </c>
      <c r="I218" s="76">
        <v>2988</v>
      </c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2374</v>
      </c>
      <c r="I223" s="76">
        <v>2374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518226</v>
      </c>
      <c r="I283" s="219">
        <f>SUM(I280,I268,I230,I195,I187,I173,I75,I53)</f>
        <v>449388</v>
      </c>
      <c r="J283" s="219">
        <f>SUM(J280,J268,J230,J195,J187,J173,J75,J53)</f>
        <v>63046</v>
      </c>
      <c r="K283" s="219">
        <f>SUM(K280,K268,K230,K195,K187,K173,K75,K53)</f>
        <v>5792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4YNxLeOr0wfTOKmy8mFBHXBcn8xfe0+diV2W4DTi1ZhEdyT+ME25t4QIysfxEyY36MmnIFhwz4K6UkoGSAY+PQ==" saltValue="Tjt68yrRiohXHhy7JVHOzQ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Nr.09.19.1.&amp;"Arial,Regular"          </oddHeader>
    <oddFooter>&amp;L&amp;"Times New Roman,Regular"&amp;10&amp;D&amp;T&amp;R&amp;"Times New Roman,Regular"&amp;10&amp;P (&amp;N)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2"/>
      <c r="E4" s="282"/>
      <c r="F4" s="282"/>
      <c r="G4" s="282"/>
      <c r="H4" s="286" t="s">
        <v>489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2"/>
      <c r="E5" s="282"/>
      <c r="F5" s="282"/>
      <c r="G5" s="282"/>
      <c r="H5" s="286" t="s">
        <v>490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491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451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492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493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494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57456</v>
      </c>
      <c r="D21" s="31">
        <f>SUM(D22,D25,D26,D42,D43)</f>
        <v>57456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70204</v>
      </c>
      <c r="I21" s="31">
        <f>SUM(I22,I25,I26,I42,I43)</f>
        <v>70204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57456</v>
      </c>
      <c r="D25" s="54">
        <v>57456</v>
      </c>
      <c r="E25" s="54"/>
      <c r="F25" s="55" t="s">
        <v>36</v>
      </c>
      <c r="G25" s="56" t="s">
        <v>36</v>
      </c>
      <c r="H25" s="53">
        <f t="shared" si="1"/>
        <v>70204</v>
      </c>
      <c r="I25" s="54">
        <v>70204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70204</v>
      </c>
      <c r="I50" s="122">
        <f>SUM(I51,I280)</f>
        <v>70204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70204</v>
      </c>
      <c r="I51" s="128">
        <f>SUM(I52,I194)</f>
        <v>70204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57456</v>
      </c>
      <c r="D52" s="133">
        <f>SUM(D53,D75,D173,D187)</f>
        <v>57456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70204</v>
      </c>
      <c r="I52" s="133">
        <f>SUM(I53,I75,I173,I187)</f>
        <v>70204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57456</v>
      </c>
      <c r="D75" s="138">
        <f>SUM(D76,D83,D130,D164,D165,D172)</f>
        <v>57456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70204</v>
      </c>
      <c r="I75" s="138">
        <f>SUM(I76,I83,I130,I164,I165,I172)</f>
        <v>70204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57456</v>
      </c>
      <c r="D130" s="65">
        <f>SUM(D131,D136,D140,D141,D144,D151,D159,D160,D163)</f>
        <v>57456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70204</v>
      </c>
      <c r="I130" s="65">
        <f>SUM(I131,I136,I140,I141,I144,I151,I159,I160,I163)</f>
        <v>70204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57456</v>
      </c>
      <c r="D151" s="153">
        <f>SUM(D152:D158)</f>
        <v>57456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70204</v>
      </c>
      <c r="I151" s="153">
        <f>SUM(I152:I158)</f>
        <v>70204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57456</v>
      </c>
      <c r="D154" s="76">
        <v>57456</v>
      </c>
      <c r="E154" s="76"/>
      <c r="F154" s="76"/>
      <c r="G154" s="150"/>
      <c r="H154" s="74">
        <f t="shared" si="8"/>
        <v>70204</v>
      </c>
      <c r="I154" s="76">
        <v>70204</v>
      </c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70204</v>
      </c>
      <c r="I283" s="219">
        <f>SUM(I280,I268,I230,I195,I187,I173,I75,I53)</f>
        <v>70204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u8SP5AidCHKAVkGeDe5A+ZRq9bos6mqLgXGvASTt5mGMm62UwWWozg/V6NVfWX+jm7nS9pDl1z/KkAMGu4Vo2g==" saltValue="uwVELwFlkz1drQbCLAeZVg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Nr.09.19.2.&amp;"Arial,Regular"          </oddHeader>
    <oddFooter>&amp;L&amp;"Times New Roman,Regular"&amp;10&amp;D&amp;T&amp;R&amp;"Times New Roman,Regular"&amp;10&amp;P (&amp;N)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2"/>
      <c r="E4" s="282"/>
      <c r="F4" s="282"/>
      <c r="G4" s="282"/>
      <c r="H4" s="286" t="s">
        <v>496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2"/>
      <c r="E5" s="282"/>
      <c r="F5" s="282"/>
      <c r="G5" s="282"/>
      <c r="H5" s="286" t="s">
        <v>497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471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515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516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498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499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500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249492</v>
      </c>
      <c r="D21" s="31">
        <f>SUM(D22,D25,D26,D42,D43)</f>
        <v>234830</v>
      </c>
      <c r="E21" s="31">
        <f>SUM(E22,E25,E43)</f>
        <v>13560</v>
      </c>
      <c r="F21" s="31">
        <f>SUM(F22,F27,F43)</f>
        <v>1102</v>
      </c>
      <c r="G21" s="32">
        <f>SUM(G22,G45)</f>
        <v>0</v>
      </c>
      <c r="H21" s="30">
        <f>SUM(I21:L21)</f>
        <v>267260</v>
      </c>
      <c r="I21" s="31">
        <f>SUM(I22,I25,I26,I42,I43)</f>
        <v>255168</v>
      </c>
      <c r="J21" s="31">
        <f>SUM(J22,J25,J43)</f>
        <v>10990</v>
      </c>
      <c r="K21" s="31">
        <f>SUM(K22,K27,K43)</f>
        <v>1102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1102</v>
      </c>
      <c r="D22" s="37">
        <f>SUM(D23:D24)</f>
        <v>0</v>
      </c>
      <c r="E22" s="37">
        <f>SUM(E23:E24)</f>
        <v>0</v>
      </c>
      <c r="F22" s="37">
        <f>SUM(F23:F24)</f>
        <v>1102</v>
      </c>
      <c r="G22" s="38">
        <f>SUM(G23:G24)</f>
        <v>0</v>
      </c>
      <c r="H22" s="36">
        <f t="shared" ref="H22:H47" si="1">SUM(I22:L22)</f>
        <v>1102</v>
      </c>
      <c r="I22" s="37">
        <f>SUM(I23:I24)</f>
        <v>0</v>
      </c>
      <c r="J22" s="37">
        <f>SUM(J23:J24)</f>
        <v>0</v>
      </c>
      <c r="K22" s="37">
        <f>SUM(K23:K24)</f>
        <v>1102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1102</v>
      </c>
      <c r="D24" s="49"/>
      <c r="E24" s="49"/>
      <c r="F24" s="49">
        <v>1102</v>
      </c>
      <c r="G24" s="50"/>
      <c r="H24" s="48">
        <f t="shared" si="1"/>
        <v>1102</v>
      </c>
      <c r="I24" s="49"/>
      <c r="J24" s="49"/>
      <c r="K24" s="49">
        <v>1102</v>
      </c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248390</v>
      </c>
      <c r="D25" s="54">
        <v>234830</v>
      </c>
      <c r="E25" s="54">
        <v>13560</v>
      </c>
      <c r="F25" s="55" t="s">
        <v>36</v>
      </c>
      <c r="G25" s="56" t="s">
        <v>36</v>
      </c>
      <c r="H25" s="53">
        <f t="shared" si="1"/>
        <v>266158</v>
      </c>
      <c r="I25" s="54">
        <f>I51</f>
        <v>255168</v>
      </c>
      <c r="J25" s="54">
        <f>J51</f>
        <v>10990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267260</v>
      </c>
      <c r="I50" s="122">
        <f>SUM(I51,I280)</f>
        <v>255168</v>
      </c>
      <c r="J50" s="122">
        <f>SUM(J51,J280)</f>
        <v>10990</v>
      </c>
      <c r="K50" s="122">
        <f>SUM(K51,K280)</f>
        <v>1102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266158</v>
      </c>
      <c r="I51" s="128">
        <f>SUM(I52,I194)</f>
        <v>255168</v>
      </c>
      <c r="J51" s="128">
        <f>SUM(J52,J194)</f>
        <v>10990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242003</v>
      </c>
      <c r="D52" s="133">
        <f>SUM(D53,D75,D173,D187)</f>
        <v>228443</v>
      </c>
      <c r="E52" s="133">
        <f>SUM(E53,E75,E173,E187)</f>
        <v>13560</v>
      </c>
      <c r="F52" s="133">
        <f>SUM(F53,F75,F173,F187)</f>
        <v>0</v>
      </c>
      <c r="G52" s="134">
        <f>SUM(G53,G75,G173,G187)</f>
        <v>0</v>
      </c>
      <c r="H52" s="132">
        <f t="shared" si="6"/>
        <v>261751</v>
      </c>
      <c r="I52" s="133">
        <f>SUM(I53,I75,I173,I187)</f>
        <v>250761</v>
      </c>
      <c r="J52" s="133">
        <f>SUM(J53,J75,J173,J187)</f>
        <v>10990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200914</v>
      </c>
      <c r="D53" s="138">
        <f>SUM(D54,D67)</f>
        <v>187354</v>
      </c>
      <c r="E53" s="138">
        <f>SUM(E54,E67)</f>
        <v>13560</v>
      </c>
      <c r="F53" s="138">
        <f>SUM(F54,F67)</f>
        <v>0</v>
      </c>
      <c r="G53" s="139">
        <f>SUM(G54,G67)</f>
        <v>0</v>
      </c>
      <c r="H53" s="137">
        <f t="shared" si="6"/>
        <v>220626</v>
      </c>
      <c r="I53" s="138">
        <f>SUM(I54,I67)</f>
        <v>209636</v>
      </c>
      <c r="J53" s="138">
        <f>SUM(J54,J67)</f>
        <v>10990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151909</v>
      </c>
      <c r="D54" s="65">
        <f>SUM(D55,D58,D66)</f>
        <v>141041</v>
      </c>
      <c r="E54" s="65">
        <f>SUM(E55,E58,E66)</f>
        <v>10868</v>
      </c>
      <c r="F54" s="65">
        <f>SUM(F55,F58,F66)</f>
        <v>0</v>
      </c>
      <c r="G54" s="142">
        <f>SUM(G55,G58,G66)</f>
        <v>0</v>
      </c>
      <c r="H54" s="59">
        <f t="shared" si="6"/>
        <v>167621</v>
      </c>
      <c r="I54" s="65">
        <f>SUM(I55,I58,I66)</f>
        <v>158829</v>
      </c>
      <c r="J54" s="65">
        <f>SUM(J55,J58,J66)</f>
        <v>8792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142383</v>
      </c>
      <c r="D55" s="145">
        <f>SUM(D56:D57)</f>
        <v>132151</v>
      </c>
      <c r="E55" s="145">
        <f>SUM(E56:E57)</f>
        <v>10232</v>
      </c>
      <c r="F55" s="145">
        <f>SUM(F56:F57)</f>
        <v>0</v>
      </c>
      <c r="G55" s="146">
        <f>SUM(G56:G57)</f>
        <v>0</v>
      </c>
      <c r="H55" s="110">
        <f t="shared" si="6"/>
        <v>150136</v>
      </c>
      <c r="I55" s="145">
        <f>SUM(I56:I57)</f>
        <v>141980</v>
      </c>
      <c r="J55" s="145">
        <f>SUM(J56:J57)</f>
        <v>8156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142383</v>
      </c>
      <c r="D57" s="76">
        <v>132151</v>
      </c>
      <c r="E57" s="76">
        <f>10332-100</f>
        <v>10232</v>
      </c>
      <c r="F57" s="76"/>
      <c r="G57" s="150"/>
      <c r="H57" s="74">
        <f t="shared" si="6"/>
        <v>150136</v>
      </c>
      <c r="I57" s="76">
        <v>141980</v>
      </c>
      <c r="J57" s="76">
        <v>8156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9526</v>
      </c>
      <c r="D58" s="153">
        <f>SUM(D59:D65)</f>
        <v>8890</v>
      </c>
      <c r="E58" s="153">
        <f>SUM(E59:E65)</f>
        <v>636</v>
      </c>
      <c r="F58" s="153">
        <f>SUM(F59:F65)</f>
        <v>0</v>
      </c>
      <c r="G58" s="154">
        <f>SUM(G59:G65)</f>
        <v>0</v>
      </c>
      <c r="H58" s="74">
        <f t="shared" si="6"/>
        <v>17485</v>
      </c>
      <c r="I58" s="153">
        <f>SUM(I59:I65)</f>
        <v>16849</v>
      </c>
      <c r="J58" s="153">
        <f>SUM(J59:J65)</f>
        <v>636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3387</v>
      </c>
      <c r="D59" s="76">
        <v>3387</v>
      </c>
      <c r="E59" s="76"/>
      <c r="F59" s="76"/>
      <c r="G59" s="150"/>
      <c r="H59" s="74">
        <f t="shared" si="6"/>
        <v>3723</v>
      </c>
      <c r="I59" s="76">
        <v>3723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924</v>
      </c>
      <c r="D60" s="76">
        <v>924</v>
      </c>
      <c r="E60" s="76"/>
      <c r="F60" s="76"/>
      <c r="G60" s="150"/>
      <c r="H60" s="74">
        <f t="shared" si="6"/>
        <v>918</v>
      </c>
      <c r="I60" s="76">
        <v>918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1940</v>
      </c>
      <c r="D63" s="76">
        <v>1940</v>
      </c>
      <c r="E63" s="76"/>
      <c r="F63" s="76"/>
      <c r="G63" s="150"/>
      <c r="H63" s="74">
        <f t="shared" si="6"/>
        <v>1744</v>
      </c>
      <c r="I63" s="76">
        <v>1744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7825</v>
      </c>
      <c r="I64" s="76">
        <v>7825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3275</v>
      </c>
      <c r="D65" s="76">
        <v>2639</v>
      </c>
      <c r="E65" s="76">
        <v>636</v>
      </c>
      <c r="F65" s="76"/>
      <c r="G65" s="150"/>
      <c r="H65" s="74">
        <f t="shared" si="6"/>
        <v>3275</v>
      </c>
      <c r="I65" s="76">
        <v>2639</v>
      </c>
      <c r="J65" s="76">
        <v>636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49005</v>
      </c>
      <c r="D67" s="65">
        <f>SUM(D68:D69)</f>
        <v>46313</v>
      </c>
      <c r="E67" s="65">
        <f>SUM(E68:E69)</f>
        <v>2692</v>
      </c>
      <c r="F67" s="65">
        <f>SUM(F68:F69)</f>
        <v>0</v>
      </c>
      <c r="G67" s="159">
        <f>SUM(G68:G69)</f>
        <v>0</v>
      </c>
      <c r="H67" s="59">
        <f t="shared" si="6"/>
        <v>53005</v>
      </c>
      <c r="I67" s="65">
        <f>SUM(I68:I69)</f>
        <v>50807</v>
      </c>
      <c r="J67" s="65">
        <f>SUM(J68:J69)</f>
        <v>2198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37416</v>
      </c>
      <c r="D68" s="70">
        <v>34824</v>
      </c>
      <c r="E68" s="70">
        <v>2592</v>
      </c>
      <c r="F68" s="70"/>
      <c r="G68" s="148"/>
      <c r="H68" s="68">
        <f t="shared" si="6"/>
        <v>41175</v>
      </c>
      <c r="I68" s="70">
        <v>39077</v>
      </c>
      <c r="J68" s="70">
        <v>2098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11589</v>
      </c>
      <c r="D69" s="153">
        <f>SUM(D70:D74)</f>
        <v>11489</v>
      </c>
      <c r="E69" s="153">
        <f>SUM(E70:E74)</f>
        <v>100</v>
      </c>
      <c r="F69" s="153">
        <f>SUM(F70:F74)</f>
        <v>0</v>
      </c>
      <c r="G69" s="154">
        <f>SUM(G70:G74)</f>
        <v>0</v>
      </c>
      <c r="H69" s="74">
        <f t="shared" si="6"/>
        <v>11830</v>
      </c>
      <c r="I69" s="153">
        <f>SUM(I70:I74)</f>
        <v>11730</v>
      </c>
      <c r="J69" s="153">
        <f>SUM(J70:J74)</f>
        <v>100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6680</v>
      </c>
      <c r="D70" s="76">
        <f>6154+426</f>
        <v>6580</v>
      </c>
      <c r="E70" s="76">
        <v>100</v>
      </c>
      <c r="F70" s="76"/>
      <c r="G70" s="150"/>
      <c r="H70" s="74">
        <f t="shared" si="6"/>
        <v>6921</v>
      </c>
      <c r="I70" s="76">
        <v>6821</v>
      </c>
      <c r="J70" s="76">
        <v>100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4909</v>
      </c>
      <c r="D73" s="76">
        <v>4909</v>
      </c>
      <c r="E73" s="76"/>
      <c r="F73" s="76"/>
      <c r="G73" s="150"/>
      <c r="H73" s="74">
        <f t="shared" si="6"/>
        <v>4909</v>
      </c>
      <c r="I73" s="76">
        <v>4909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41089</v>
      </c>
      <c r="D75" s="138">
        <f>SUM(D76,D83,D130,D164,D165,D172)</f>
        <v>41089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41125</v>
      </c>
      <c r="I75" s="138">
        <f>SUM(I76,I83,I130,I164,I165,I172)</f>
        <v>41125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35991</v>
      </c>
      <c r="D83" s="65">
        <f>SUM(D84,D89,D95,D103,D112,D116,D122,D128)</f>
        <v>35991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36084</v>
      </c>
      <c r="I83" s="65">
        <f>SUM(I84,I89,I95,I103,I112,I116,I122,I128)</f>
        <v>36084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895</v>
      </c>
      <c r="D84" s="145">
        <f>SUM(D85:D88)</f>
        <v>895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895</v>
      </c>
      <c r="I84" s="145">
        <f>SUM(I85:I88)</f>
        <v>895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723</v>
      </c>
      <c r="D86" s="76">
        <v>723</v>
      </c>
      <c r="E86" s="76"/>
      <c r="F86" s="76"/>
      <c r="G86" s="150"/>
      <c r="H86" s="74">
        <f t="shared" si="6"/>
        <v>723</v>
      </c>
      <c r="I86" s="76">
        <v>723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72</v>
      </c>
      <c r="D87" s="76">
        <v>72</v>
      </c>
      <c r="E87" s="76"/>
      <c r="F87" s="76"/>
      <c r="G87" s="150"/>
      <c r="H87" s="74">
        <f t="shared" si="6"/>
        <v>72</v>
      </c>
      <c r="I87" s="76">
        <v>72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100</v>
      </c>
      <c r="D88" s="76">
        <v>100</v>
      </c>
      <c r="E88" s="76"/>
      <c r="F88" s="76"/>
      <c r="G88" s="150"/>
      <c r="H88" s="74">
        <f t="shared" si="6"/>
        <v>100</v>
      </c>
      <c r="I88" s="76">
        <v>100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28434</v>
      </c>
      <c r="D89" s="153">
        <f>SUM(D90:D94)</f>
        <v>28434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29827</v>
      </c>
      <c r="I89" s="153">
        <f>SUM(I90:I94)</f>
        <v>29827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15005</v>
      </c>
      <c r="D90" s="76">
        <v>15005</v>
      </c>
      <c r="E90" s="76"/>
      <c r="F90" s="76"/>
      <c r="G90" s="150"/>
      <c r="H90" s="74">
        <f t="shared" si="6"/>
        <v>16398</v>
      </c>
      <c r="I90" s="76">
        <v>16398</v>
      </c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2192</v>
      </c>
      <c r="D91" s="76">
        <v>2192</v>
      </c>
      <c r="E91" s="76"/>
      <c r="F91" s="76"/>
      <c r="G91" s="150"/>
      <c r="H91" s="74">
        <f t="shared" si="6"/>
        <v>2192</v>
      </c>
      <c r="I91" s="76">
        <v>2192</v>
      </c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11036</v>
      </c>
      <c r="D92" s="76">
        <v>11036</v>
      </c>
      <c r="E92" s="76"/>
      <c r="F92" s="76"/>
      <c r="G92" s="150"/>
      <c r="H92" s="74">
        <f t="shared" si="6"/>
        <v>11036</v>
      </c>
      <c r="I92" s="76">
        <v>11036</v>
      </c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201</v>
      </c>
      <c r="D93" s="76">
        <v>201</v>
      </c>
      <c r="E93" s="76"/>
      <c r="F93" s="76"/>
      <c r="G93" s="150"/>
      <c r="H93" s="74">
        <f t="shared" si="6"/>
        <v>201</v>
      </c>
      <c r="I93" s="76">
        <v>201</v>
      </c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2298</v>
      </c>
      <c r="D95" s="153">
        <f>SUM(D96:D102)</f>
        <v>2298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1076</v>
      </c>
      <c r="I95" s="153">
        <f>SUM(I96:I102)</f>
        <v>1076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1500</v>
      </c>
      <c r="D97" s="76">
        <v>1500</v>
      </c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>
        <v>0</v>
      </c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798</v>
      </c>
      <c r="D102" s="76">
        <v>798</v>
      </c>
      <c r="E102" s="76"/>
      <c r="F102" s="76"/>
      <c r="G102" s="150"/>
      <c r="H102" s="74">
        <f t="shared" si="6"/>
        <v>1076</v>
      </c>
      <c r="I102" s="76">
        <f>832+100+144</f>
        <v>1076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4264</v>
      </c>
      <c r="D103" s="153">
        <f>SUM(D104:D111)</f>
        <v>4264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4120</v>
      </c>
      <c r="I103" s="153">
        <f>SUM(I104:I111)</f>
        <v>4120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739</v>
      </c>
      <c r="D106" s="76">
        <v>739</v>
      </c>
      <c r="E106" s="76"/>
      <c r="F106" s="76"/>
      <c r="G106" s="150"/>
      <c r="H106" s="74">
        <f t="shared" si="6"/>
        <v>595</v>
      </c>
      <c r="I106" s="76">
        <f>739-144</f>
        <v>595</v>
      </c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3525</v>
      </c>
      <c r="D107" s="76">
        <v>3525</v>
      </c>
      <c r="E107" s="76"/>
      <c r="F107" s="76"/>
      <c r="G107" s="150"/>
      <c r="H107" s="74">
        <f t="shared" si="6"/>
        <v>3525</v>
      </c>
      <c r="I107" s="76">
        <v>3525</v>
      </c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100</v>
      </c>
      <c r="D112" s="153">
        <f>SUM(D113:D115)</f>
        <v>100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166</v>
      </c>
      <c r="I112" s="153">
        <f>SUM(I113:I115)</f>
        <v>166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166</v>
      </c>
      <c r="I113" s="76">
        <v>166</v>
      </c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100</v>
      </c>
      <c r="D115" s="76">
        <v>100</v>
      </c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4983</v>
      </c>
      <c r="D130" s="65">
        <f>SUM(D131,D136,D140,D141,D144,D151,D159,D160,D163)</f>
        <v>4983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5041</v>
      </c>
      <c r="I130" s="65">
        <f>SUM(I131,I136,I140,I141,I144,I151,I159,I160,I163)</f>
        <v>5041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1558</v>
      </c>
      <c r="D131" s="162">
        <f>SUM(D132:D135)</f>
        <v>1558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1694</v>
      </c>
      <c r="I131" s="162">
        <f t="shared" si="10"/>
        <v>1694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214</v>
      </c>
      <c r="D132" s="76">
        <v>214</v>
      </c>
      <c r="E132" s="76"/>
      <c r="F132" s="76"/>
      <c r="G132" s="150"/>
      <c r="H132" s="74">
        <f t="shared" si="8"/>
        <v>214</v>
      </c>
      <c r="I132" s="76">
        <v>214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1244</v>
      </c>
      <c r="D133" s="76">
        <v>1244</v>
      </c>
      <c r="E133" s="76"/>
      <c r="F133" s="76"/>
      <c r="G133" s="150"/>
      <c r="H133" s="74">
        <f t="shared" si="8"/>
        <v>1380</v>
      </c>
      <c r="I133" s="76">
        <f>702+600+78</f>
        <v>1380</v>
      </c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100</v>
      </c>
      <c r="D134" s="76">
        <v>100</v>
      </c>
      <c r="E134" s="76"/>
      <c r="F134" s="76"/>
      <c r="G134" s="150"/>
      <c r="H134" s="74">
        <f t="shared" si="8"/>
        <v>100</v>
      </c>
      <c r="I134" s="76">
        <v>100</v>
      </c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72</v>
      </c>
      <c r="D136" s="153">
        <f>SUM(D137:D139)</f>
        <v>72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72</v>
      </c>
      <c r="I136" s="153">
        <f>SUM(I137:I139)</f>
        <v>72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72</v>
      </c>
      <c r="D138" s="76">
        <v>72</v>
      </c>
      <c r="E138" s="76"/>
      <c r="F138" s="76"/>
      <c r="G138" s="150"/>
      <c r="H138" s="74">
        <f t="shared" si="8"/>
        <v>72</v>
      </c>
      <c r="I138" s="76">
        <v>72</v>
      </c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72</v>
      </c>
      <c r="D141" s="153">
        <f>SUM(D142:D143)</f>
        <v>72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72</v>
      </c>
      <c r="I141" s="153">
        <f>SUM(I142:I143)</f>
        <v>72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72</v>
      </c>
      <c r="D142" s="76">
        <v>72</v>
      </c>
      <c r="E142" s="76"/>
      <c r="F142" s="76"/>
      <c r="G142" s="150"/>
      <c r="H142" s="74">
        <f t="shared" si="8"/>
        <v>72</v>
      </c>
      <c r="I142" s="76">
        <v>72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1995</v>
      </c>
      <c r="D144" s="145">
        <f>SUM(D145:D150)</f>
        <v>1995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1995</v>
      </c>
      <c r="I144" s="145">
        <f>SUM(I145:I150)</f>
        <v>1995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182</v>
      </c>
      <c r="D145" s="70">
        <v>182</v>
      </c>
      <c r="E145" s="70"/>
      <c r="F145" s="70"/>
      <c r="G145" s="148"/>
      <c r="H145" s="68">
        <f t="shared" si="8"/>
        <v>182</v>
      </c>
      <c r="I145" s="70">
        <v>182</v>
      </c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1813</v>
      </c>
      <c r="D146" s="76">
        <v>1813</v>
      </c>
      <c r="E146" s="76"/>
      <c r="F146" s="76"/>
      <c r="G146" s="150"/>
      <c r="H146" s="74">
        <f t="shared" si="8"/>
        <v>1813</v>
      </c>
      <c r="I146" s="76">
        <v>1813</v>
      </c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150</v>
      </c>
      <c r="D151" s="153">
        <f>SUM(D152:D158)</f>
        <v>150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150</v>
      </c>
      <c r="I151" s="153">
        <f>SUM(I152:I158)</f>
        <v>150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150</v>
      </c>
      <c r="D153" s="76">
        <v>150</v>
      </c>
      <c r="E153" s="76"/>
      <c r="F153" s="76"/>
      <c r="G153" s="150"/>
      <c r="H153" s="74">
        <f t="shared" si="8"/>
        <v>150</v>
      </c>
      <c r="I153" s="76">
        <v>150</v>
      </c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1058</v>
      </c>
      <c r="D159" s="156">
        <v>1058</v>
      </c>
      <c r="E159" s="156"/>
      <c r="F159" s="156"/>
      <c r="G159" s="157"/>
      <c r="H159" s="110">
        <f t="shared" si="8"/>
        <v>1058</v>
      </c>
      <c r="I159" s="156">
        <v>1058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78</v>
      </c>
      <c r="D163" s="156">
        <v>78</v>
      </c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115</v>
      </c>
      <c r="D164" s="168">
        <v>115</v>
      </c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4407</v>
      </c>
      <c r="I194" s="133">
        <f>SUM(I195,I230,I268)</f>
        <v>4407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4407</v>
      </c>
      <c r="I195" s="138">
        <f>I196+I204</f>
        <v>4407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890</v>
      </c>
      <c r="I196" s="65">
        <f>I197+I198+I201+I202+I203</f>
        <v>890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890</v>
      </c>
      <c r="I198" s="153">
        <f>I199+I200</f>
        <v>890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890</v>
      </c>
      <c r="I199" s="76">
        <f>340+550</f>
        <v>890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6387</v>
      </c>
      <c r="D204" s="65">
        <f>D205+D215+D216+D225+D226+D227+D229</f>
        <v>6387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3517</v>
      </c>
      <c r="I204" s="65">
        <f>I205+I215+I216+I225+I226+I227+I229</f>
        <v>3517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6387</v>
      </c>
      <c r="D216" s="153">
        <f>SUM(D217:D224)</f>
        <v>6387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3517</v>
      </c>
      <c r="I216" s="153">
        <f>SUM(I217:I224)</f>
        <v>3517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4380</v>
      </c>
      <c r="D218" s="76">
        <v>4380</v>
      </c>
      <c r="E218" s="76"/>
      <c r="F218" s="76"/>
      <c r="G218" s="150"/>
      <c r="H218" s="74">
        <f t="shared" si="24"/>
        <v>940</v>
      </c>
      <c r="I218" s="76">
        <v>940</v>
      </c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57</v>
      </c>
      <c r="D219" s="76">
        <v>57</v>
      </c>
      <c r="E219" s="76"/>
      <c r="F219" s="76"/>
      <c r="G219" s="150"/>
      <c r="H219" s="74">
        <f t="shared" si="24"/>
        <v>57</v>
      </c>
      <c r="I219" s="76">
        <v>57</v>
      </c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1950</v>
      </c>
      <c r="D223" s="76">
        <v>1950</v>
      </c>
      <c r="E223" s="76"/>
      <c r="F223" s="76"/>
      <c r="G223" s="150"/>
      <c r="H223" s="74">
        <f t="shared" si="24"/>
        <v>2520</v>
      </c>
      <c r="I223" s="76">
        <v>2520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1102</v>
      </c>
      <c r="D280" s="153">
        <f>SUM(D281:D282)</f>
        <v>0</v>
      </c>
      <c r="E280" s="153">
        <f>SUM(E281:E282)</f>
        <v>0</v>
      </c>
      <c r="F280" s="153">
        <f>SUM(F281:F282)</f>
        <v>1102</v>
      </c>
      <c r="G280" s="154">
        <f>SUM(G281:G282)</f>
        <v>0</v>
      </c>
      <c r="H280" s="74">
        <f t="shared" si="37"/>
        <v>1102</v>
      </c>
      <c r="I280" s="153">
        <f>SUM(I281:I282)</f>
        <v>0</v>
      </c>
      <c r="J280" s="153">
        <f>SUM(J281:J282)</f>
        <v>0</v>
      </c>
      <c r="K280" s="153">
        <f>SUM(K281:K282)</f>
        <v>1102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1102</v>
      </c>
      <c r="D281" s="76"/>
      <c r="E281" s="76"/>
      <c r="F281" s="76">
        <v>1102</v>
      </c>
      <c r="G281" s="150"/>
      <c r="H281" s="74">
        <f t="shared" si="37"/>
        <v>1102</v>
      </c>
      <c r="I281" s="76"/>
      <c r="J281" s="76"/>
      <c r="K281" s="76">
        <v>1102</v>
      </c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267260</v>
      </c>
      <c r="I283" s="219">
        <f>SUM(I280,I268,I230,I195,I187,I173,I75,I53)</f>
        <v>255168</v>
      </c>
      <c r="J283" s="219">
        <f>SUM(J280,J268,J230,J195,J187,J173,J75,J53)</f>
        <v>10990</v>
      </c>
      <c r="K283" s="219">
        <f>SUM(K280,K268,K230,K195,K187,K173,K75,K53)</f>
        <v>1102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oD0nbC5mTxAyGH1XDnasS6T+twTjK2yBG1fAOxO3c+jYotW/68P/unc2xGsFajAWDzb1+YubPEmv6GwE5hbOUA==" saltValue="uCKAipu+OzDRsXZve33M+A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Nr.09.20.1.&amp;"Arial,Regular"          </oddHeader>
    <oddFooter>&amp;L&amp;"Times New Roman,Regular"&amp;10&amp;D&amp;T&amp;R&amp;"Times New Roman,Regular"&amp;10&amp;P (&amp;N)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2"/>
      <c r="E4" s="282"/>
      <c r="F4" s="282"/>
      <c r="G4" s="282"/>
      <c r="H4" s="286" t="s">
        <v>496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2"/>
      <c r="E5" s="282"/>
      <c r="F5" s="282"/>
      <c r="G5" s="282"/>
      <c r="H5" s="286" t="s">
        <v>497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471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451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498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499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500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29963</v>
      </c>
      <c r="D21" s="31">
        <f>SUM(D22,D25,D26,D42,D43)</f>
        <v>29963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30830</v>
      </c>
      <c r="I21" s="31">
        <f>SUM(I22,I25,I26,I42,I43)</f>
        <v>30830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29963</v>
      </c>
      <c r="D25" s="54">
        <v>29963</v>
      </c>
      <c r="E25" s="54"/>
      <c r="F25" s="55" t="s">
        <v>36</v>
      </c>
      <c r="G25" s="56" t="s">
        <v>36</v>
      </c>
      <c r="H25" s="53">
        <f t="shared" si="1"/>
        <v>30830</v>
      </c>
      <c r="I25" s="54">
        <v>30830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30830</v>
      </c>
      <c r="I50" s="122">
        <f>SUM(I51,I280)</f>
        <v>30830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30830</v>
      </c>
      <c r="I51" s="128">
        <f>SUM(I52,I194)</f>
        <v>30830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29963</v>
      </c>
      <c r="D52" s="133">
        <f>SUM(D53,D75,D173,D187)</f>
        <v>29963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30830</v>
      </c>
      <c r="I52" s="133">
        <f>SUM(I53,I75,I173,I187)</f>
        <v>30830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29963</v>
      </c>
      <c r="D75" s="138">
        <f>SUM(D76,D83,D130,D164,D165,D172)</f>
        <v>29963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30830</v>
      </c>
      <c r="I75" s="138">
        <f>SUM(I76,I83,I130,I164,I165,I172)</f>
        <v>30830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29963</v>
      </c>
      <c r="D130" s="65">
        <f>SUM(D131,D136,D140,D141,D144,D151,D159,D160,D163)</f>
        <v>29963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30830</v>
      </c>
      <c r="I130" s="65">
        <f>SUM(I131,I136,I140,I141,I144,I151,I159,I160,I163)</f>
        <v>30830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29963</v>
      </c>
      <c r="D151" s="153">
        <f>SUM(D152:D158)</f>
        <v>29963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30830</v>
      </c>
      <c r="I151" s="153">
        <f>SUM(I152:I158)</f>
        <v>30830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29963</v>
      </c>
      <c r="D154" s="76">
        <v>29963</v>
      </c>
      <c r="E154" s="76"/>
      <c r="F154" s="76"/>
      <c r="G154" s="150"/>
      <c r="H154" s="74">
        <f t="shared" si="8"/>
        <v>30830</v>
      </c>
      <c r="I154" s="76">
        <v>30830</v>
      </c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30830</v>
      </c>
      <c r="I283" s="219">
        <f>SUM(I280,I268,I230,I195,I187,I173,I75,I53)</f>
        <v>30830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3ILYqH/zz0dVx7Jhh4aRnWvUVrY12gD+109+Um6RWRo2Lm1HAZHbOE3KkV3fTIrFFymI0d43WltGpME8XwwDYg==" saltValue="vpXQern6sZHRUA1zWTsgwA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Nr.09.20.2.&amp;"Arial,Regular"          </oddHeader>
    <oddFooter>&amp;L&amp;"Times New Roman,Regular"&amp;10&amp;D&amp;T&amp;R&amp;"Times New Roman,Regular"&amp;10&amp;P (&amp;N)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3" width="9.140625" style="1"/>
    <col min="14" max="16" width="9.140625" style="269"/>
    <col min="17" max="17" width="9.140625" style="209"/>
    <col min="18" max="16384" width="9.140625" style="1"/>
  </cols>
  <sheetData>
    <row r="1" spans="1:17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7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7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7" ht="12.75" customHeight="1" x14ac:dyDescent="0.25">
      <c r="A4" s="6" t="s">
        <v>1</v>
      </c>
      <c r="B4" s="7"/>
      <c r="D4" s="282"/>
      <c r="E4" s="282"/>
      <c r="F4" s="282"/>
      <c r="G4" s="282"/>
      <c r="H4" s="286" t="s">
        <v>517</v>
      </c>
      <c r="I4" s="287"/>
      <c r="J4" s="287"/>
      <c r="K4" s="287"/>
      <c r="L4" s="288"/>
    </row>
    <row r="5" spans="1:17" ht="12.75" customHeight="1" x14ac:dyDescent="0.25">
      <c r="A5" s="6" t="s">
        <v>3</v>
      </c>
      <c r="B5" s="7"/>
      <c r="D5" s="282"/>
      <c r="E5" s="282"/>
      <c r="F5" s="282"/>
      <c r="G5" s="282"/>
      <c r="H5" s="286" t="s">
        <v>518</v>
      </c>
      <c r="I5" s="287"/>
      <c r="J5" s="287"/>
      <c r="K5" s="287"/>
      <c r="L5" s="288"/>
    </row>
    <row r="6" spans="1:17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519</v>
      </c>
      <c r="I6" s="290"/>
      <c r="J6" s="290"/>
      <c r="K6" s="290"/>
      <c r="L6" s="291"/>
    </row>
    <row r="7" spans="1:17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515</v>
      </c>
      <c r="I7" s="290"/>
      <c r="J7" s="290"/>
      <c r="K7" s="290"/>
      <c r="L7" s="291"/>
    </row>
    <row r="8" spans="1:17" ht="24" customHeight="1" x14ac:dyDescent="0.25">
      <c r="A8" s="2" t="s">
        <v>9</v>
      </c>
      <c r="B8" s="3"/>
      <c r="D8" s="282"/>
      <c r="E8" s="282"/>
      <c r="F8" s="282"/>
      <c r="G8" s="282"/>
      <c r="H8" s="286" t="s">
        <v>516</v>
      </c>
      <c r="I8" s="287"/>
      <c r="J8" s="287"/>
      <c r="K8" s="287"/>
      <c r="L8" s="288"/>
      <c r="N8" s="270">
        <f>126444+108828</f>
        <v>235272</v>
      </c>
      <c r="O8" s="269" t="s">
        <v>520</v>
      </c>
    </row>
    <row r="9" spans="1:17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  <c r="N9" s="271">
        <f>J53</f>
        <v>179375</v>
      </c>
      <c r="O9" s="269" t="s">
        <v>521</v>
      </c>
    </row>
    <row r="10" spans="1:17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522</v>
      </c>
      <c r="I10" s="290"/>
      <c r="J10" s="290"/>
      <c r="K10" s="290"/>
      <c r="L10" s="291"/>
      <c r="N10" s="270">
        <f>N8-N9</f>
        <v>55897</v>
      </c>
    </row>
    <row r="11" spans="1:17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523</v>
      </c>
      <c r="I11" s="290"/>
      <c r="J11" s="290"/>
      <c r="K11" s="290"/>
      <c r="L11" s="291"/>
      <c r="N11" s="271">
        <f>J75</f>
        <v>50103</v>
      </c>
      <c r="O11" s="269">
        <v>2000</v>
      </c>
    </row>
    <row r="12" spans="1:17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  <c r="N12" s="271">
        <f>J195</f>
        <v>5794</v>
      </c>
      <c r="O12" s="269">
        <v>5000</v>
      </c>
    </row>
    <row r="13" spans="1:17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524</v>
      </c>
      <c r="I13" s="290"/>
      <c r="J13" s="290"/>
      <c r="K13" s="290"/>
      <c r="L13" s="291"/>
      <c r="N13" s="270">
        <f>N10-N11-N12</f>
        <v>0</v>
      </c>
    </row>
    <row r="14" spans="1:17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7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7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  <c r="N16" s="272"/>
      <c r="O16" s="272"/>
      <c r="P16" s="272"/>
      <c r="Q16" s="273"/>
    </row>
    <row r="17" spans="1:17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  <c r="N17" s="272"/>
      <c r="O17" s="272"/>
      <c r="P17" s="272"/>
      <c r="Q17" s="273"/>
    </row>
    <row r="18" spans="1:17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  <c r="N18" s="274"/>
      <c r="O18" s="274"/>
      <c r="P18" s="274"/>
      <c r="Q18" s="275"/>
    </row>
    <row r="19" spans="1:17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  <c r="N19" s="274"/>
      <c r="O19" s="274"/>
      <c r="P19" s="274"/>
      <c r="Q19" s="275"/>
    </row>
    <row r="20" spans="1:17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  <c r="N20" s="276"/>
      <c r="O20" s="276"/>
      <c r="P20" s="276"/>
      <c r="Q20" s="277"/>
    </row>
    <row r="21" spans="1:17" s="27" customFormat="1" ht="12.75" thickBot="1" x14ac:dyDescent="0.3">
      <c r="A21" s="28"/>
      <c r="B21" s="29" t="s">
        <v>31</v>
      </c>
      <c r="C21" s="30">
        <f t="shared" ref="C21:C47" si="0">SUM(D21:G21)</f>
        <v>288810</v>
      </c>
      <c r="D21" s="31">
        <f>SUM(D22,D25,D26,D42,D43)</f>
        <v>31505</v>
      </c>
      <c r="E21" s="31">
        <f>SUM(E22,E25,E43)</f>
        <v>254988</v>
      </c>
      <c r="F21" s="31">
        <f>SUM(F22,F27,F43)</f>
        <v>2317</v>
      </c>
      <c r="G21" s="32">
        <f>SUM(G22,G45)</f>
        <v>0</v>
      </c>
      <c r="H21" s="30">
        <f>SUM(I21:L21)</f>
        <v>278959</v>
      </c>
      <c r="I21" s="31">
        <f>SUM(I22,I25,I26,I42,I43)</f>
        <v>41370</v>
      </c>
      <c r="J21" s="31">
        <f>SUM(J22,J25,J43)</f>
        <v>235272</v>
      </c>
      <c r="K21" s="31">
        <f>SUM(K22,K27,K43)</f>
        <v>2317</v>
      </c>
      <c r="L21" s="33">
        <f>SUM(L22,L45)</f>
        <v>0</v>
      </c>
      <c r="N21" s="276"/>
      <c r="O21" s="276"/>
      <c r="P21" s="276"/>
      <c r="Q21" s="277"/>
    </row>
    <row r="22" spans="1:17" ht="12.75" thickTop="1" x14ac:dyDescent="0.25">
      <c r="A22" s="34"/>
      <c r="B22" s="35" t="s">
        <v>32</v>
      </c>
      <c r="C22" s="36">
        <f t="shared" si="0"/>
        <v>109</v>
      </c>
      <c r="D22" s="37">
        <f>SUM(D23:D24)</f>
        <v>0</v>
      </c>
      <c r="E22" s="37">
        <f>SUM(E23:E24)</f>
        <v>0</v>
      </c>
      <c r="F22" s="37">
        <f>SUM(F23:F24)</f>
        <v>109</v>
      </c>
      <c r="G22" s="38">
        <f>SUM(G23:G24)</f>
        <v>0</v>
      </c>
      <c r="H22" s="36">
        <f t="shared" ref="H22:H47" si="1">SUM(I22:L22)</f>
        <v>109</v>
      </c>
      <c r="I22" s="37">
        <f>SUM(I23:I24)</f>
        <v>0</v>
      </c>
      <c r="J22" s="37">
        <f>SUM(J23:J24)</f>
        <v>0</v>
      </c>
      <c r="K22" s="37">
        <f>SUM(K23:K24)</f>
        <v>109</v>
      </c>
      <c r="L22" s="39">
        <f>SUM(L23:L24)</f>
        <v>0</v>
      </c>
    </row>
    <row r="23" spans="1:17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7" x14ac:dyDescent="0.25">
      <c r="A24" s="46"/>
      <c r="B24" s="47" t="s">
        <v>34</v>
      </c>
      <c r="C24" s="48">
        <f t="shared" si="0"/>
        <v>109</v>
      </c>
      <c r="D24" s="49"/>
      <c r="E24" s="49"/>
      <c r="F24" s="49">
        <v>109</v>
      </c>
      <c r="G24" s="50"/>
      <c r="H24" s="48">
        <f t="shared" si="1"/>
        <v>109</v>
      </c>
      <c r="I24" s="49"/>
      <c r="J24" s="49"/>
      <c r="K24" s="49">
        <v>109</v>
      </c>
      <c r="L24" s="51"/>
    </row>
    <row r="25" spans="1:17" s="27" customFormat="1" ht="24.75" thickBot="1" x14ac:dyDescent="0.3">
      <c r="A25" s="52">
        <v>19300</v>
      </c>
      <c r="B25" s="52" t="s">
        <v>35</v>
      </c>
      <c r="C25" s="53">
        <f t="shared" si="0"/>
        <v>286493</v>
      </c>
      <c r="D25" s="54">
        <v>31505</v>
      </c>
      <c r="E25" s="54">
        <v>254988</v>
      </c>
      <c r="F25" s="55" t="s">
        <v>36</v>
      </c>
      <c r="G25" s="56" t="s">
        <v>36</v>
      </c>
      <c r="H25" s="53">
        <f t="shared" si="1"/>
        <v>276642</v>
      </c>
      <c r="I25" s="54">
        <f>I51</f>
        <v>41370</v>
      </c>
      <c r="J25" s="54">
        <f>J51</f>
        <v>235272</v>
      </c>
      <c r="K25" s="55" t="s">
        <v>36</v>
      </c>
      <c r="L25" s="57" t="s">
        <v>36</v>
      </c>
      <c r="N25" s="276"/>
      <c r="O25" s="276"/>
      <c r="P25" s="276"/>
      <c r="Q25" s="277"/>
    </row>
    <row r="26" spans="1:17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  <c r="N26" s="276"/>
      <c r="O26" s="276"/>
      <c r="P26" s="276"/>
      <c r="Q26" s="277"/>
    </row>
    <row r="27" spans="1:17" s="27" customFormat="1" ht="36" x14ac:dyDescent="0.25">
      <c r="A27" s="58">
        <v>21300</v>
      </c>
      <c r="B27" s="58" t="s">
        <v>38</v>
      </c>
      <c r="C27" s="59">
        <f t="shared" si="0"/>
        <v>2208</v>
      </c>
      <c r="D27" s="61" t="s">
        <v>36</v>
      </c>
      <c r="E27" s="61" t="s">
        <v>36</v>
      </c>
      <c r="F27" s="65">
        <f>SUM(F28,F32,F34,F37)</f>
        <v>2208</v>
      </c>
      <c r="G27" s="62" t="s">
        <v>36</v>
      </c>
      <c r="H27" s="59">
        <f t="shared" si="1"/>
        <v>2208</v>
      </c>
      <c r="I27" s="61" t="s">
        <v>36</v>
      </c>
      <c r="J27" s="61" t="s">
        <v>36</v>
      </c>
      <c r="K27" s="65">
        <f>SUM(K28,K32,K34,K37)</f>
        <v>2208</v>
      </c>
      <c r="L27" s="64" t="s">
        <v>36</v>
      </c>
      <c r="N27" s="276"/>
      <c r="O27" s="276"/>
      <c r="P27" s="276"/>
      <c r="Q27" s="277"/>
    </row>
    <row r="28" spans="1:17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  <c r="N28" s="276"/>
      <c r="O28" s="276"/>
      <c r="P28" s="276"/>
      <c r="Q28" s="277"/>
    </row>
    <row r="29" spans="1:17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7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7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7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  <c r="N32" s="276"/>
      <c r="O32" s="276"/>
      <c r="P32" s="276"/>
      <c r="Q32" s="277"/>
    </row>
    <row r="33" spans="1:17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7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  <c r="N34" s="276"/>
      <c r="O34" s="276"/>
      <c r="P34" s="276"/>
      <c r="Q34" s="277"/>
    </row>
    <row r="35" spans="1:17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7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7" s="27" customFormat="1" ht="24" x14ac:dyDescent="0.25">
      <c r="A37" s="66">
        <v>21390</v>
      </c>
      <c r="B37" s="58" t="s">
        <v>48</v>
      </c>
      <c r="C37" s="59">
        <f t="shared" si="0"/>
        <v>2208</v>
      </c>
      <c r="D37" s="61" t="s">
        <v>36</v>
      </c>
      <c r="E37" s="61" t="s">
        <v>36</v>
      </c>
      <c r="F37" s="65">
        <f>SUM(F38:F41)</f>
        <v>2208</v>
      </c>
      <c r="G37" s="62" t="s">
        <v>36</v>
      </c>
      <c r="H37" s="59">
        <f t="shared" si="1"/>
        <v>2208</v>
      </c>
      <c r="I37" s="61" t="s">
        <v>36</v>
      </c>
      <c r="J37" s="61" t="s">
        <v>36</v>
      </c>
      <c r="K37" s="65">
        <f>SUM(K38:K41)</f>
        <v>2208</v>
      </c>
      <c r="L37" s="64" t="s">
        <v>36</v>
      </c>
      <c r="N37" s="276"/>
      <c r="O37" s="276"/>
      <c r="P37" s="276"/>
      <c r="Q37" s="277"/>
    </row>
    <row r="38" spans="1:17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7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7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7" ht="24" x14ac:dyDescent="0.25">
      <c r="A41" s="47">
        <v>21399</v>
      </c>
      <c r="B41" s="73" t="s">
        <v>52</v>
      </c>
      <c r="C41" s="74">
        <f t="shared" si="0"/>
        <v>2208</v>
      </c>
      <c r="D41" s="75" t="s">
        <v>36</v>
      </c>
      <c r="E41" s="75" t="s">
        <v>36</v>
      </c>
      <c r="F41" s="76">
        <v>2208</v>
      </c>
      <c r="G41" s="77" t="s">
        <v>36</v>
      </c>
      <c r="H41" s="74">
        <f t="shared" si="1"/>
        <v>2208</v>
      </c>
      <c r="I41" s="75" t="s">
        <v>36</v>
      </c>
      <c r="J41" s="75" t="s">
        <v>36</v>
      </c>
      <c r="K41" s="76">
        <v>2208</v>
      </c>
      <c r="L41" s="78" t="s">
        <v>36</v>
      </c>
    </row>
    <row r="42" spans="1:17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  <c r="N42" s="276"/>
      <c r="O42" s="276"/>
      <c r="P42" s="276"/>
      <c r="Q42" s="277"/>
    </row>
    <row r="43" spans="1:17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  <c r="N43" s="276"/>
      <c r="O43" s="276"/>
      <c r="P43" s="276"/>
      <c r="Q43" s="277"/>
    </row>
    <row r="44" spans="1:17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  <c r="N44" s="276"/>
      <c r="O44" s="276"/>
      <c r="P44" s="276"/>
      <c r="Q44" s="277"/>
    </row>
    <row r="45" spans="1:17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7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7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7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7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  <c r="N49" s="276"/>
      <c r="O49" s="276"/>
      <c r="P49" s="276"/>
      <c r="Q49" s="277"/>
    </row>
    <row r="50" spans="1:17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278959</v>
      </c>
      <c r="I50" s="122">
        <f>SUM(I51,I280)</f>
        <v>41370</v>
      </c>
      <c r="J50" s="122">
        <f>SUM(J51,J280)</f>
        <v>235272</v>
      </c>
      <c r="K50" s="122">
        <f>SUM(K51,K280)</f>
        <v>2317</v>
      </c>
      <c r="L50" s="124">
        <f>SUM(L51,L280)</f>
        <v>0</v>
      </c>
      <c r="N50" s="276"/>
      <c r="O50" s="276"/>
      <c r="P50" s="276"/>
      <c r="Q50" s="277"/>
    </row>
    <row r="51" spans="1:17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278959</v>
      </c>
      <c r="I51" s="128">
        <f>SUM(I52,I194)</f>
        <v>41370</v>
      </c>
      <c r="J51" s="128">
        <f>SUM(J52,J194)</f>
        <v>235272</v>
      </c>
      <c r="K51" s="128">
        <f>SUM(K52,K194)</f>
        <v>2317</v>
      </c>
      <c r="L51" s="130">
        <f>SUM(L52,L194)</f>
        <v>0</v>
      </c>
      <c r="N51" s="276"/>
      <c r="O51" s="276"/>
      <c r="P51" s="276"/>
      <c r="Q51" s="277"/>
    </row>
    <row r="52" spans="1:17" s="27" customFormat="1" ht="24" x14ac:dyDescent="0.25">
      <c r="A52" s="131"/>
      <c r="B52" s="21" t="s">
        <v>62</v>
      </c>
      <c r="C52" s="132">
        <f t="shared" si="5"/>
        <v>283320</v>
      </c>
      <c r="D52" s="133">
        <f>SUM(D53,D75,D173,D187)</f>
        <v>31505</v>
      </c>
      <c r="E52" s="133">
        <f>SUM(E53,E75,E173,E187)</f>
        <v>249498</v>
      </c>
      <c r="F52" s="133">
        <f>SUM(F53,F75,F173,F187)</f>
        <v>2317</v>
      </c>
      <c r="G52" s="134">
        <f>SUM(G53,G75,G173,G187)</f>
        <v>0</v>
      </c>
      <c r="H52" s="132">
        <f t="shared" si="6"/>
        <v>273165</v>
      </c>
      <c r="I52" s="133">
        <f>SUM(I53,I75,I173,I187)</f>
        <v>41370</v>
      </c>
      <c r="J52" s="133">
        <f>SUM(J53,J75,J173,J187)</f>
        <v>229478</v>
      </c>
      <c r="K52" s="133">
        <f>SUM(K53,K75,K173,K187)</f>
        <v>2317</v>
      </c>
      <c r="L52" s="135">
        <f>SUM(L53,L75,L173,L187)</f>
        <v>0</v>
      </c>
      <c r="N52" s="276"/>
      <c r="O52" s="276"/>
      <c r="P52" s="276"/>
      <c r="Q52" s="277"/>
    </row>
    <row r="53" spans="1:17" s="27" customFormat="1" x14ac:dyDescent="0.25">
      <c r="A53" s="136">
        <v>1000</v>
      </c>
      <c r="B53" s="136" t="s">
        <v>63</v>
      </c>
      <c r="C53" s="137">
        <f t="shared" si="5"/>
        <v>232944</v>
      </c>
      <c r="D53" s="138">
        <f>SUM(D54,D67)</f>
        <v>31505</v>
      </c>
      <c r="E53" s="138">
        <f>SUM(E54,E67)</f>
        <v>201439</v>
      </c>
      <c r="F53" s="138">
        <f>SUM(F54,F67)</f>
        <v>0</v>
      </c>
      <c r="G53" s="139">
        <f>SUM(G54,G67)</f>
        <v>0</v>
      </c>
      <c r="H53" s="137">
        <f t="shared" si="6"/>
        <v>220745</v>
      </c>
      <c r="I53" s="138">
        <f>SUM(I54,I67)</f>
        <v>41370</v>
      </c>
      <c r="J53" s="138">
        <f>SUM(J54,J67)</f>
        <v>179375</v>
      </c>
      <c r="K53" s="138">
        <f>SUM(K54,K67)</f>
        <v>0</v>
      </c>
      <c r="L53" s="140">
        <f>SUM(L54,L67)</f>
        <v>0</v>
      </c>
      <c r="N53" s="276"/>
      <c r="O53" s="276"/>
      <c r="P53" s="276"/>
      <c r="Q53" s="277"/>
    </row>
    <row r="54" spans="1:17" x14ac:dyDescent="0.25">
      <c r="A54" s="58">
        <v>1100</v>
      </c>
      <c r="B54" s="141" t="s">
        <v>64</v>
      </c>
      <c r="C54" s="59">
        <f t="shared" si="5"/>
        <v>178896</v>
      </c>
      <c r="D54" s="65">
        <f>SUM(D55,D58,D66)</f>
        <v>16906</v>
      </c>
      <c r="E54" s="65">
        <f>SUM(E55,E58,E66)</f>
        <v>161990</v>
      </c>
      <c r="F54" s="65">
        <f>SUM(F55,F58,F66)</f>
        <v>0</v>
      </c>
      <c r="G54" s="142">
        <f>SUM(G55,G58,G66)</f>
        <v>0</v>
      </c>
      <c r="H54" s="59">
        <f t="shared" si="6"/>
        <v>169006</v>
      </c>
      <c r="I54" s="65">
        <f>SUM(I55,I58,I66)</f>
        <v>24869</v>
      </c>
      <c r="J54" s="65">
        <f>SUM(J55,J58,J66)</f>
        <v>144137</v>
      </c>
      <c r="K54" s="65">
        <f>SUM(K55,K58,K66)</f>
        <v>0</v>
      </c>
      <c r="L54" s="143">
        <f>SUM(L55,L58,L66)</f>
        <v>0</v>
      </c>
    </row>
    <row r="55" spans="1:17" x14ac:dyDescent="0.25">
      <c r="A55" s="144">
        <v>1110</v>
      </c>
      <c r="B55" s="103" t="s">
        <v>65</v>
      </c>
      <c r="C55" s="110">
        <f t="shared" si="5"/>
        <v>150941</v>
      </c>
      <c r="D55" s="145">
        <f>SUM(D56:D57)</f>
        <v>14071</v>
      </c>
      <c r="E55" s="145">
        <f>SUM(E56:E57)</f>
        <v>136870</v>
      </c>
      <c r="F55" s="145">
        <f>SUM(F56:F57)</f>
        <v>0</v>
      </c>
      <c r="G55" s="146">
        <f>SUM(G56:G57)</f>
        <v>0</v>
      </c>
      <c r="H55" s="110">
        <f t="shared" si="6"/>
        <v>133874</v>
      </c>
      <c r="I55" s="145">
        <f>SUM(I56:I57)</f>
        <v>10763</v>
      </c>
      <c r="J55" s="145">
        <f>SUM(J56:J57)</f>
        <v>123111</v>
      </c>
      <c r="K55" s="145">
        <f>SUM(K56:K57)</f>
        <v>0</v>
      </c>
      <c r="L55" s="147">
        <f>SUM(L56:L57)</f>
        <v>0</v>
      </c>
    </row>
    <row r="56" spans="1:17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7" ht="24" customHeight="1" x14ac:dyDescent="0.25">
      <c r="A57" s="47">
        <v>1119</v>
      </c>
      <c r="B57" s="73" t="s">
        <v>67</v>
      </c>
      <c r="C57" s="74">
        <f t="shared" si="5"/>
        <v>150941</v>
      </c>
      <c r="D57" s="76">
        <v>14071</v>
      </c>
      <c r="E57" s="76">
        <f>129189+7681</f>
        <v>136870</v>
      </c>
      <c r="F57" s="76"/>
      <c r="G57" s="150"/>
      <c r="H57" s="74">
        <f t="shared" si="6"/>
        <v>133874</v>
      </c>
      <c r="I57" s="76">
        <v>10763</v>
      </c>
      <c r="J57" s="76">
        <f>53223+69888</f>
        <v>123111</v>
      </c>
      <c r="K57" s="76"/>
      <c r="L57" s="151"/>
      <c r="N57" s="271"/>
      <c r="O57" s="271"/>
    </row>
    <row r="58" spans="1:17" ht="23.25" customHeight="1" x14ac:dyDescent="0.25">
      <c r="A58" s="152">
        <v>1140</v>
      </c>
      <c r="B58" s="73" t="s">
        <v>68</v>
      </c>
      <c r="C58" s="74">
        <f t="shared" si="5"/>
        <v>27955</v>
      </c>
      <c r="D58" s="153">
        <f>SUM(D59:D65)</f>
        <v>2835</v>
      </c>
      <c r="E58" s="153">
        <f>SUM(E59:E65)</f>
        <v>25120</v>
      </c>
      <c r="F58" s="153">
        <f>SUM(F59:F65)</f>
        <v>0</v>
      </c>
      <c r="G58" s="154">
        <f>SUM(G59:G65)</f>
        <v>0</v>
      </c>
      <c r="H58" s="74">
        <f t="shared" si="6"/>
        <v>35132</v>
      </c>
      <c r="I58" s="153">
        <f>SUM(I59:I65)</f>
        <v>14106</v>
      </c>
      <c r="J58" s="153">
        <f>SUM(J59:J65)</f>
        <v>21026</v>
      </c>
      <c r="K58" s="153">
        <f>SUM(K59:K65)</f>
        <v>0</v>
      </c>
      <c r="L58" s="155">
        <f>SUM(L59:L65)</f>
        <v>0</v>
      </c>
    </row>
    <row r="59" spans="1:17" x14ac:dyDescent="0.25">
      <c r="A59" s="47">
        <v>1141</v>
      </c>
      <c r="B59" s="73" t="s">
        <v>69</v>
      </c>
      <c r="C59" s="74">
        <f t="shared" si="5"/>
        <v>2258</v>
      </c>
      <c r="D59" s="76"/>
      <c r="E59" s="76">
        <f>1129+1129</f>
        <v>2258</v>
      </c>
      <c r="F59" s="76"/>
      <c r="G59" s="150"/>
      <c r="H59" s="74">
        <f t="shared" si="6"/>
        <v>1129</v>
      </c>
      <c r="I59" s="76"/>
      <c r="J59" s="76">
        <f>1129</f>
        <v>1129</v>
      </c>
      <c r="K59" s="76"/>
      <c r="L59" s="151"/>
      <c r="N59" s="271"/>
    </row>
    <row r="60" spans="1:17" ht="24.75" customHeight="1" x14ac:dyDescent="0.25">
      <c r="A60" s="47">
        <v>1142</v>
      </c>
      <c r="B60" s="73" t="s">
        <v>70</v>
      </c>
      <c r="C60" s="74">
        <f t="shared" si="5"/>
        <v>924</v>
      </c>
      <c r="D60" s="76"/>
      <c r="E60" s="76">
        <f>462+462</f>
        <v>924</v>
      </c>
      <c r="F60" s="76"/>
      <c r="G60" s="150"/>
      <c r="H60" s="74">
        <f t="shared" si="6"/>
        <v>462</v>
      </c>
      <c r="I60" s="76"/>
      <c r="J60" s="76">
        <f>462</f>
        <v>462</v>
      </c>
      <c r="K60" s="76"/>
      <c r="L60" s="151"/>
      <c r="N60" s="271"/>
    </row>
    <row r="61" spans="1:17" ht="24" x14ac:dyDescent="0.25">
      <c r="A61" s="47">
        <v>1145</v>
      </c>
      <c r="B61" s="73" t="s">
        <v>71</v>
      </c>
      <c r="C61" s="74">
        <f t="shared" si="5"/>
        <v>17768</v>
      </c>
      <c r="D61" s="76">
        <v>2835</v>
      </c>
      <c r="E61" s="76">
        <v>14933</v>
      </c>
      <c r="F61" s="76"/>
      <c r="G61" s="150"/>
      <c r="H61" s="74">
        <f t="shared" si="6"/>
        <v>14603</v>
      </c>
      <c r="I61" s="76">
        <v>2173</v>
      </c>
      <c r="J61" s="76">
        <v>12430</v>
      </c>
      <c r="K61" s="76"/>
      <c r="L61" s="151"/>
      <c r="N61" s="271"/>
    </row>
    <row r="62" spans="1:17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  <c r="N62" s="271"/>
    </row>
    <row r="63" spans="1:17" x14ac:dyDescent="0.25">
      <c r="A63" s="47">
        <v>1147</v>
      </c>
      <c r="B63" s="73" t="s">
        <v>73</v>
      </c>
      <c r="C63" s="74">
        <f t="shared" si="5"/>
        <v>4003</v>
      </c>
      <c r="D63" s="76"/>
      <c r="E63" s="76">
        <f>3820+183</f>
        <v>4003</v>
      </c>
      <c r="F63" s="76"/>
      <c r="G63" s="150"/>
      <c r="H63" s="74">
        <f t="shared" si="6"/>
        <v>4003</v>
      </c>
      <c r="I63" s="76"/>
      <c r="J63" s="76">
        <f>1267+2736</f>
        <v>4003</v>
      </c>
      <c r="K63" s="76"/>
      <c r="L63" s="151"/>
      <c r="N63" s="271"/>
    </row>
    <row r="64" spans="1:17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11933</v>
      </c>
      <c r="I64" s="76">
        <v>11933</v>
      </c>
      <c r="J64" s="76"/>
      <c r="K64" s="76"/>
      <c r="L64" s="151"/>
      <c r="N64" s="271"/>
    </row>
    <row r="65" spans="1:16" ht="36" x14ac:dyDescent="0.25">
      <c r="A65" s="47">
        <v>1149</v>
      </c>
      <c r="B65" s="73" t="s">
        <v>74</v>
      </c>
      <c r="C65" s="74">
        <f t="shared" si="5"/>
        <v>3002</v>
      </c>
      <c r="D65" s="76"/>
      <c r="E65" s="76">
        <v>3002</v>
      </c>
      <c r="F65" s="76"/>
      <c r="G65" s="150"/>
      <c r="H65" s="74">
        <f t="shared" si="6"/>
        <v>3002</v>
      </c>
      <c r="I65" s="76"/>
      <c r="J65" s="76">
        <v>3002</v>
      </c>
      <c r="K65" s="76"/>
      <c r="L65" s="151"/>
      <c r="N65" s="271"/>
    </row>
    <row r="66" spans="1:16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  <c r="N66" s="271"/>
    </row>
    <row r="67" spans="1:16" ht="36" x14ac:dyDescent="0.25">
      <c r="A67" s="58">
        <v>1200</v>
      </c>
      <c r="B67" s="141" t="s">
        <v>76</v>
      </c>
      <c r="C67" s="59">
        <f t="shared" si="5"/>
        <v>54048</v>
      </c>
      <c r="D67" s="65">
        <f>SUM(D68:D69)</f>
        <v>14599</v>
      </c>
      <c r="E67" s="65">
        <f>SUM(E68:E69)</f>
        <v>39449</v>
      </c>
      <c r="F67" s="65">
        <f>SUM(F68:F69)</f>
        <v>0</v>
      </c>
      <c r="G67" s="159">
        <f>SUM(G68:G69)</f>
        <v>0</v>
      </c>
      <c r="H67" s="59">
        <f t="shared" si="6"/>
        <v>51739</v>
      </c>
      <c r="I67" s="65">
        <f>SUM(I68:I69)</f>
        <v>16501</v>
      </c>
      <c r="J67" s="65">
        <f>SUM(J68:J69)</f>
        <v>35238</v>
      </c>
      <c r="K67" s="65">
        <f>SUM(K68:K69)</f>
        <v>0</v>
      </c>
      <c r="L67" s="160">
        <f>SUM(L68:L69)</f>
        <v>0</v>
      </c>
      <c r="N67" s="271"/>
    </row>
    <row r="68" spans="1:16" ht="24" x14ac:dyDescent="0.25">
      <c r="A68" s="264">
        <v>1210</v>
      </c>
      <c r="B68" s="67" t="s">
        <v>77</v>
      </c>
      <c r="C68" s="68">
        <f t="shared" si="5"/>
        <v>43607</v>
      </c>
      <c r="D68" s="70">
        <v>5158</v>
      </c>
      <c r="E68" s="70">
        <f>36219+2230</f>
        <v>38449</v>
      </c>
      <c r="F68" s="70"/>
      <c r="G68" s="148"/>
      <c r="H68" s="68">
        <f t="shared" si="6"/>
        <v>41279</v>
      </c>
      <c r="I68" s="70">
        <v>7041</v>
      </c>
      <c r="J68" s="70">
        <f>13466+20772</f>
        <v>34238</v>
      </c>
      <c r="K68" s="70"/>
      <c r="L68" s="149"/>
      <c r="N68" s="271"/>
      <c r="P68" s="271"/>
    </row>
    <row r="69" spans="1:16" ht="24" x14ac:dyDescent="0.25">
      <c r="A69" s="152">
        <v>1220</v>
      </c>
      <c r="B69" s="73" t="s">
        <v>78</v>
      </c>
      <c r="C69" s="74">
        <f t="shared" si="5"/>
        <v>10441</v>
      </c>
      <c r="D69" s="153">
        <f>SUM(D70:D74)</f>
        <v>9441</v>
      </c>
      <c r="E69" s="153">
        <f>SUM(E70:E74)</f>
        <v>1000</v>
      </c>
      <c r="F69" s="153">
        <f>SUM(F70:F74)</f>
        <v>0</v>
      </c>
      <c r="G69" s="154">
        <f>SUM(G70:G74)</f>
        <v>0</v>
      </c>
      <c r="H69" s="74">
        <f t="shared" si="6"/>
        <v>10460</v>
      </c>
      <c r="I69" s="153">
        <f>SUM(I70:I74)</f>
        <v>9460</v>
      </c>
      <c r="J69" s="153">
        <f>SUM(J70:J74)</f>
        <v>1000</v>
      </c>
      <c r="K69" s="153">
        <f>SUM(K70:K74)</f>
        <v>0</v>
      </c>
      <c r="L69" s="155">
        <f>SUM(L70:L74)</f>
        <v>0</v>
      </c>
      <c r="N69" s="271"/>
    </row>
    <row r="70" spans="1:16" ht="60" x14ac:dyDescent="0.25">
      <c r="A70" s="47">
        <v>1221</v>
      </c>
      <c r="B70" s="73" t="s">
        <v>630</v>
      </c>
      <c r="C70" s="74">
        <f t="shared" si="5"/>
        <v>5958</v>
      </c>
      <c r="D70" s="76">
        <f>4151+533+274</f>
        <v>4958</v>
      </c>
      <c r="E70" s="76">
        <v>1000</v>
      </c>
      <c r="F70" s="76"/>
      <c r="G70" s="150"/>
      <c r="H70" s="74">
        <f t="shared" si="6"/>
        <v>5977</v>
      </c>
      <c r="I70" s="76">
        <v>4977</v>
      </c>
      <c r="J70" s="76">
        <v>1000</v>
      </c>
      <c r="K70" s="76"/>
      <c r="L70" s="151"/>
      <c r="N70" s="271"/>
      <c r="P70" s="271"/>
    </row>
    <row r="71" spans="1:16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  <c r="N71" s="271"/>
    </row>
    <row r="72" spans="1:16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  <c r="N72" s="271"/>
    </row>
    <row r="73" spans="1:16" ht="36" x14ac:dyDescent="0.25">
      <c r="A73" s="47">
        <v>1227</v>
      </c>
      <c r="B73" s="73" t="s">
        <v>80</v>
      </c>
      <c r="C73" s="74">
        <f t="shared" si="5"/>
        <v>4483</v>
      </c>
      <c r="D73" s="76">
        <v>4483</v>
      </c>
      <c r="E73" s="76"/>
      <c r="F73" s="76"/>
      <c r="G73" s="150"/>
      <c r="H73" s="74">
        <f t="shared" si="6"/>
        <v>4483</v>
      </c>
      <c r="I73" s="76">
        <v>4483</v>
      </c>
      <c r="J73" s="76"/>
      <c r="K73" s="76"/>
      <c r="L73" s="151"/>
      <c r="N73" s="271"/>
    </row>
    <row r="74" spans="1:16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6" ht="15" customHeight="1" x14ac:dyDescent="0.25">
      <c r="A75" s="136">
        <v>2000</v>
      </c>
      <c r="B75" s="136" t="s">
        <v>81</v>
      </c>
      <c r="C75" s="137">
        <f t="shared" si="5"/>
        <v>50376</v>
      </c>
      <c r="D75" s="138">
        <f>SUM(D76,D83,D130,D164,D165,D172)</f>
        <v>0</v>
      </c>
      <c r="E75" s="138">
        <f>SUM(E76,E83,E130,E164,E165,E172)</f>
        <v>48059</v>
      </c>
      <c r="F75" s="138">
        <f>SUM(F76,F83,F130,F164,F165,F172)</f>
        <v>2317</v>
      </c>
      <c r="G75" s="139">
        <f>SUM(G76,G83,G130,G164,G165,G172)</f>
        <v>0</v>
      </c>
      <c r="H75" s="137">
        <f t="shared" si="6"/>
        <v>52420</v>
      </c>
      <c r="I75" s="138">
        <f>SUM(I76,I83,I130,I164,I165,I172)</f>
        <v>0</v>
      </c>
      <c r="J75" s="138">
        <f>SUM(J76,J83,J130,J164,J165,J172)</f>
        <v>50103</v>
      </c>
      <c r="K75" s="138">
        <f>SUM(K76,K83,K130,K164,K165,K172)</f>
        <v>2317</v>
      </c>
      <c r="L75" s="140">
        <f>SUM(L76,L83,L130,L164,L165,L172)</f>
        <v>0</v>
      </c>
    </row>
    <row r="76" spans="1:16" ht="24" x14ac:dyDescent="0.25">
      <c r="A76" s="58">
        <v>2100</v>
      </c>
      <c r="B76" s="141" t="s">
        <v>612</v>
      </c>
      <c r="C76" s="59">
        <f t="shared" si="5"/>
        <v>180</v>
      </c>
      <c r="D76" s="65">
        <f>SUM(D77,D80)</f>
        <v>0</v>
      </c>
      <c r="E76" s="65">
        <f>SUM(E77,E80)</f>
        <v>180</v>
      </c>
      <c r="F76" s="65">
        <f>SUM(F77,F80)</f>
        <v>0</v>
      </c>
      <c r="G76" s="159">
        <f>SUM(G77,G80)</f>
        <v>0</v>
      </c>
      <c r="H76" s="59">
        <f t="shared" si="6"/>
        <v>180</v>
      </c>
      <c r="I76" s="65">
        <f>SUM(I77,I80)</f>
        <v>0</v>
      </c>
      <c r="J76" s="65">
        <f>SUM(J77,J80)</f>
        <v>180</v>
      </c>
      <c r="K76" s="65">
        <f>SUM(K77,K80)</f>
        <v>0</v>
      </c>
      <c r="L76" s="160">
        <f>SUM(L77,L80)</f>
        <v>0</v>
      </c>
    </row>
    <row r="77" spans="1:16" ht="24" x14ac:dyDescent="0.25">
      <c r="A77" s="264">
        <v>2110</v>
      </c>
      <c r="B77" s="67" t="s">
        <v>613</v>
      </c>
      <c r="C77" s="68">
        <f t="shared" si="5"/>
        <v>180</v>
      </c>
      <c r="D77" s="162">
        <f>SUM(D78:D79)</f>
        <v>0</v>
      </c>
      <c r="E77" s="162">
        <f>SUM(E78:E79)</f>
        <v>180</v>
      </c>
      <c r="F77" s="162">
        <f>SUM(F78:F79)</f>
        <v>0</v>
      </c>
      <c r="G77" s="163">
        <f>SUM(G78:G79)</f>
        <v>0</v>
      </c>
      <c r="H77" s="68">
        <f t="shared" si="6"/>
        <v>180</v>
      </c>
      <c r="I77" s="162">
        <f>SUM(I78:I79)</f>
        <v>0</v>
      </c>
      <c r="J77" s="162">
        <f>SUM(J78:J79)</f>
        <v>180</v>
      </c>
      <c r="K77" s="162">
        <f>SUM(K78:K79)</f>
        <v>0</v>
      </c>
      <c r="L77" s="164">
        <f>SUM(L78:L79)</f>
        <v>0</v>
      </c>
    </row>
    <row r="78" spans="1:16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6" ht="24" x14ac:dyDescent="0.25">
      <c r="A79" s="47">
        <v>2112</v>
      </c>
      <c r="B79" s="73" t="s">
        <v>614</v>
      </c>
      <c r="C79" s="74">
        <f t="shared" si="5"/>
        <v>180</v>
      </c>
      <c r="D79" s="76"/>
      <c r="E79" s="76">
        <v>180</v>
      </c>
      <c r="F79" s="76"/>
      <c r="G79" s="150"/>
      <c r="H79" s="74">
        <f t="shared" si="6"/>
        <v>180</v>
      </c>
      <c r="I79" s="76"/>
      <c r="J79" s="76">
        <v>180</v>
      </c>
      <c r="K79" s="76"/>
      <c r="L79" s="151"/>
    </row>
    <row r="80" spans="1:16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23754</v>
      </c>
      <c r="D83" s="65">
        <f>SUM(D84,D89,D95,D103,D112,D116,D122,D128)</f>
        <v>0</v>
      </c>
      <c r="E83" s="65">
        <f>SUM(E84,E89,E95,E103,E112,E116,E122,E128)</f>
        <v>23754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25834</v>
      </c>
      <c r="I83" s="65">
        <f>SUM(I84,I89,I95,I103,I112,I116,I122,I128)</f>
        <v>0</v>
      </c>
      <c r="J83" s="65">
        <f>SUM(J84,J89,J95,J103,J112,J116,J122,J128)</f>
        <v>25834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773</v>
      </c>
      <c r="D84" s="145">
        <f>SUM(D85:D88)</f>
        <v>0</v>
      </c>
      <c r="E84" s="145">
        <f>SUM(E85:E88)</f>
        <v>773</v>
      </c>
      <c r="F84" s="145">
        <f>SUM(F85:F88)</f>
        <v>0</v>
      </c>
      <c r="G84" s="145">
        <f>SUM(G85:G88)</f>
        <v>0</v>
      </c>
      <c r="H84" s="110">
        <f t="shared" si="6"/>
        <v>773</v>
      </c>
      <c r="I84" s="145">
        <f>SUM(I85:I88)</f>
        <v>0</v>
      </c>
      <c r="J84" s="145">
        <f>SUM(J85:J88)</f>
        <v>773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622</v>
      </c>
      <c r="D86" s="76"/>
      <c r="E86" s="76">
        <v>622</v>
      </c>
      <c r="F86" s="76"/>
      <c r="G86" s="150"/>
      <c r="H86" s="74">
        <f t="shared" si="6"/>
        <v>622</v>
      </c>
      <c r="I86" s="76"/>
      <c r="J86" s="76">
        <v>622</v>
      </c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131</v>
      </c>
      <c r="D87" s="76"/>
      <c r="E87" s="76">
        <v>131</v>
      </c>
      <c r="F87" s="76"/>
      <c r="G87" s="150"/>
      <c r="H87" s="74">
        <f t="shared" si="6"/>
        <v>131</v>
      </c>
      <c r="I87" s="76"/>
      <c r="J87" s="76">
        <v>131</v>
      </c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20</v>
      </c>
      <c r="D88" s="76"/>
      <c r="E88" s="76">
        <v>20</v>
      </c>
      <c r="F88" s="76"/>
      <c r="G88" s="150"/>
      <c r="H88" s="74">
        <f t="shared" si="6"/>
        <v>20</v>
      </c>
      <c r="I88" s="76"/>
      <c r="J88" s="76">
        <v>20</v>
      </c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13906</v>
      </c>
      <c r="D89" s="153">
        <f>SUM(D90:D94)</f>
        <v>0</v>
      </c>
      <c r="E89" s="153">
        <f>SUM(E90:E94)</f>
        <v>13906</v>
      </c>
      <c r="F89" s="153">
        <f>SUM(F90:F94)</f>
        <v>0</v>
      </c>
      <c r="G89" s="154">
        <f>SUM(G90:G94)</f>
        <v>0</v>
      </c>
      <c r="H89" s="74">
        <f t="shared" si="6"/>
        <v>15760</v>
      </c>
      <c r="I89" s="153">
        <f>SUM(I90:I94)</f>
        <v>0</v>
      </c>
      <c r="J89" s="153">
        <f>SUM(J90:J94)</f>
        <v>15760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8788</v>
      </c>
      <c r="D90" s="76"/>
      <c r="E90" s="76">
        <v>8788</v>
      </c>
      <c r="F90" s="76"/>
      <c r="G90" s="150"/>
      <c r="H90" s="74">
        <f t="shared" si="6"/>
        <v>10595</v>
      </c>
      <c r="I90" s="76"/>
      <c r="J90" s="76">
        <v>10595</v>
      </c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1578</v>
      </c>
      <c r="D91" s="76"/>
      <c r="E91" s="76">
        <v>1578</v>
      </c>
      <c r="F91" s="76"/>
      <c r="G91" s="150"/>
      <c r="H91" s="74">
        <f t="shared" si="6"/>
        <v>1592</v>
      </c>
      <c r="I91" s="76"/>
      <c r="J91" s="76">
        <v>1592</v>
      </c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3362</v>
      </c>
      <c r="D92" s="76"/>
      <c r="E92" s="76">
        <v>3362</v>
      </c>
      <c r="F92" s="76"/>
      <c r="G92" s="150"/>
      <c r="H92" s="74">
        <f t="shared" si="6"/>
        <v>3395</v>
      </c>
      <c r="I92" s="76"/>
      <c r="J92" s="76">
        <v>3395</v>
      </c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178</v>
      </c>
      <c r="D93" s="76"/>
      <c r="E93" s="76">
        <v>178</v>
      </c>
      <c r="F93" s="76"/>
      <c r="G93" s="150"/>
      <c r="H93" s="74">
        <f t="shared" si="6"/>
        <v>178</v>
      </c>
      <c r="I93" s="76"/>
      <c r="J93" s="76">
        <v>178</v>
      </c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1868</v>
      </c>
      <c r="D95" s="153">
        <f>SUM(D96:D102)</f>
        <v>0</v>
      </c>
      <c r="E95" s="153">
        <f>SUM(E96:E102)</f>
        <v>1868</v>
      </c>
      <c r="F95" s="153">
        <f>SUM(F96:F102)</f>
        <v>0</v>
      </c>
      <c r="G95" s="154">
        <f>SUM(G96:G102)</f>
        <v>0</v>
      </c>
      <c r="H95" s="74">
        <f t="shared" si="6"/>
        <v>2044</v>
      </c>
      <c r="I95" s="153">
        <f>SUM(I96:I102)</f>
        <v>0</v>
      </c>
      <c r="J95" s="153">
        <f>SUM(J96:J102)</f>
        <v>2044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750</v>
      </c>
      <c r="D100" s="76"/>
      <c r="E100" s="76">
        <v>750</v>
      </c>
      <c r="F100" s="76"/>
      <c r="G100" s="150"/>
      <c r="H100" s="74">
        <f t="shared" si="6"/>
        <v>750</v>
      </c>
      <c r="I100" s="76"/>
      <c r="J100" s="76">
        <v>750</v>
      </c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1118</v>
      </c>
      <c r="D102" s="76"/>
      <c r="E102" s="76">
        <v>1118</v>
      </c>
      <c r="F102" s="76"/>
      <c r="G102" s="150"/>
      <c r="H102" s="74">
        <f t="shared" si="6"/>
        <v>1294</v>
      </c>
      <c r="I102" s="76"/>
      <c r="J102" s="76">
        <f>1118+36+100+40</f>
        <v>1294</v>
      </c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6977</v>
      </c>
      <c r="D103" s="153">
        <f>SUM(D104:D111)</f>
        <v>0</v>
      </c>
      <c r="E103" s="153">
        <f>SUM(E104:E111)</f>
        <v>6977</v>
      </c>
      <c r="F103" s="153">
        <f>SUM(F104:F111)</f>
        <v>0</v>
      </c>
      <c r="G103" s="154">
        <f>SUM(G104:G111)</f>
        <v>0</v>
      </c>
      <c r="H103" s="74">
        <f t="shared" si="6"/>
        <v>7127</v>
      </c>
      <c r="I103" s="153">
        <f>SUM(I104:I111)</f>
        <v>0</v>
      </c>
      <c r="J103" s="153">
        <f>SUM(J104:J111)</f>
        <v>7127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4400</v>
      </c>
      <c r="D104" s="76"/>
      <c r="E104" s="76">
        <v>4400</v>
      </c>
      <c r="F104" s="76"/>
      <c r="G104" s="150"/>
      <c r="H104" s="74">
        <f t="shared" si="6"/>
        <v>4400</v>
      </c>
      <c r="I104" s="76"/>
      <c r="J104" s="76">
        <v>4400</v>
      </c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200</v>
      </c>
      <c r="D106" s="76"/>
      <c r="E106" s="76">
        <v>200</v>
      </c>
      <c r="F106" s="76"/>
      <c r="G106" s="150"/>
      <c r="H106" s="74">
        <f t="shared" si="6"/>
        <v>160</v>
      </c>
      <c r="I106" s="76"/>
      <c r="J106" s="76">
        <f>200-40</f>
        <v>160</v>
      </c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1767</v>
      </c>
      <c r="D107" s="76"/>
      <c r="E107" s="76">
        <v>1767</v>
      </c>
      <c r="F107" s="76"/>
      <c r="G107" s="150"/>
      <c r="H107" s="74">
        <f t="shared" si="6"/>
        <v>1767</v>
      </c>
      <c r="I107" s="76"/>
      <c r="J107" s="76">
        <v>1767</v>
      </c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610</v>
      </c>
      <c r="D111" s="76"/>
      <c r="E111" s="76">
        <v>610</v>
      </c>
      <c r="F111" s="76"/>
      <c r="G111" s="150"/>
      <c r="H111" s="74">
        <f t="shared" si="6"/>
        <v>800</v>
      </c>
      <c r="I111" s="76"/>
      <c r="J111" s="76">
        <v>800</v>
      </c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130</v>
      </c>
      <c r="D112" s="153">
        <f>SUM(D113:D115)</f>
        <v>0</v>
      </c>
      <c r="E112" s="153">
        <f>SUM(E113:E115)</f>
        <v>130</v>
      </c>
      <c r="F112" s="153">
        <f>SUM(F113:F115)</f>
        <v>0</v>
      </c>
      <c r="G112" s="166">
        <f>SUM(G113:G115)</f>
        <v>0</v>
      </c>
      <c r="H112" s="74">
        <f t="shared" si="6"/>
        <v>30</v>
      </c>
      <c r="I112" s="153">
        <f>SUM(I113:I115)</f>
        <v>0</v>
      </c>
      <c r="J112" s="153">
        <f>SUM(J113:J115)</f>
        <v>30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130</v>
      </c>
      <c r="D115" s="76"/>
      <c r="E115" s="76">
        <v>130</v>
      </c>
      <c r="F115" s="76"/>
      <c r="G115" s="150"/>
      <c r="H115" s="74">
        <f>SUM(I115:L115)</f>
        <v>30</v>
      </c>
      <c r="I115" s="76"/>
      <c r="J115" s="76">
        <f>130-100</f>
        <v>30</v>
      </c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100</v>
      </c>
      <c r="D122" s="153">
        <f>SUM(D123:D127)</f>
        <v>0</v>
      </c>
      <c r="E122" s="153">
        <f>SUM(E123:E127)</f>
        <v>100</v>
      </c>
      <c r="F122" s="153">
        <f>SUM(F123:F127)</f>
        <v>0</v>
      </c>
      <c r="G122" s="154">
        <f>SUM(G123:G127)</f>
        <v>0</v>
      </c>
      <c r="H122" s="74">
        <f t="shared" si="8"/>
        <v>100</v>
      </c>
      <c r="I122" s="153">
        <f>SUM(I123:I127)</f>
        <v>0</v>
      </c>
      <c r="J122" s="153">
        <f>SUM(J123:J127)</f>
        <v>100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100</v>
      </c>
      <c r="D127" s="76"/>
      <c r="E127" s="76">
        <v>100</v>
      </c>
      <c r="F127" s="76"/>
      <c r="G127" s="150"/>
      <c r="H127" s="74">
        <f t="shared" si="8"/>
        <v>100</v>
      </c>
      <c r="I127" s="76"/>
      <c r="J127" s="76">
        <v>100</v>
      </c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26406</v>
      </c>
      <c r="D130" s="65">
        <f>SUM(D131,D136,D140,D141,D144,D151,D159,D160,D163)</f>
        <v>0</v>
      </c>
      <c r="E130" s="65">
        <f>SUM(E131,E136,E140,E141,E144,E151,E159,E160,E163)</f>
        <v>24089</v>
      </c>
      <c r="F130" s="65">
        <f>SUM(F131,F136,F140,F141,F144,F151,F159,F160,F163)</f>
        <v>2317</v>
      </c>
      <c r="G130" s="159">
        <f>SUM(G131,G136,G140,G141,G144,G151,G159,G160,G163)</f>
        <v>0</v>
      </c>
      <c r="H130" s="59">
        <f t="shared" si="8"/>
        <v>26406</v>
      </c>
      <c r="I130" s="65">
        <f>SUM(I131,I136,I140,I141,I144,I151,I159,I160,I163)</f>
        <v>0</v>
      </c>
      <c r="J130" s="65">
        <f>SUM(J131,J136,J140,J141,J144,J151,J159,J160,J163)</f>
        <v>24089</v>
      </c>
      <c r="K130" s="65">
        <f>SUM(K131,K136,K140,K141,K144,K151,K159,K160,K163)</f>
        <v>2317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2875</v>
      </c>
      <c r="D131" s="162">
        <f>SUM(D132:D135)</f>
        <v>0</v>
      </c>
      <c r="E131" s="162">
        <f t="shared" ref="E131:L131" si="10">SUM(E132:E135)</f>
        <v>2875</v>
      </c>
      <c r="F131" s="162">
        <f t="shared" si="10"/>
        <v>0</v>
      </c>
      <c r="G131" s="163">
        <f t="shared" si="10"/>
        <v>0</v>
      </c>
      <c r="H131" s="68">
        <f t="shared" si="8"/>
        <v>3275</v>
      </c>
      <c r="I131" s="162">
        <f t="shared" si="10"/>
        <v>0</v>
      </c>
      <c r="J131" s="162">
        <f t="shared" si="10"/>
        <v>3275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500</v>
      </c>
      <c r="D132" s="76"/>
      <c r="E132" s="76">
        <v>500</v>
      </c>
      <c r="F132" s="76"/>
      <c r="G132" s="150"/>
      <c r="H132" s="74">
        <f t="shared" si="8"/>
        <v>500</v>
      </c>
      <c r="I132" s="76"/>
      <c r="J132" s="76">
        <v>500</v>
      </c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2295</v>
      </c>
      <c r="D133" s="76"/>
      <c r="E133" s="76">
        <v>2295</v>
      </c>
      <c r="F133" s="76"/>
      <c r="G133" s="150"/>
      <c r="H133" s="74">
        <f t="shared" si="8"/>
        <v>2625</v>
      </c>
      <c r="I133" s="76"/>
      <c r="J133" s="76">
        <f>2295+330</f>
        <v>2625</v>
      </c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80</v>
      </c>
      <c r="D134" s="76"/>
      <c r="E134" s="76">
        <v>80</v>
      </c>
      <c r="F134" s="76"/>
      <c r="G134" s="150"/>
      <c r="H134" s="74">
        <f t="shared" si="8"/>
        <v>80</v>
      </c>
      <c r="I134" s="76"/>
      <c r="J134" s="76">
        <v>80</v>
      </c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70</v>
      </c>
      <c r="I135" s="76"/>
      <c r="J135" s="76">
        <v>70</v>
      </c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43</v>
      </c>
      <c r="D136" s="153">
        <f>SUM(D137:D139)</f>
        <v>0</v>
      </c>
      <c r="E136" s="153">
        <f>SUM(E137:E139)</f>
        <v>43</v>
      </c>
      <c r="F136" s="153">
        <f>SUM(F137:F139)</f>
        <v>0</v>
      </c>
      <c r="G136" s="154">
        <f>SUM(G137:G139)</f>
        <v>0</v>
      </c>
      <c r="H136" s="74">
        <f t="shared" si="8"/>
        <v>43</v>
      </c>
      <c r="I136" s="153">
        <f>SUM(I137:I139)</f>
        <v>0</v>
      </c>
      <c r="J136" s="153">
        <f>SUM(J137:J139)</f>
        <v>43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43</v>
      </c>
      <c r="D138" s="76"/>
      <c r="E138" s="76">
        <v>43</v>
      </c>
      <c r="F138" s="76"/>
      <c r="G138" s="150"/>
      <c r="H138" s="74">
        <f t="shared" si="8"/>
        <v>43</v>
      </c>
      <c r="I138" s="76"/>
      <c r="J138" s="76">
        <v>43</v>
      </c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70</v>
      </c>
      <c r="D141" s="153">
        <f>SUM(D142:D143)</f>
        <v>0</v>
      </c>
      <c r="E141" s="153">
        <f>SUM(E142:E143)</f>
        <v>70</v>
      </c>
      <c r="F141" s="153">
        <f>SUM(F142:F143)</f>
        <v>0</v>
      </c>
      <c r="G141" s="154">
        <f>SUM(G142:G143)</f>
        <v>0</v>
      </c>
      <c r="H141" s="74">
        <f t="shared" si="8"/>
        <v>70</v>
      </c>
      <c r="I141" s="153">
        <f>SUM(I142:I143)</f>
        <v>0</v>
      </c>
      <c r="J141" s="153">
        <f>SUM(J142:J143)</f>
        <v>70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70</v>
      </c>
      <c r="D142" s="76"/>
      <c r="E142" s="76">
        <v>70</v>
      </c>
      <c r="F142" s="76"/>
      <c r="G142" s="150"/>
      <c r="H142" s="74">
        <f t="shared" si="8"/>
        <v>70</v>
      </c>
      <c r="I142" s="76"/>
      <c r="J142" s="76">
        <v>70</v>
      </c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2350</v>
      </c>
      <c r="D144" s="145">
        <f>SUM(D145:D150)</f>
        <v>0</v>
      </c>
      <c r="E144" s="145">
        <f>SUM(E145:E150)</f>
        <v>2350</v>
      </c>
      <c r="F144" s="145">
        <f>SUM(F145:F150)</f>
        <v>0</v>
      </c>
      <c r="G144" s="146">
        <f>SUM(G145:G150)</f>
        <v>0</v>
      </c>
      <c r="H144" s="110">
        <f t="shared" si="8"/>
        <v>2350</v>
      </c>
      <c r="I144" s="145">
        <f>SUM(I145:I150)</f>
        <v>0</v>
      </c>
      <c r="J144" s="145">
        <f>SUM(J145:J150)</f>
        <v>2350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350</v>
      </c>
      <c r="D145" s="70"/>
      <c r="E145" s="70">
        <v>350</v>
      </c>
      <c r="F145" s="70"/>
      <c r="G145" s="148"/>
      <c r="H145" s="68">
        <f t="shared" si="8"/>
        <v>350</v>
      </c>
      <c r="I145" s="70"/>
      <c r="J145" s="70">
        <v>350</v>
      </c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2000</v>
      </c>
      <c r="D146" s="76"/>
      <c r="E146" s="76">
        <v>2000</v>
      </c>
      <c r="F146" s="76"/>
      <c r="G146" s="150"/>
      <c r="H146" s="74">
        <f t="shared" si="8"/>
        <v>2000</v>
      </c>
      <c r="I146" s="76"/>
      <c r="J146" s="76">
        <v>2000</v>
      </c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19917</v>
      </c>
      <c r="D151" s="153">
        <f>SUM(D152:D158)</f>
        <v>0</v>
      </c>
      <c r="E151" s="153">
        <f>SUM(E152:E158)</f>
        <v>17600</v>
      </c>
      <c r="F151" s="153">
        <f>SUM(F152:F158)</f>
        <v>2317</v>
      </c>
      <c r="G151" s="154">
        <f>SUM(G152:G158)</f>
        <v>0</v>
      </c>
      <c r="H151" s="74">
        <f t="shared" si="8"/>
        <v>19917</v>
      </c>
      <c r="I151" s="153">
        <f>SUM(I152:I158)</f>
        <v>0</v>
      </c>
      <c r="J151" s="153">
        <f>SUM(J152:J158)</f>
        <v>17600</v>
      </c>
      <c r="K151" s="153">
        <f>SUM(K152:K158)</f>
        <v>2317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400</v>
      </c>
      <c r="D152" s="76"/>
      <c r="E152" s="76">
        <v>400</v>
      </c>
      <c r="F152" s="76"/>
      <c r="G152" s="150"/>
      <c r="H152" s="74">
        <f t="shared" si="8"/>
        <v>400</v>
      </c>
      <c r="I152" s="76"/>
      <c r="J152" s="76">
        <v>400</v>
      </c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100</v>
      </c>
      <c r="D153" s="76"/>
      <c r="E153" s="76">
        <v>100</v>
      </c>
      <c r="F153" s="76"/>
      <c r="G153" s="150"/>
      <c r="H153" s="74">
        <f t="shared" si="8"/>
        <v>100</v>
      </c>
      <c r="I153" s="76"/>
      <c r="J153" s="76">
        <v>100</v>
      </c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19417</v>
      </c>
      <c r="D154" s="76"/>
      <c r="E154" s="76">
        <v>17100</v>
      </c>
      <c r="F154" s="76">
        <f>2208+109</f>
        <v>2317</v>
      </c>
      <c r="G154" s="150"/>
      <c r="H154" s="74">
        <f t="shared" si="8"/>
        <v>19417</v>
      </c>
      <c r="I154" s="76"/>
      <c r="J154" s="76">
        <v>17100</v>
      </c>
      <c r="K154" s="76">
        <f>2208+109</f>
        <v>2317</v>
      </c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751</v>
      </c>
      <c r="D159" s="156"/>
      <c r="E159" s="156">
        <v>751</v>
      </c>
      <c r="F159" s="156"/>
      <c r="G159" s="157"/>
      <c r="H159" s="110">
        <f t="shared" si="8"/>
        <v>751</v>
      </c>
      <c r="I159" s="156"/>
      <c r="J159" s="156">
        <v>751</v>
      </c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7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7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7" x14ac:dyDescent="0.25">
      <c r="A163" s="144">
        <v>2390</v>
      </c>
      <c r="B163" s="103" t="s">
        <v>155</v>
      </c>
      <c r="C163" s="110">
        <f t="shared" si="7"/>
        <v>400</v>
      </c>
      <c r="D163" s="156"/>
      <c r="E163" s="156">
        <v>400</v>
      </c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7" x14ac:dyDescent="0.25">
      <c r="A164" s="58">
        <v>2400</v>
      </c>
      <c r="B164" s="141" t="s">
        <v>156</v>
      </c>
      <c r="C164" s="59">
        <f t="shared" si="7"/>
        <v>36</v>
      </c>
      <c r="D164" s="168"/>
      <c r="E164" s="168">
        <v>36</v>
      </c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7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7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7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7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7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7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7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7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  <c r="N172" s="278"/>
      <c r="O172" s="278"/>
      <c r="P172" s="278"/>
      <c r="Q172" s="279"/>
    </row>
    <row r="173" spans="1:17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7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7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7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7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7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5794</v>
      </c>
      <c r="I194" s="133">
        <f>SUM(I195,I230,I268)</f>
        <v>0</v>
      </c>
      <c r="J194" s="133">
        <f>SUM(J195,J230,J268)</f>
        <v>5794</v>
      </c>
      <c r="K194" s="133">
        <f>SUM(K195,K230,K268)</f>
        <v>0</v>
      </c>
      <c r="L194" s="188">
        <f>SUM(L195,L230,L268)</f>
        <v>0</v>
      </c>
      <c r="N194" s="276"/>
      <c r="O194" s="276"/>
      <c r="P194" s="276"/>
      <c r="Q194" s="277"/>
    </row>
    <row r="195" spans="1:17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5794</v>
      </c>
      <c r="I195" s="138">
        <f>I196+I204</f>
        <v>0</v>
      </c>
      <c r="J195" s="138">
        <f>J196+J204</f>
        <v>5794</v>
      </c>
      <c r="K195" s="138">
        <f>K196+K204</f>
        <v>0</v>
      </c>
      <c r="L195" s="189">
        <f>L196+L204</f>
        <v>0</v>
      </c>
    </row>
    <row r="196" spans="1:17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7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7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7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7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7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7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7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7" x14ac:dyDescent="0.25">
      <c r="A204" s="58">
        <v>5200</v>
      </c>
      <c r="B204" s="141" t="s">
        <v>189</v>
      </c>
      <c r="C204" s="59">
        <f t="shared" si="23"/>
        <v>5490</v>
      </c>
      <c r="D204" s="65">
        <f>D205+D215+D216+D225+D226+D227+D229</f>
        <v>0</v>
      </c>
      <c r="E204" s="65">
        <f>E205+E215+E216+E225+E226+E227+E229</f>
        <v>5490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5794</v>
      </c>
      <c r="I204" s="65">
        <f>I205+I215+I216+I225+I226+I227+I229</f>
        <v>0</v>
      </c>
      <c r="J204" s="65">
        <f>J205+J215+J216+J225+J226+J227+J229</f>
        <v>5794</v>
      </c>
      <c r="K204" s="65">
        <f>K205+K215+K216+K225+K226+K227+K229</f>
        <v>0</v>
      </c>
      <c r="L204" s="160">
        <f>L205+L215+L216+L225+L226+L227+L229</f>
        <v>0</v>
      </c>
    </row>
    <row r="205" spans="1:17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7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7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7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5490</v>
      </c>
      <c r="D216" s="153">
        <f>SUM(D217:D224)</f>
        <v>0</v>
      </c>
      <c r="E216" s="153">
        <f>SUM(E217:E224)</f>
        <v>5490</v>
      </c>
      <c r="F216" s="153">
        <f>SUM(F217:F224)</f>
        <v>0</v>
      </c>
      <c r="G216" s="154">
        <f>SUM(G217:G224)</f>
        <v>0</v>
      </c>
      <c r="H216" s="74">
        <f t="shared" si="24"/>
        <v>5794</v>
      </c>
      <c r="I216" s="153">
        <f>SUM(I217:I224)</f>
        <v>0</v>
      </c>
      <c r="J216" s="153">
        <f>SUM(J217:J224)</f>
        <v>5794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1600</v>
      </c>
      <c r="D218" s="76"/>
      <c r="E218" s="76">
        <v>1600</v>
      </c>
      <c r="F218" s="76"/>
      <c r="G218" s="150"/>
      <c r="H218" s="74">
        <f t="shared" si="24"/>
        <v>1600</v>
      </c>
      <c r="I218" s="76"/>
      <c r="J218" s="76">
        <v>1600</v>
      </c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3890</v>
      </c>
      <c r="D224" s="76"/>
      <c r="E224" s="76">
        <v>3890</v>
      </c>
      <c r="F224" s="76"/>
      <c r="G224" s="150"/>
      <c r="H224" s="74">
        <f t="shared" si="24"/>
        <v>4194</v>
      </c>
      <c r="I224" s="76"/>
      <c r="J224" s="76">
        <f>3870+324</f>
        <v>4194</v>
      </c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6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6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6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6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6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6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6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6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6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6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6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6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6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6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6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  <c r="N271" s="269"/>
      <c r="O271" s="269"/>
      <c r="P271" s="269"/>
    </row>
    <row r="272" spans="1:16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  <c r="N272" s="269"/>
      <c r="O272" s="269"/>
      <c r="P272" s="269"/>
    </row>
    <row r="273" spans="1:17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  <c r="N273" s="269"/>
      <c r="O273" s="269"/>
      <c r="P273" s="269"/>
    </row>
    <row r="274" spans="1:17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  <c r="N274" s="269"/>
      <c r="O274" s="269"/>
      <c r="P274" s="269"/>
    </row>
    <row r="275" spans="1:17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7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7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7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7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7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7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>
        <v>0</v>
      </c>
      <c r="G281" s="150"/>
      <c r="H281" s="74">
        <f t="shared" si="37"/>
        <v>0</v>
      </c>
      <c r="I281" s="76"/>
      <c r="J281" s="76"/>
      <c r="K281" s="76"/>
      <c r="L281" s="151"/>
    </row>
    <row r="282" spans="1:17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7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278959</v>
      </c>
      <c r="I283" s="219">
        <f>SUM(I280,I268,I230,I195,I187,I173,I75,I53)</f>
        <v>41370</v>
      </c>
      <c r="J283" s="219">
        <f>SUM(J280,J268,J230,J195,J187,J173,J75,J53)</f>
        <v>235272</v>
      </c>
      <c r="K283" s="219">
        <f>SUM(K280,K268,K230,K195,K187,K173,K75,K53)</f>
        <v>2317</v>
      </c>
      <c r="L283" s="143">
        <f>SUM(L280,L268,L230,L195,L187,L173,L75,L53)</f>
        <v>0</v>
      </c>
    </row>
    <row r="284" spans="1:17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7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-109</v>
      </c>
      <c r="I285" s="225">
        <f>SUM(I25,I26,I42)-I51</f>
        <v>0</v>
      </c>
      <c r="J285" s="225">
        <f>SUM(J25,J26,J42)-J51</f>
        <v>0</v>
      </c>
      <c r="K285" s="225">
        <f>(K27+K43)-K51</f>
        <v>-109</v>
      </c>
      <c r="L285" s="227">
        <f>L45-L51</f>
        <v>0</v>
      </c>
      <c r="N285" s="276"/>
      <c r="O285" s="276"/>
      <c r="P285" s="276"/>
      <c r="Q285" s="277"/>
    </row>
    <row r="286" spans="1:17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7" s="27" customFormat="1" x14ac:dyDescent="0.25">
      <c r="A287" s="292" t="s">
        <v>270</v>
      </c>
      <c r="B287" s="293"/>
      <c r="C287" s="224">
        <f t="shared" ref="C287:L287" si="40">SUM(C288,C290)-C298+C300</f>
        <v>109</v>
      </c>
      <c r="D287" s="225">
        <f t="shared" si="40"/>
        <v>0</v>
      </c>
      <c r="E287" s="225">
        <f t="shared" si="40"/>
        <v>0</v>
      </c>
      <c r="F287" s="225">
        <f t="shared" si="40"/>
        <v>109</v>
      </c>
      <c r="G287" s="226">
        <f t="shared" si="40"/>
        <v>0</v>
      </c>
      <c r="H287" s="229">
        <f t="shared" si="40"/>
        <v>109</v>
      </c>
      <c r="I287" s="225">
        <f t="shared" si="40"/>
        <v>0</v>
      </c>
      <c r="J287" s="225">
        <f t="shared" si="40"/>
        <v>0</v>
      </c>
      <c r="K287" s="225">
        <f t="shared" si="40"/>
        <v>109</v>
      </c>
      <c r="L287" s="230">
        <f t="shared" si="40"/>
        <v>0</v>
      </c>
      <c r="N287" s="276"/>
      <c r="O287" s="276"/>
      <c r="P287" s="276"/>
      <c r="Q287" s="277"/>
    </row>
    <row r="288" spans="1:17" s="27" customFormat="1" x14ac:dyDescent="0.25">
      <c r="A288" s="231" t="s">
        <v>271</v>
      </c>
      <c r="B288" s="231" t="s">
        <v>272</v>
      </c>
      <c r="C288" s="224">
        <f t="shared" ref="C288:L288" si="41">C22-C280</f>
        <v>109</v>
      </c>
      <c r="D288" s="225">
        <f t="shared" si="41"/>
        <v>0</v>
      </c>
      <c r="E288" s="225">
        <f t="shared" si="41"/>
        <v>0</v>
      </c>
      <c r="F288" s="225">
        <f t="shared" si="41"/>
        <v>109</v>
      </c>
      <c r="G288" s="232">
        <f t="shared" si="41"/>
        <v>0</v>
      </c>
      <c r="H288" s="229">
        <f t="shared" si="41"/>
        <v>109</v>
      </c>
      <c r="I288" s="225">
        <f t="shared" si="41"/>
        <v>0</v>
      </c>
      <c r="J288" s="225">
        <f t="shared" si="41"/>
        <v>0</v>
      </c>
      <c r="K288" s="225">
        <f t="shared" si="41"/>
        <v>109</v>
      </c>
      <c r="L288" s="230">
        <f t="shared" si="41"/>
        <v>0</v>
      </c>
      <c r="N288" s="276"/>
      <c r="O288" s="276"/>
      <c r="P288" s="276"/>
      <c r="Q288" s="277"/>
    </row>
    <row r="289" spans="1:17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7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  <c r="N290" s="276"/>
      <c r="O290" s="276"/>
      <c r="P290" s="276"/>
      <c r="Q290" s="277"/>
    </row>
    <row r="291" spans="1:17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7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7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7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7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7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7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7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  <c r="N298" s="276"/>
      <c r="O298" s="276"/>
      <c r="P298" s="276"/>
      <c r="Q298" s="277"/>
    </row>
    <row r="299" spans="1:17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  <c r="N299" s="276"/>
      <c r="O299" s="276"/>
      <c r="P299" s="276"/>
      <c r="Q299" s="277"/>
    </row>
    <row r="300" spans="1:17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  <c r="N300" s="276"/>
      <c r="O300" s="276"/>
      <c r="P300" s="276"/>
      <c r="Q300" s="277"/>
    </row>
    <row r="301" spans="1:17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7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7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7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6KxxocY2lNEh41QsNqSTqwQblx4QmB6/yxWN3K1eyyvQrOPXBbEc92Og/RX08qrb3hi7TEt2oryQsZpxe7j4Pw==" saltValue="+qKQWH98Vf7OBldrf4/qrA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Nr.09.21.1.&amp;"Arial,Regular"          </oddHeader>
    <oddFooter>&amp;L&amp;"Times New Roman,Regular"&amp;10&amp;D&amp;T&amp;R&amp;"Times New Roman,Regular"&amp;10&amp;P (&amp;N)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2"/>
      <c r="E4" s="282"/>
      <c r="F4" s="282"/>
      <c r="G4" s="282"/>
      <c r="H4" s="286" t="s">
        <v>501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2"/>
      <c r="E5" s="282"/>
      <c r="F5" s="282"/>
      <c r="G5" s="282"/>
      <c r="H5" s="286" t="s">
        <v>502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503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515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516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504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505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506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 t="e">
        <f t="shared" ref="C21:C47" si="0">SUM(D21:G21)</f>
        <v>#REF!</v>
      </c>
      <c r="D21" s="31" t="e">
        <f>SUM(D22,D25,D26,D42,D43)</f>
        <v>#REF!</v>
      </c>
      <c r="E21" s="31">
        <f>SUM(E22,E25,E43)</f>
        <v>44904</v>
      </c>
      <c r="F21" s="31">
        <f>SUM(F22,F27,F43)</f>
        <v>5735</v>
      </c>
      <c r="G21" s="32">
        <f>SUM(G22,G45)</f>
        <v>0</v>
      </c>
      <c r="H21" s="30">
        <f>SUM(I21:L21)</f>
        <v>539227</v>
      </c>
      <c r="I21" s="31">
        <f>SUM(I22,I25,I26,I42,I43)</f>
        <v>486033</v>
      </c>
      <c r="J21" s="31">
        <f>SUM(J22,J25,J43)</f>
        <v>47459</v>
      </c>
      <c r="K21" s="31">
        <f>SUM(K22,K27,K43)</f>
        <v>5735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2112</v>
      </c>
      <c r="D22" s="37">
        <f>SUM(D23:D24)</f>
        <v>0</v>
      </c>
      <c r="E22" s="37">
        <f>SUM(E23:E24)</f>
        <v>0</v>
      </c>
      <c r="F22" s="37">
        <f>SUM(F23:F24)</f>
        <v>2112</v>
      </c>
      <c r="G22" s="38">
        <f>SUM(G23:G24)</f>
        <v>0</v>
      </c>
      <c r="H22" s="36">
        <f t="shared" ref="H22:H47" si="1">SUM(I22:L22)</f>
        <v>2112</v>
      </c>
      <c r="I22" s="37">
        <f>SUM(I23:I24)</f>
        <v>0</v>
      </c>
      <c r="J22" s="37">
        <f>SUM(J23:J24)</f>
        <v>0</v>
      </c>
      <c r="K22" s="37">
        <f>SUM(K23:K24)</f>
        <v>2112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2112</v>
      </c>
      <c r="D24" s="49"/>
      <c r="E24" s="49"/>
      <c r="F24" s="49">
        <v>2112</v>
      </c>
      <c r="G24" s="50"/>
      <c r="H24" s="48">
        <f t="shared" si="1"/>
        <v>2112</v>
      </c>
      <c r="I24" s="49"/>
      <c r="J24" s="49"/>
      <c r="K24" s="49">
        <v>2112</v>
      </c>
      <c r="L24" s="51"/>
    </row>
    <row r="25" spans="1:12" s="27" customFormat="1" ht="24.75" thickBot="1" x14ac:dyDescent="0.3">
      <c r="A25" s="52">
        <v>19300</v>
      </c>
      <c r="B25" s="52" t="s">
        <v>35</v>
      </c>
      <c r="C25" s="53" t="e">
        <f t="shared" si="0"/>
        <v>#REF!</v>
      </c>
      <c r="D25" s="54" t="e">
        <f>D51</f>
        <v>#REF!</v>
      </c>
      <c r="E25" s="54">
        <v>44904</v>
      </c>
      <c r="F25" s="55" t="s">
        <v>36</v>
      </c>
      <c r="G25" s="56" t="s">
        <v>36</v>
      </c>
      <c r="H25" s="53">
        <f t="shared" si="1"/>
        <v>533492</v>
      </c>
      <c r="I25" s="54">
        <f>I51</f>
        <v>486033</v>
      </c>
      <c r="J25" s="54">
        <f>J51</f>
        <v>47459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3623</v>
      </c>
      <c r="D27" s="61" t="s">
        <v>36</v>
      </c>
      <c r="E27" s="61" t="s">
        <v>36</v>
      </c>
      <c r="F27" s="65">
        <f>SUM(F28,F32,F34,F37)</f>
        <v>3623</v>
      </c>
      <c r="G27" s="62" t="s">
        <v>36</v>
      </c>
      <c r="H27" s="59">
        <f t="shared" si="1"/>
        <v>3623</v>
      </c>
      <c r="I27" s="61" t="s">
        <v>36</v>
      </c>
      <c r="J27" s="61" t="s">
        <v>36</v>
      </c>
      <c r="K27" s="65">
        <f>SUM(K28,K32,K34,K37)</f>
        <v>3623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3623</v>
      </c>
      <c r="D37" s="61" t="s">
        <v>36</v>
      </c>
      <c r="E37" s="61" t="s">
        <v>36</v>
      </c>
      <c r="F37" s="65">
        <f>SUM(F38:F41)</f>
        <v>3623</v>
      </c>
      <c r="G37" s="62" t="s">
        <v>36</v>
      </c>
      <c r="H37" s="59">
        <f t="shared" si="1"/>
        <v>3623</v>
      </c>
      <c r="I37" s="61" t="s">
        <v>36</v>
      </c>
      <c r="J37" s="61" t="s">
        <v>36</v>
      </c>
      <c r="K37" s="65">
        <f>SUM(K38:K41)</f>
        <v>3623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3623</v>
      </c>
      <c r="D41" s="75" t="s">
        <v>36</v>
      </c>
      <c r="E41" s="75" t="s">
        <v>36</v>
      </c>
      <c r="F41" s="76">
        <v>3623</v>
      </c>
      <c r="G41" s="77" t="s">
        <v>36</v>
      </c>
      <c r="H41" s="74">
        <f t="shared" si="1"/>
        <v>3623</v>
      </c>
      <c r="I41" s="75" t="s">
        <v>36</v>
      </c>
      <c r="J41" s="75" t="s">
        <v>36</v>
      </c>
      <c r="K41" s="76">
        <v>3623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539227</v>
      </c>
      <c r="I50" s="122">
        <f>SUM(I51,I280)</f>
        <v>486033</v>
      </c>
      <c r="J50" s="122">
        <f>SUM(J51,J280)</f>
        <v>47459</v>
      </c>
      <c r="K50" s="122">
        <f>SUM(K51,K280)</f>
        <v>5735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537115</v>
      </c>
      <c r="I51" s="128">
        <f>SUM(I52,I194)</f>
        <v>486033</v>
      </c>
      <c r="J51" s="128">
        <f>SUM(J52,J194)</f>
        <v>47459</v>
      </c>
      <c r="K51" s="128">
        <f>SUM(K52,K194)</f>
        <v>3623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480402</v>
      </c>
      <c r="D52" s="133">
        <f>SUM(D53,D75,D173,D187)</f>
        <v>431875</v>
      </c>
      <c r="E52" s="133">
        <f>SUM(E53,E75,E173,E187)</f>
        <v>44904</v>
      </c>
      <c r="F52" s="133">
        <f>SUM(F53,F75,F173,F187)</f>
        <v>3623</v>
      </c>
      <c r="G52" s="134">
        <f>SUM(G53,G75,G173,G187)</f>
        <v>0</v>
      </c>
      <c r="H52" s="132">
        <f t="shared" si="6"/>
        <v>532084</v>
      </c>
      <c r="I52" s="133">
        <f>SUM(I53,I75,I173,I187)</f>
        <v>481002</v>
      </c>
      <c r="J52" s="133">
        <f>SUM(J53,J75,J173,J187)</f>
        <v>47459</v>
      </c>
      <c r="K52" s="133">
        <f>SUM(K53,K75,K173,K187)</f>
        <v>3623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406091</v>
      </c>
      <c r="D53" s="138">
        <f>SUM(D54,D67)</f>
        <v>361187</v>
      </c>
      <c r="E53" s="138">
        <f>SUM(E54,E67)</f>
        <v>44904</v>
      </c>
      <c r="F53" s="138">
        <f>SUM(F54,F67)</f>
        <v>0</v>
      </c>
      <c r="G53" s="139">
        <f>SUM(G54,G67)</f>
        <v>0</v>
      </c>
      <c r="H53" s="137">
        <f t="shared" si="6"/>
        <v>456805</v>
      </c>
      <c r="I53" s="138">
        <f>SUM(I54,I67)</f>
        <v>409346</v>
      </c>
      <c r="J53" s="138">
        <f>SUM(J54,J67)</f>
        <v>47459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305238</v>
      </c>
      <c r="D54" s="65">
        <f>SUM(D55,D58,D66)</f>
        <v>269002</v>
      </c>
      <c r="E54" s="65">
        <f>SUM(E55,E58,E66)</f>
        <v>36236</v>
      </c>
      <c r="F54" s="65">
        <f>SUM(F55,F58,F66)</f>
        <v>0</v>
      </c>
      <c r="G54" s="142">
        <f>SUM(G55,G58,G66)</f>
        <v>0</v>
      </c>
      <c r="H54" s="59">
        <f t="shared" si="6"/>
        <v>345613</v>
      </c>
      <c r="I54" s="65">
        <f>SUM(I55,I58,I66)</f>
        <v>307363</v>
      </c>
      <c r="J54" s="65">
        <f>SUM(J55,J58,J66)</f>
        <v>38250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296914</v>
      </c>
      <c r="D55" s="145">
        <f>SUM(D56:D57)</f>
        <v>260678</v>
      </c>
      <c r="E55" s="145">
        <f>SUM(E56:E57)</f>
        <v>36236</v>
      </c>
      <c r="F55" s="145">
        <f>SUM(F56:F57)</f>
        <v>0</v>
      </c>
      <c r="G55" s="146">
        <f>SUM(G56:G57)</f>
        <v>0</v>
      </c>
      <c r="H55" s="110">
        <f t="shared" si="6"/>
        <v>321995</v>
      </c>
      <c r="I55" s="145">
        <f>SUM(I56:I57)</f>
        <v>283745</v>
      </c>
      <c r="J55" s="145">
        <f>SUM(J56:J57)</f>
        <v>38250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296914</v>
      </c>
      <c r="D57" s="76">
        <v>260678</v>
      </c>
      <c r="E57" s="76">
        <f>36336-100</f>
        <v>36236</v>
      </c>
      <c r="F57" s="76"/>
      <c r="G57" s="150"/>
      <c r="H57" s="74">
        <f t="shared" si="6"/>
        <v>321995</v>
      </c>
      <c r="I57" s="76">
        <f>283959-214</f>
        <v>283745</v>
      </c>
      <c r="J57" s="76">
        <v>38250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8324</v>
      </c>
      <c r="D58" s="153">
        <f>SUM(D59:D65)</f>
        <v>8324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23618</v>
      </c>
      <c r="I58" s="153">
        <f>SUM(I59:I65)</f>
        <v>23618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3387</v>
      </c>
      <c r="D59" s="76">
        <v>3387</v>
      </c>
      <c r="E59" s="76"/>
      <c r="F59" s="76"/>
      <c r="G59" s="150"/>
      <c r="H59" s="74">
        <f t="shared" si="6"/>
        <v>3723</v>
      </c>
      <c r="I59" s="76">
        <v>3723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924</v>
      </c>
      <c r="D60" s="76">
        <v>924</v>
      </c>
      <c r="E60" s="76"/>
      <c r="F60" s="76"/>
      <c r="G60" s="150"/>
      <c r="H60" s="74">
        <f t="shared" si="6"/>
        <v>918</v>
      </c>
      <c r="I60" s="76">
        <v>918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3496</v>
      </c>
      <c r="D63" s="76">
        <v>3496</v>
      </c>
      <c r="E63" s="76"/>
      <c r="F63" s="76"/>
      <c r="G63" s="150"/>
      <c r="H63" s="74">
        <f t="shared" si="6"/>
        <v>3371</v>
      </c>
      <c r="I63" s="76">
        <v>3371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15089</v>
      </c>
      <c r="I64" s="76">
        <v>15089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517</v>
      </c>
      <c r="D65" s="76">
        <v>517</v>
      </c>
      <c r="E65" s="76"/>
      <c r="F65" s="76"/>
      <c r="G65" s="150"/>
      <c r="H65" s="74">
        <f t="shared" si="6"/>
        <v>517</v>
      </c>
      <c r="I65" s="76">
        <v>517</v>
      </c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100853</v>
      </c>
      <c r="D67" s="65">
        <f>SUM(D68:D69)</f>
        <v>92185</v>
      </c>
      <c r="E67" s="65">
        <f>SUM(E68:E69)</f>
        <v>8668</v>
      </c>
      <c r="F67" s="65">
        <f>SUM(F68:F69)</f>
        <v>0</v>
      </c>
      <c r="G67" s="159">
        <f>SUM(G68:G69)</f>
        <v>0</v>
      </c>
      <c r="H67" s="59">
        <f t="shared" si="6"/>
        <v>111192</v>
      </c>
      <c r="I67" s="65">
        <f>SUM(I68:I69)</f>
        <v>101983</v>
      </c>
      <c r="J67" s="65">
        <f>SUM(J68:J69)</f>
        <v>9209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75390</v>
      </c>
      <c r="D68" s="70">
        <v>66822</v>
      </c>
      <c r="E68" s="70">
        <v>8568</v>
      </c>
      <c r="F68" s="70"/>
      <c r="G68" s="148"/>
      <c r="H68" s="68">
        <f t="shared" si="6"/>
        <v>85073</v>
      </c>
      <c r="I68" s="70">
        <v>76014</v>
      </c>
      <c r="J68" s="70">
        <v>9059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25463</v>
      </c>
      <c r="D69" s="153">
        <f>SUM(D70:D74)</f>
        <v>25363</v>
      </c>
      <c r="E69" s="153">
        <f>SUM(E70:E74)</f>
        <v>100</v>
      </c>
      <c r="F69" s="153">
        <f>SUM(F70:F74)</f>
        <v>0</v>
      </c>
      <c r="G69" s="154">
        <f>SUM(G70:G74)</f>
        <v>0</v>
      </c>
      <c r="H69" s="74">
        <f t="shared" si="6"/>
        <v>26119</v>
      </c>
      <c r="I69" s="153">
        <f>SUM(I70:I74)</f>
        <v>25969</v>
      </c>
      <c r="J69" s="153">
        <f>SUM(J70:J74)</f>
        <v>150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14364</v>
      </c>
      <c r="D70" s="76">
        <f>12752+1512</f>
        <v>14264</v>
      </c>
      <c r="E70" s="76">
        <v>100</v>
      </c>
      <c r="F70" s="76"/>
      <c r="G70" s="150"/>
      <c r="H70" s="74">
        <f t="shared" si="6"/>
        <v>14806</v>
      </c>
      <c r="I70" s="76">
        <v>14656</v>
      </c>
      <c r="J70" s="76">
        <v>150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11099</v>
      </c>
      <c r="D73" s="76">
        <v>11099</v>
      </c>
      <c r="E73" s="76"/>
      <c r="F73" s="76"/>
      <c r="G73" s="150"/>
      <c r="H73" s="74">
        <f t="shared" si="6"/>
        <v>11099</v>
      </c>
      <c r="I73" s="76">
        <v>11099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214</v>
      </c>
      <c r="I74" s="76">
        <v>214</v>
      </c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74311</v>
      </c>
      <c r="D75" s="138">
        <f>SUM(D76,D83,D130,D164,D165,D172)</f>
        <v>70688</v>
      </c>
      <c r="E75" s="138">
        <f>SUM(E76,E83,E130,E164,E165,E172)</f>
        <v>0</v>
      </c>
      <c r="F75" s="138">
        <f>SUM(F76,F83,F130,F164,F165,F172)</f>
        <v>3623</v>
      </c>
      <c r="G75" s="139">
        <f>SUM(G76,G83,G130,G164,G165,G172)</f>
        <v>0</v>
      </c>
      <c r="H75" s="137">
        <f t="shared" si="6"/>
        <v>75279</v>
      </c>
      <c r="I75" s="138">
        <f>SUM(I76,I83,I130,I164,I165,I172)</f>
        <v>71656</v>
      </c>
      <c r="J75" s="138">
        <f>SUM(J76,J83,J130,J164,J165,J172)</f>
        <v>0</v>
      </c>
      <c r="K75" s="138">
        <f>SUM(K76,K83,K130,K164,K165,K172)</f>
        <v>3623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252</v>
      </c>
      <c r="D76" s="65">
        <f>SUM(D77,D80)</f>
        <v>252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240</v>
      </c>
      <c r="I76" s="65">
        <f>SUM(I77,I80)</f>
        <v>240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252</v>
      </c>
      <c r="D77" s="162">
        <f>SUM(D78:D79)</f>
        <v>252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240</v>
      </c>
      <c r="I77" s="162">
        <f>SUM(I78:I79)</f>
        <v>240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252</v>
      </c>
      <c r="D79" s="76">
        <v>252</v>
      </c>
      <c r="E79" s="76"/>
      <c r="F79" s="76"/>
      <c r="G79" s="150"/>
      <c r="H79" s="74">
        <f t="shared" si="6"/>
        <v>240</v>
      </c>
      <c r="I79" s="76">
        <v>240</v>
      </c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58715</v>
      </c>
      <c r="D83" s="65">
        <f>SUM(D84,D89,D95,D103,D112,D116,D122,D128)</f>
        <v>58715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60702</v>
      </c>
      <c r="I83" s="65">
        <f>SUM(I84,I89,I95,I103,I112,I116,I122,I128)</f>
        <v>60702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1067</v>
      </c>
      <c r="D84" s="145">
        <f>SUM(D85:D88)</f>
        <v>1067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997</v>
      </c>
      <c r="I84" s="145">
        <f>SUM(I85:I88)</f>
        <v>997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850</v>
      </c>
      <c r="D86" s="76">
        <v>850</v>
      </c>
      <c r="E86" s="76"/>
      <c r="F86" s="76"/>
      <c r="G86" s="150"/>
      <c r="H86" s="74">
        <f t="shared" si="6"/>
        <v>850</v>
      </c>
      <c r="I86" s="76">
        <v>850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188</v>
      </c>
      <c r="D87" s="76">
        <v>188</v>
      </c>
      <c r="E87" s="76"/>
      <c r="F87" s="76"/>
      <c r="G87" s="150"/>
      <c r="H87" s="74">
        <f t="shared" si="6"/>
        <v>118</v>
      </c>
      <c r="I87" s="76">
        <v>118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29</v>
      </c>
      <c r="D88" s="76">
        <v>29</v>
      </c>
      <c r="E88" s="76"/>
      <c r="F88" s="76"/>
      <c r="G88" s="150"/>
      <c r="H88" s="74">
        <f t="shared" si="6"/>
        <v>29</v>
      </c>
      <c r="I88" s="76">
        <v>29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44905</v>
      </c>
      <c r="D89" s="153">
        <f>SUM(D90:D94)</f>
        <v>44905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47011</v>
      </c>
      <c r="I89" s="153">
        <f>SUM(I90:I94)</f>
        <v>47011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26280</v>
      </c>
      <c r="D90" s="76">
        <v>26280</v>
      </c>
      <c r="E90" s="76"/>
      <c r="F90" s="76"/>
      <c r="G90" s="150"/>
      <c r="H90" s="74">
        <f t="shared" si="6"/>
        <v>27398</v>
      </c>
      <c r="I90" s="76">
        <v>27398</v>
      </c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7319</v>
      </c>
      <c r="D91" s="76">
        <v>7319</v>
      </c>
      <c r="E91" s="76"/>
      <c r="F91" s="76"/>
      <c r="G91" s="150"/>
      <c r="H91" s="74">
        <f t="shared" si="6"/>
        <v>8307</v>
      </c>
      <c r="I91" s="76">
        <v>8307</v>
      </c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10486</v>
      </c>
      <c r="D92" s="76">
        <v>10486</v>
      </c>
      <c r="E92" s="76"/>
      <c r="F92" s="76"/>
      <c r="G92" s="150"/>
      <c r="H92" s="74">
        <f t="shared" si="6"/>
        <v>10486</v>
      </c>
      <c r="I92" s="76">
        <v>10486</v>
      </c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820</v>
      </c>
      <c r="D93" s="76">
        <v>820</v>
      </c>
      <c r="E93" s="76"/>
      <c r="F93" s="76"/>
      <c r="G93" s="150"/>
      <c r="H93" s="74">
        <f t="shared" si="6"/>
        <v>820</v>
      </c>
      <c r="I93" s="76">
        <v>820</v>
      </c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1374</v>
      </c>
      <c r="D95" s="153">
        <f>SUM(D96:D102)</f>
        <v>1374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1459</v>
      </c>
      <c r="I95" s="153">
        <f>SUM(I96:I102)</f>
        <v>1459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105</v>
      </c>
      <c r="D100" s="76">
        <v>105</v>
      </c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1269</v>
      </c>
      <c r="D102" s="76">
        <v>1269</v>
      </c>
      <c r="E102" s="76"/>
      <c r="F102" s="76"/>
      <c r="G102" s="150"/>
      <c r="H102" s="74">
        <f t="shared" si="6"/>
        <v>1459</v>
      </c>
      <c r="I102" s="76">
        <f>1159+200+100</f>
        <v>1459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3610</v>
      </c>
      <c r="D103" s="153">
        <f>SUM(D104:D111)</f>
        <v>3610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3510</v>
      </c>
      <c r="I103" s="153">
        <f>SUM(I104:I111)</f>
        <v>3510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1494</v>
      </c>
      <c r="D106" s="76">
        <v>1494</v>
      </c>
      <c r="E106" s="76"/>
      <c r="F106" s="76"/>
      <c r="G106" s="150"/>
      <c r="H106" s="74">
        <f t="shared" si="6"/>
        <v>1394</v>
      </c>
      <c r="I106" s="76">
        <f>1494-100</f>
        <v>1394</v>
      </c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2116</v>
      </c>
      <c r="D107" s="76">
        <v>2116</v>
      </c>
      <c r="E107" s="76"/>
      <c r="F107" s="76"/>
      <c r="G107" s="150"/>
      <c r="H107" s="74">
        <f t="shared" si="6"/>
        <v>2116</v>
      </c>
      <c r="I107" s="76">
        <v>2116</v>
      </c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200</v>
      </c>
      <c r="D112" s="153">
        <f>SUM(D113:D115)</f>
        <v>200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166</v>
      </c>
      <c r="I112" s="153">
        <f>SUM(I113:I115)</f>
        <v>166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166</v>
      </c>
      <c r="I113" s="76">
        <v>166</v>
      </c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200</v>
      </c>
      <c r="D115" s="76">
        <v>200</v>
      </c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7559</v>
      </c>
      <c r="D116" s="153">
        <f>SUM(D117:D121)</f>
        <v>7559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7559</v>
      </c>
      <c r="I116" s="153">
        <f>SUM(I117:I121)</f>
        <v>7559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7559</v>
      </c>
      <c r="D119" s="76">
        <v>7559</v>
      </c>
      <c r="E119" s="76"/>
      <c r="F119" s="76"/>
      <c r="G119" s="150"/>
      <c r="H119" s="74">
        <f t="shared" si="8"/>
        <v>7559</v>
      </c>
      <c r="I119" s="76">
        <v>7559</v>
      </c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15344</v>
      </c>
      <c r="D130" s="65">
        <f>SUM(D131,D136,D140,D141,D144,D151,D159,D160,D163)</f>
        <v>11721</v>
      </c>
      <c r="E130" s="65">
        <f>SUM(E131,E136,E140,E141,E144,E151,E159,E160,E163)</f>
        <v>0</v>
      </c>
      <c r="F130" s="65">
        <f>SUM(F131,F136,F140,F141,F144,F151,F159,F160,F163)</f>
        <v>3623</v>
      </c>
      <c r="G130" s="159">
        <f>SUM(G131,G136,G140,G141,G144,G151,G159,G160,G163)</f>
        <v>0</v>
      </c>
      <c r="H130" s="59">
        <f t="shared" si="8"/>
        <v>14337</v>
      </c>
      <c r="I130" s="65">
        <f>SUM(I131,I136,I140,I141,I144,I151,I159,I160,I163)</f>
        <v>10714</v>
      </c>
      <c r="J130" s="65">
        <f>SUM(J131,J136,J140,J141,J144,J151,J159,J160,J163)</f>
        <v>0</v>
      </c>
      <c r="K130" s="65">
        <f>SUM(K131,K136,K140,K141,K144,K151,K159,K160,K163)</f>
        <v>3623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4002</v>
      </c>
      <c r="D131" s="162">
        <f>SUM(D132:D135)</f>
        <v>4002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4137</v>
      </c>
      <c r="I131" s="162">
        <f t="shared" si="10"/>
        <v>4137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250</v>
      </c>
      <c r="D132" s="76">
        <v>250</v>
      </c>
      <c r="E132" s="76"/>
      <c r="F132" s="76"/>
      <c r="G132" s="150"/>
      <c r="H132" s="74">
        <f t="shared" si="8"/>
        <v>250</v>
      </c>
      <c r="I132" s="76">
        <v>250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3622</v>
      </c>
      <c r="D133" s="76">
        <v>3622</v>
      </c>
      <c r="E133" s="76"/>
      <c r="F133" s="76"/>
      <c r="G133" s="150"/>
      <c r="H133" s="74">
        <f t="shared" si="8"/>
        <v>3757</v>
      </c>
      <c r="I133" s="76">
        <f>3432+300+25</f>
        <v>3757</v>
      </c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130</v>
      </c>
      <c r="D134" s="76">
        <v>130</v>
      </c>
      <c r="E134" s="76"/>
      <c r="F134" s="76"/>
      <c r="G134" s="150"/>
      <c r="H134" s="74">
        <f t="shared" si="8"/>
        <v>130</v>
      </c>
      <c r="I134" s="76">
        <v>130</v>
      </c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72</v>
      </c>
      <c r="D136" s="153">
        <f>SUM(D137:D139)</f>
        <v>72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72</v>
      </c>
      <c r="I136" s="153">
        <f>SUM(I137:I139)</f>
        <v>72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72</v>
      </c>
      <c r="D138" s="76">
        <v>72</v>
      </c>
      <c r="E138" s="76"/>
      <c r="F138" s="76"/>
      <c r="G138" s="150"/>
      <c r="H138" s="74">
        <f t="shared" si="8"/>
        <v>72</v>
      </c>
      <c r="I138" s="76">
        <v>72</v>
      </c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145</v>
      </c>
      <c r="D141" s="153">
        <f>SUM(D142:D143)</f>
        <v>145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145</v>
      </c>
      <c r="I141" s="153">
        <f>SUM(I142:I143)</f>
        <v>145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145</v>
      </c>
      <c r="D142" s="76">
        <v>145</v>
      </c>
      <c r="E142" s="76"/>
      <c r="F142" s="76"/>
      <c r="G142" s="150"/>
      <c r="H142" s="74">
        <f t="shared" si="8"/>
        <v>145</v>
      </c>
      <c r="I142" s="76">
        <v>145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4980</v>
      </c>
      <c r="D144" s="145">
        <f>SUM(D145:D150)</f>
        <v>4980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4693</v>
      </c>
      <c r="I144" s="145">
        <f>SUM(I145:I150)</f>
        <v>4693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555</v>
      </c>
      <c r="D145" s="70">
        <v>555</v>
      </c>
      <c r="E145" s="70"/>
      <c r="F145" s="70"/>
      <c r="G145" s="148"/>
      <c r="H145" s="68">
        <f t="shared" si="8"/>
        <v>555</v>
      </c>
      <c r="I145" s="70">
        <v>555</v>
      </c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4385</v>
      </c>
      <c r="D146" s="76">
        <v>4385</v>
      </c>
      <c r="E146" s="76"/>
      <c r="F146" s="76"/>
      <c r="G146" s="150"/>
      <c r="H146" s="74">
        <f t="shared" si="8"/>
        <v>4098</v>
      </c>
      <c r="I146" s="76">
        <v>4098</v>
      </c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40</v>
      </c>
      <c r="D149" s="76">
        <v>40</v>
      </c>
      <c r="E149" s="76"/>
      <c r="F149" s="76"/>
      <c r="G149" s="150"/>
      <c r="H149" s="74">
        <f t="shared" si="8"/>
        <v>40</v>
      </c>
      <c r="I149" s="76">
        <v>40</v>
      </c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4946</v>
      </c>
      <c r="D151" s="153">
        <f>SUM(D152:D158)</f>
        <v>1323</v>
      </c>
      <c r="E151" s="153">
        <f>SUM(E152:E158)</f>
        <v>0</v>
      </c>
      <c r="F151" s="153">
        <f>SUM(F152:F158)</f>
        <v>3623</v>
      </c>
      <c r="G151" s="154">
        <f>SUM(G152:G158)</f>
        <v>0</v>
      </c>
      <c r="H151" s="74">
        <f t="shared" si="8"/>
        <v>4482</v>
      </c>
      <c r="I151" s="153">
        <f>SUM(I152:I158)</f>
        <v>859</v>
      </c>
      <c r="J151" s="153">
        <f>SUM(J152:J158)</f>
        <v>0</v>
      </c>
      <c r="K151" s="153">
        <f>SUM(K152:K158)</f>
        <v>3623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734</v>
      </c>
      <c r="D152" s="76">
        <v>734</v>
      </c>
      <c r="E152" s="76"/>
      <c r="F152" s="76"/>
      <c r="G152" s="150"/>
      <c r="H152" s="74">
        <f t="shared" si="8"/>
        <v>474</v>
      </c>
      <c r="I152" s="76">
        <v>474</v>
      </c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589</v>
      </c>
      <c r="D153" s="76">
        <v>589</v>
      </c>
      <c r="E153" s="76"/>
      <c r="F153" s="76"/>
      <c r="G153" s="150"/>
      <c r="H153" s="74">
        <f t="shared" si="8"/>
        <v>385</v>
      </c>
      <c r="I153" s="76">
        <v>385</v>
      </c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3623</v>
      </c>
      <c r="D154" s="76"/>
      <c r="E154" s="76"/>
      <c r="F154" s="76">
        <v>3623</v>
      </c>
      <c r="G154" s="150"/>
      <c r="H154" s="74">
        <f t="shared" si="8"/>
        <v>3623</v>
      </c>
      <c r="I154" s="76"/>
      <c r="J154" s="76"/>
      <c r="K154" s="76">
        <v>3623</v>
      </c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1174</v>
      </c>
      <c r="D159" s="156">
        <v>1174</v>
      </c>
      <c r="E159" s="156"/>
      <c r="F159" s="156"/>
      <c r="G159" s="157"/>
      <c r="H159" s="110">
        <f t="shared" si="8"/>
        <v>808</v>
      </c>
      <c r="I159" s="156">
        <v>808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25</v>
      </c>
      <c r="D163" s="156">
        <v>25</v>
      </c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5031</v>
      </c>
      <c r="I194" s="133">
        <f>SUM(I195,I230,I268)</f>
        <v>5031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5031</v>
      </c>
      <c r="I195" s="138">
        <f>I196+I204</f>
        <v>5031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720</v>
      </c>
      <c r="I196" s="65">
        <f>I197+I198+I201+I202+I203</f>
        <v>720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720</v>
      </c>
      <c r="I198" s="153">
        <f>I199+I200</f>
        <v>720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720</v>
      </c>
      <c r="I199" s="76">
        <f>170+550</f>
        <v>720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7516</v>
      </c>
      <c r="D204" s="65">
        <f>D205+D215+D216+D225+D226+D227+D229</f>
        <v>7516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4311</v>
      </c>
      <c r="I204" s="65">
        <f>I205+I215+I216+I225+I226+I227+I229</f>
        <v>4311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7516</v>
      </c>
      <c r="D216" s="153">
        <f>SUM(D217:D224)</f>
        <v>7516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4311</v>
      </c>
      <c r="I216" s="153">
        <f>SUM(I217:I224)</f>
        <v>4311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5741</v>
      </c>
      <c r="D218" s="76">
        <v>5741</v>
      </c>
      <c r="E218" s="76"/>
      <c r="F218" s="76"/>
      <c r="G218" s="150"/>
      <c r="H218" s="74">
        <f t="shared" si="24"/>
        <v>2846</v>
      </c>
      <c r="I218" s="76">
        <v>2846</v>
      </c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205</v>
      </c>
      <c r="D219" s="76">
        <v>205</v>
      </c>
      <c r="E219" s="76"/>
      <c r="F219" s="76"/>
      <c r="G219" s="150"/>
      <c r="H219" s="74">
        <f t="shared" si="24"/>
        <v>205</v>
      </c>
      <c r="I219" s="76">
        <v>205</v>
      </c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1570</v>
      </c>
      <c r="D223" s="76">
        <v>1570</v>
      </c>
      <c r="E223" s="76"/>
      <c r="F223" s="76"/>
      <c r="G223" s="150"/>
      <c r="H223" s="74">
        <f t="shared" si="24"/>
        <v>1260</v>
      </c>
      <c r="I223" s="76">
        <v>1260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2112</v>
      </c>
      <c r="D280" s="153">
        <f>SUM(D281:D282)</f>
        <v>0</v>
      </c>
      <c r="E280" s="153">
        <f>SUM(E281:E282)</f>
        <v>0</v>
      </c>
      <c r="F280" s="153">
        <f>SUM(F281:F282)</f>
        <v>2112</v>
      </c>
      <c r="G280" s="154">
        <f>SUM(G281:G282)</f>
        <v>0</v>
      </c>
      <c r="H280" s="74">
        <f t="shared" si="37"/>
        <v>2112</v>
      </c>
      <c r="I280" s="153">
        <f>SUM(I281:I282)</f>
        <v>0</v>
      </c>
      <c r="J280" s="153">
        <f>SUM(J281:J282)</f>
        <v>0</v>
      </c>
      <c r="K280" s="153">
        <f>SUM(K281:K282)</f>
        <v>2112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2112</v>
      </c>
      <c r="D281" s="76"/>
      <c r="E281" s="76"/>
      <c r="F281" s="76">
        <v>2112</v>
      </c>
      <c r="G281" s="150"/>
      <c r="H281" s="74">
        <f t="shared" si="37"/>
        <v>2112</v>
      </c>
      <c r="I281" s="76"/>
      <c r="J281" s="76"/>
      <c r="K281" s="76">
        <v>2112</v>
      </c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539227</v>
      </c>
      <c r="I283" s="219">
        <f>SUM(I280,I268,I230,I195,I187,I173,I75,I53)</f>
        <v>486033</v>
      </c>
      <c r="J283" s="219">
        <f>SUM(J280,J268,J230,J195,J187,J173,J75,J53)</f>
        <v>47459</v>
      </c>
      <c r="K283" s="219">
        <f>SUM(K280,K268,K230,K195,K187,K173,K75,K53)</f>
        <v>5735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LFwpGafxHQWSADSSimnGjCCIP+WGxO5HGjcLqxN9cg3RFko1R+g18Tur58GQWneHLZcEn8A43lCJzkKgJosTxg==" saltValue="8d9Jn+YcJGVIpTVSY9CVtQ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Nr.09.22.1.&amp;"Arial,Regular"          </oddHeader>
    <oddFooter>&amp;L&amp;"Times New Roman,Regular"&amp;10&amp;D&amp;T&amp;R&amp;"Times New Roman,Regular"&amp;10&amp;P (&amp;N)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2"/>
      <c r="E4" s="282"/>
      <c r="F4" s="282"/>
      <c r="G4" s="282"/>
      <c r="H4" s="286" t="s">
        <v>501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2"/>
      <c r="E5" s="282"/>
      <c r="F5" s="282"/>
      <c r="G5" s="282"/>
      <c r="H5" s="286" t="s">
        <v>502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503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451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504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505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506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70528</v>
      </c>
      <c r="D21" s="31">
        <f>SUM(D22,D25,D26,D42,D43)</f>
        <v>70528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86176</v>
      </c>
      <c r="I21" s="31">
        <f>SUM(I22,I25,I26,I42,I43)</f>
        <v>86176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70528</v>
      </c>
      <c r="D25" s="54">
        <v>70528</v>
      </c>
      <c r="E25" s="54"/>
      <c r="F25" s="55" t="s">
        <v>36</v>
      </c>
      <c r="G25" s="56" t="s">
        <v>36</v>
      </c>
      <c r="H25" s="53">
        <f t="shared" si="1"/>
        <v>86176</v>
      </c>
      <c r="I25" s="54">
        <v>86176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86176</v>
      </c>
      <c r="I50" s="122">
        <f>SUM(I51,I280)</f>
        <v>86176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86176</v>
      </c>
      <c r="I51" s="128">
        <f>SUM(I52,I194)</f>
        <v>86176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70528</v>
      </c>
      <c r="D52" s="133">
        <f>SUM(D53,D75,D173,D187)</f>
        <v>70528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86176</v>
      </c>
      <c r="I52" s="133">
        <f>SUM(I53,I75,I173,I187)</f>
        <v>86176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70528</v>
      </c>
      <c r="D75" s="138">
        <f>SUM(D76,D83,D130,D164,D165,D172)</f>
        <v>70528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86176</v>
      </c>
      <c r="I75" s="138">
        <f>SUM(I76,I83,I130,I164,I165,I172)</f>
        <v>86176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70528</v>
      </c>
      <c r="D130" s="65">
        <f>SUM(D131,D136,D140,D141,D144,D151,D159,D160,D163)</f>
        <v>70528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86176</v>
      </c>
      <c r="I130" s="65">
        <f>SUM(I131,I136,I140,I141,I144,I151,I159,I160,I163)</f>
        <v>86176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70528</v>
      </c>
      <c r="D151" s="153">
        <f>SUM(D152:D158)</f>
        <v>70528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86176</v>
      </c>
      <c r="I151" s="153">
        <f>SUM(I152:I158)</f>
        <v>86176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70528</v>
      </c>
      <c r="D154" s="76">
        <v>70528</v>
      </c>
      <c r="E154" s="76"/>
      <c r="F154" s="76"/>
      <c r="G154" s="150"/>
      <c r="H154" s="74">
        <f t="shared" si="8"/>
        <v>86176</v>
      </c>
      <c r="I154" s="76">
        <v>86176</v>
      </c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86176</v>
      </c>
      <c r="I283" s="219">
        <f>SUM(I280,I268,I230,I195,I187,I173,I75,I53)</f>
        <v>86176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I3W6nchFXqFTF/KRIf/XrRTLJfqybSgysgqnxoluzeXFaJuNAGwIndVjR1FPot9pxleYHWQjcYWCFNVEkXf37g==" saltValue="P/uqHOiWFZMnqH/nvMdYHw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Nr.09.22.2.&amp;"Arial,Regular"          </oddHeader>
    <oddFooter>&amp;L&amp;"Times New Roman,Regular"&amp;10&amp;D&amp;T&amp;R&amp;"Times New Roman,Regular"&amp;10&amp;P (&amp;N)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2"/>
      <c r="E4" s="282"/>
      <c r="F4" s="282"/>
      <c r="G4" s="282"/>
      <c r="H4" s="286" t="s">
        <v>509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2"/>
      <c r="E5" s="282"/>
      <c r="F5" s="282"/>
      <c r="G5" s="282"/>
      <c r="H5" s="286" t="s">
        <v>510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511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515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516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512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513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514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 t="s">
        <v>525</v>
      </c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308155</v>
      </c>
      <c r="D21" s="31">
        <f>SUM(D22,D25,D26,D42,D43)</f>
        <v>268101</v>
      </c>
      <c r="E21" s="31">
        <f>SUM(E22,E25,E43)</f>
        <v>30912</v>
      </c>
      <c r="F21" s="31">
        <f>SUM(F22,F27,F43)</f>
        <v>8513</v>
      </c>
      <c r="G21" s="32">
        <f>SUM(G22,G45)</f>
        <v>629</v>
      </c>
      <c r="H21" s="30">
        <f>SUM(I21:L21)</f>
        <v>335746</v>
      </c>
      <c r="I21" s="31">
        <f>SUM(I22,I25,I26,I42,I43)</f>
        <v>294644</v>
      </c>
      <c r="J21" s="31">
        <f>SUM(J22,J25,J43)</f>
        <v>31960</v>
      </c>
      <c r="K21" s="31">
        <f>SUM(K22,K27,K43)</f>
        <v>8513</v>
      </c>
      <c r="L21" s="33">
        <f>SUM(L22,L45)</f>
        <v>629</v>
      </c>
    </row>
    <row r="22" spans="1:12" ht="12.75" thickTop="1" x14ac:dyDescent="0.25">
      <c r="A22" s="34"/>
      <c r="B22" s="35" t="s">
        <v>32</v>
      </c>
      <c r="C22" s="36">
        <f t="shared" si="0"/>
        <v>5772</v>
      </c>
      <c r="D22" s="37">
        <f>SUM(D23:D24)</f>
        <v>0</v>
      </c>
      <c r="E22" s="37">
        <f>SUM(E23:E24)</f>
        <v>0</v>
      </c>
      <c r="F22" s="37">
        <f>SUM(F23:F24)</f>
        <v>5193</v>
      </c>
      <c r="G22" s="38">
        <f>SUM(G23:G24)</f>
        <v>579</v>
      </c>
      <c r="H22" s="36">
        <f t="shared" ref="H22:H47" si="1">SUM(I22:L22)</f>
        <v>5772</v>
      </c>
      <c r="I22" s="37">
        <f>SUM(I23:I24)</f>
        <v>0</v>
      </c>
      <c r="J22" s="37">
        <f>SUM(J23:J24)</f>
        <v>0</v>
      </c>
      <c r="K22" s="37">
        <f>SUM(K23:K24)</f>
        <v>5193</v>
      </c>
      <c r="L22" s="39">
        <f>SUM(L23:L24)</f>
        <v>579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5772</v>
      </c>
      <c r="D24" s="49"/>
      <c r="E24" s="49"/>
      <c r="F24" s="49">
        <v>5193</v>
      </c>
      <c r="G24" s="50">
        <v>579</v>
      </c>
      <c r="H24" s="48">
        <f t="shared" si="1"/>
        <v>5772</v>
      </c>
      <c r="I24" s="49"/>
      <c r="J24" s="49"/>
      <c r="K24" s="49">
        <v>5193</v>
      </c>
      <c r="L24" s="51">
        <v>579</v>
      </c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299013</v>
      </c>
      <c r="D25" s="54">
        <v>268101</v>
      </c>
      <c r="E25" s="54">
        <v>30912</v>
      </c>
      <c r="F25" s="55" t="s">
        <v>36</v>
      </c>
      <c r="G25" s="56" t="s">
        <v>36</v>
      </c>
      <c r="H25" s="53">
        <f t="shared" si="1"/>
        <v>326604</v>
      </c>
      <c r="I25" s="54">
        <f>I51</f>
        <v>294644</v>
      </c>
      <c r="J25" s="54">
        <f>J51</f>
        <v>31960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3320</v>
      </c>
      <c r="D27" s="61" t="s">
        <v>36</v>
      </c>
      <c r="E27" s="61" t="s">
        <v>36</v>
      </c>
      <c r="F27" s="65">
        <f>SUM(F28,F32,F34,F37)</f>
        <v>3320</v>
      </c>
      <c r="G27" s="62" t="s">
        <v>36</v>
      </c>
      <c r="H27" s="59">
        <f t="shared" si="1"/>
        <v>3320</v>
      </c>
      <c r="I27" s="61" t="s">
        <v>36</v>
      </c>
      <c r="J27" s="61" t="s">
        <v>36</v>
      </c>
      <c r="K27" s="65">
        <f>SUM(K28,K32,K34,K37)</f>
        <v>3320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3320</v>
      </c>
      <c r="D37" s="61" t="s">
        <v>36</v>
      </c>
      <c r="E37" s="61" t="s">
        <v>36</v>
      </c>
      <c r="F37" s="65">
        <f>SUM(F38:F41)</f>
        <v>3320</v>
      </c>
      <c r="G37" s="62" t="s">
        <v>36</v>
      </c>
      <c r="H37" s="59">
        <f t="shared" si="1"/>
        <v>3320</v>
      </c>
      <c r="I37" s="61" t="s">
        <v>36</v>
      </c>
      <c r="J37" s="61" t="s">
        <v>36</v>
      </c>
      <c r="K37" s="65">
        <f>SUM(K38:K41)</f>
        <v>3320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3320</v>
      </c>
      <c r="D41" s="75" t="s">
        <v>36</v>
      </c>
      <c r="E41" s="75" t="s">
        <v>36</v>
      </c>
      <c r="F41" s="76">
        <f>3120+200</f>
        <v>3320</v>
      </c>
      <c r="G41" s="77" t="s">
        <v>36</v>
      </c>
      <c r="H41" s="74">
        <f t="shared" si="1"/>
        <v>3320</v>
      </c>
      <c r="I41" s="75" t="s">
        <v>36</v>
      </c>
      <c r="J41" s="75" t="s">
        <v>36</v>
      </c>
      <c r="K41" s="76">
        <v>3320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50</v>
      </c>
      <c r="D45" s="61" t="s">
        <v>36</v>
      </c>
      <c r="E45" s="61" t="s">
        <v>36</v>
      </c>
      <c r="F45" s="61" t="s">
        <v>36</v>
      </c>
      <c r="G45" s="99">
        <f>SUM(G46:G47)</f>
        <v>50</v>
      </c>
      <c r="H45" s="98">
        <f t="shared" si="1"/>
        <v>50</v>
      </c>
      <c r="I45" s="100" t="s">
        <v>36</v>
      </c>
      <c r="J45" s="100" t="s">
        <v>36</v>
      </c>
      <c r="K45" s="100" t="s">
        <v>36</v>
      </c>
      <c r="L45" s="101">
        <f>SUM(L46:L47)</f>
        <v>50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50</v>
      </c>
      <c r="D47" s="105" t="s">
        <v>36</v>
      </c>
      <c r="E47" s="105" t="s">
        <v>36</v>
      </c>
      <c r="F47" s="105" t="s">
        <v>36</v>
      </c>
      <c r="G47" s="106">
        <v>50</v>
      </c>
      <c r="H47" s="108">
        <f t="shared" si="1"/>
        <v>50</v>
      </c>
      <c r="I47" s="105" t="s">
        <v>36</v>
      </c>
      <c r="J47" s="105" t="s">
        <v>36</v>
      </c>
      <c r="K47" s="105" t="s">
        <v>36</v>
      </c>
      <c r="L47" s="107">
        <v>50</v>
      </c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335746</v>
      </c>
      <c r="I50" s="122">
        <f>SUM(I51,I280)</f>
        <v>294644</v>
      </c>
      <c r="J50" s="122">
        <f>SUM(J51,J280)</f>
        <v>31960</v>
      </c>
      <c r="K50" s="122">
        <f>SUM(K51,K280)</f>
        <v>8513</v>
      </c>
      <c r="L50" s="124">
        <f>SUM(L51,L280)</f>
        <v>629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330553</v>
      </c>
      <c r="I51" s="128">
        <f>SUM(I52,I194)</f>
        <v>294644</v>
      </c>
      <c r="J51" s="128">
        <f>SUM(J52,J194)</f>
        <v>31960</v>
      </c>
      <c r="K51" s="128">
        <f>SUM(K52,K194)</f>
        <v>3320</v>
      </c>
      <c r="L51" s="130">
        <f>SUM(L52,L194)</f>
        <v>629</v>
      </c>
    </row>
    <row r="52" spans="1:12" s="27" customFormat="1" ht="24" x14ac:dyDescent="0.25">
      <c r="A52" s="131"/>
      <c r="B52" s="21" t="s">
        <v>62</v>
      </c>
      <c r="C52" s="132">
        <f t="shared" si="5"/>
        <v>299162</v>
      </c>
      <c r="D52" s="133">
        <f>SUM(D53,D75,D173,D187)</f>
        <v>264301</v>
      </c>
      <c r="E52" s="133">
        <f>SUM(E53,E75,E173,E187)</f>
        <v>30912</v>
      </c>
      <c r="F52" s="133">
        <f>SUM(F53,F75,F173,F187)</f>
        <v>3320</v>
      </c>
      <c r="G52" s="134">
        <f>SUM(G53,G75,G173,G187)</f>
        <v>629</v>
      </c>
      <c r="H52" s="132">
        <f t="shared" si="6"/>
        <v>326208</v>
      </c>
      <c r="I52" s="133">
        <f>SUM(I53,I75,I173,I187)</f>
        <v>290299</v>
      </c>
      <c r="J52" s="133">
        <f>SUM(J53,J75,J173,J187)</f>
        <v>31960</v>
      </c>
      <c r="K52" s="133">
        <f>SUM(K53,K75,K173,K187)</f>
        <v>3320</v>
      </c>
      <c r="L52" s="135">
        <f>SUM(L53,L75,L173,L187)</f>
        <v>629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255907</v>
      </c>
      <c r="D53" s="138">
        <f>SUM(D54,D67)</f>
        <v>224995</v>
      </c>
      <c r="E53" s="138">
        <f>SUM(E54,E67)</f>
        <v>30912</v>
      </c>
      <c r="F53" s="138">
        <f>SUM(F54,F67)</f>
        <v>0</v>
      </c>
      <c r="G53" s="139">
        <f>SUM(G54,G67)</f>
        <v>0</v>
      </c>
      <c r="H53" s="137">
        <f t="shared" si="6"/>
        <v>289057</v>
      </c>
      <c r="I53" s="138">
        <f>SUM(I54,I67)</f>
        <v>257097</v>
      </c>
      <c r="J53" s="138">
        <f>SUM(J54,J67)</f>
        <v>31960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193579</v>
      </c>
      <c r="D54" s="65">
        <f>SUM(D55,D58,D66)</f>
        <v>168671</v>
      </c>
      <c r="E54" s="65">
        <f>SUM(E55,E58,E66)</f>
        <v>24908</v>
      </c>
      <c r="F54" s="65">
        <f>SUM(F55,F58,F66)</f>
        <v>0</v>
      </c>
      <c r="G54" s="142">
        <f>SUM(G55,G58,G66)</f>
        <v>0</v>
      </c>
      <c r="H54" s="59">
        <f t="shared" si="6"/>
        <v>220153</v>
      </c>
      <c r="I54" s="65">
        <f>SUM(I55,I58,I66)</f>
        <v>194393</v>
      </c>
      <c r="J54" s="65">
        <f>SUM(J55,J58,J66)</f>
        <v>25760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183175</v>
      </c>
      <c r="D55" s="145">
        <f>SUM(D56:D57)</f>
        <v>160559</v>
      </c>
      <c r="E55" s="145">
        <f>SUM(E56:E57)</f>
        <v>22616</v>
      </c>
      <c r="F55" s="145">
        <f>SUM(F56:F57)</f>
        <v>0</v>
      </c>
      <c r="G55" s="146">
        <f>SUM(G56:G57)</f>
        <v>0</v>
      </c>
      <c r="H55" s="110">
        <f t="shared" si="6"/>
        <v>198440</v>
      </c>
      <c r="I55" s="145">
        <f>SUM(I56:I57)</f>
        <v>174588</v>
      </c>
      <c r="J55" s="145">
        <f>SUM(J56:J57)</f>
        <v>23852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183175</v>
      </c>
      <c r="D57" s="76">
        <v>160559</v>
      </c>
      <c r="E57" s="76">
        <f>22716-100</f>
        <v>22616</v>
      </c>
      <c r="F57" s="76"/>
      <c r="G57" s="150"/>
      <c r="H57" s="74">
        <f t="shared" si="6"/>
        <v>198440</v>
      </c>
      <c r="I57" s="76">
        <v>174588</v>
      </c>
      <c r="J57" s="76">
        <v>23852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10404</v>
      </c>
      <c r="D58" s="153">
        <f>SUM(D59:D65)</f>
        <v>8112</v>
      </c>
      <c r="E58" s="153">
        <f>SUM(E59:E65)</f>
        <v>2292</v>
      </c>
      <c r="F58" s="153">
        <f>SUM(F59:F65)</f>
        <v>0</v>
      </c>
      <c r="G58" s="154">
        <f>SUM(G59:G65)</f>
        <v>0</v>
      </c>
      <c r="H58" s="74">
        <f t="shared" si="6"/>
        <v>21713</v>
      </c>
      <c r="I58" s="153">
        <f>SUM(I59:I65)</f>
        <v>19805</v>
      </c>
      <c r="J58" s="153">
        <f>SUM(J59:J65)</f>
        <v>1908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3387</v>
      </c>
      <c r="D59" s="76">
        <v>3387</v>
      </c>
      <c r="E59" s="76"/>
      <c r="F59" s="76"/>
      <c r="G59" s="150"/>
      <c r="H59" s="74">
        <f t="shared" si="6"/>
        <v>3723</v>
      </c>
      <c r="I59" s="76">
        <v>3723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924</v>
      </c>
      <c r="D60" s="76">
        <v>924</v>
      </c>
      <c r="E60" s="76"/>
      <c r="F60" s="76"/>
      <c r="G60" s="150"/>
      <c r="H60" s="74">
        <f t="shared" si="6"/>
        <v>918</v>
      </c>
      <c r="I60" s="76">
        <v>918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2439</v>
      </c>
      <c r="D63" s="76">
        <v>2439</v>
      </c>
      <c r="E63" s="76"/>
      <c r="F63" s="76"/>
      <c r="G63" s="150"/>
      <c r="H63" s="74">
        <f t="shared" si="6"/>
        <v>2490</v>
      </c>
      <c r="I63" s="76">
        <v>2490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11312</v>
      </c>
      <c r="I64" s="76">
        <v>11312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3654</v>
      </c>
      <c r="D65" s="76">
        <v>1362</v>
      </c>
      <c r="E65" s="76">
        <v>2292</v>
      </c>
      <c r="F65" s="76"/>
      <c r="G65" s="150"/>
      <c r="H65" s="74">
        <f t="shared" si="6"/>
        <v>3270</v>
      </c>
      <c r="I65" s="76">
        <v>1362</v>
      </c>
      <c r="J65" s="76">
        <v>1908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62328</v>
      </c>
      <c r="D67" s="65">
        <f>SUM(D68:D69)</f>
        <v>56324</v>
      </c>
      <c r="E67" s="65">
        <f>SUM(E68:E69)</f>
        <v>6004</v>
      </c>
      <c r="F67" s="65">
        <f>SUM(F68:F69)</f>
        <v>0</v>
      </c>
      <c r="G67" s="159">
        <f>SUM(G68:G69)</f>
        <v>0</v>
      </c>
      <c r="H67" s="59">
        <f t="shared" si="6"/>
        <v>68904</v>
      </c>
      <c r="I67" s="65">
        <f>SUM(I68:I69)</f>
        <v>62704</v>
      </c>
      <c r="J67" s="65">
        <f>SUM(J68:J69)</f>
        <v>6200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47709</v>
      </c>
      <c r="D68" s="70">
        <v>41805</v>
      </c>
      <c r="E68" s="70">
        <v>5904</v>
      </c>
      <c r="F68" s="70"/>
      <c r="G68" s="148"/>
      <c r="H68" s="68">
        <f t="shared" si="6"/>
        <v>54032</v>
      </c>
      <c r="I68" s="70">
        <v>47932</v>
      </c>
      <c r="J68" s="70">
        <v>6100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14619</v>
      </c>
      <c r="D69" s="153">
        <f>SUM(D70:D74)</f>
        <v>14519</v>
      </c>
      <c r="E69" s="153">
        <f>SUM(E70:E74)</f>
        <v>100</v>
      </c>
      <c r="F69" s="153">
        <f>SUM(F70:F74)</f>
        <v>0</v>
      </c>
      <c r="G69" s="154">
        <f>SUM(G70:G74)</f>
        <v>0</v>
      </c>
      <c r="H69" s="74">
        <f t="shared" si="6"/>
        <v>14872</v>
      </c>
      <c r="I69" s="153">
        <f>SUM(I70:I74)</f>
        <v>14772</v>
      </c>
      <c r="J69" s="153">
        <f>SUM(J70:J74)</f>
        <v>100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8642</v>
      </c>
      <c r="D70" s="76">
        <f>7601+941</f>
        <v>8542</v>
      </c>
      <c r="E70" s="76">
        <v>100</v>
      </c>
      <c r="F70" s="76"/>
      <c r="G70" s="150"/>
      <c r="H70" s="74">
        <f t="shared" si="6"/>
        <v>8895</v>
      </c>
      <c r="I70" s="76">
        <v>8795</v>
      </c>
      <c r="J70" s="76">
        <v>100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5977</v>
      </c>
      <c r="D73" s="76">
        <v>5977</v>
      </c>
      <c r="E73" s="76"/>
      <c r="F73" s="76"/>
      <c r="G73" s="150"/>
      <c r="H73" s="74">
        <f t="shared" si="6"/>
        <v>5977</v>
      </c>
      <c r="I73" s="76">
        <v>5977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43255</v>
      </c>
      <c r="D75" s="138">
        <f>SUM(D76,D83,D130,D164,D165,D172)</f>
        <v>39306</v>
      </c>
      <c r="E75" s="138">
        <f>SUM(E76,E83,E130,E164,E165,E172)</f>
        <v>0</v>
      </c>
      <c r="F75" s="138">
        <f>SUM(F76,F83,F130,F164,F165,F172)</f>
        <v>3320</v>
      </c>
      <c r="G75" s="139">
        <f>SUM(G76,G83,G130,G164,G165,G172)</f>
        <v>629</v>
      </c>
      <c r="H75" s="137">
        <f t="shared" si="6"/>
        <v>37151</v>
      </c>
      <c r="I75" s="138">
        <f>SUM(I76,I83,I130,I164,I165,I172)</f>
        <v>33202</v>
      </c>
      <c r="J75" s="138">
        <f>SUM(J76,J83,J130,J164,J165,J172)</f>
        <v>0</v>
      </c>
      <c r="K75" s="138">
        <f>SUM(K76,K83,K130,K164,K165,K172)</f>
        <v>3320</v>
      </c>
      <c r="L75" s="140">
        <f>SUM(L76,L83,L130,L164,L165,L172)</f>
        <v>629</v>
      </c>
    </row>
    <row r="76" spans="1:12" ht="24" x14ac:dyDescent="0.25">
      <c r="A76" s="58">
        <v>2100</v>
      </c>
      <c r="B76" s="141" t="s">
        <v>612</v>
      </c>
      <c r="C76" s="59">
        <f t="shared" si="5"/>
        <v>108</v>
      </c>
      <c r="D76" s="65">
        <f>SUM(D77,D80)</f>
        <v>108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108</v>
      </c>
      <c r="I76" s="65">
        <f>SUM(I77,I80)</f>
        <v>108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108</v>
      </c>
      <c r="D77" s="162">
        <f>SUM(D78:D79)</f>
        <v>108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108</v>
      </c>
      <c r="I77" s="162">
        <f>SUM(I78:I79)</f>
        <v>108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108</v>
      </c>
      <c r="D79" s="76">
        <v>108</v>
      </c>
      <c r="E79" s="76"/>
      <c r="F79" s="76"/>
      <c r="G79" s="150"/>
      <c r="H79" s="74">
        <f t="shared" si="6"/>
        <v>108</v>
      </c>
      <c r="I79" s="76">
        <v>108</v>
      </c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32647</v>
      </c>
      <c r="D83" s="65">
        <f>SUM(D84,D89,D95,D103,D112,D116,D122,D128)</f>
        <v>32647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28149</v>
      </c>
      <c r="I83" s="65">
        <f>SUM(I84,I89,I95,I103,I112,I116,I122,I128)</f>
        <v>28149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737</v>
      </c>
      <c r="D84" s="145">
        <f>SUM(D85:D88)</f>
        <v>737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737</v>
      </c>
      <c r="I84" s="145">
        <f>SUM(I85:I88)</f>
        <v>737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588</v>
      </c>
      <c r="D86" s="76">
        <v>588</v>
      </c>
      <c r="E86" s="76"/>
      <c r="F86" s="76"/>
      <c r="G86" s="150"/>
      <c r="H86" s="74">
        <f t="shared" si="6"/>
        <v>588</v>
      </c>
      <c r="I86" s="76">
        <v>588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120</v>
      </c>
      <c r="D87" s="76">
        <v>120</v>
      </c>
      <c r="E87" s="76"/>
      <c r="F87" s="76"/>
      <c r="G87" s="150"/>
      <c r="H87" s="74">
        <f t="shared" si="6"/>
        <v>120</v>
      </c>
      <c r="I87" s="76">
        <v>120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29</v>
      </c>
      <c r="D88" s="76">
        <v>29</v>
      </c>
      <c r="E88" s="76"/>
      <c r="F88" s="76"/>
      <c r="G88" s="150"/>
      <c r="H88" s="74">
        <f t="shared" si="6"/>
        <v>29</v>
      </c>
      <c r="I88" s="76">
        <v>29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19120</v>
      </c>
      <c r="D89" s="153">
        <f>SUM(D90:D94)</f>
        <v>19120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21633</v>
      </c>
      <c r="I89" s="153">
        <f>SUM(I90:I94)</f>
        <v>21633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9898</v>
      </c>
      <c r="D90" s="76">
        <v>9898</v>
      </c>
      <c r="E90" s="76"/>
      <c r="F90" s="76"/>
      <c r="G90" s="150"/>
      <c r="H90" s="74">
        <f t="shared" si="6"/>
        <v>11318</v>
      </c>
      <c r="I90" s="76">
        <v>11318</v>
      </c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3021</v>
      </c>
      <c r="D91" s="76">
        <v>3021</v>
      </c>
      <c r="E91" s="76"/>
      <c r="F91" s="76"/>
      <c r="G91" s="150"/>
      <c r="H91" s="74">
        <f t="shared" si="6"/>
        <v>3529</v>
      </c>
      <c r="I91" s="76">
        <v>3529</v>
      </c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5964</v>
      </c>
      <c r="D92" s="76">
        <v>5964</v>
      </c>
      <c r="E92" s="76"/>
      <c r="F92" s="76"/>
      <c r="G92" s="150"/>
      <c r="H92" s="74">
        <f t="shared" si="6"/>
        <v>6549</v>
      </c>
      <c r="I92" s="76">
        <v>6549</v>
      </c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237</v>
      </c>
      <c r="D93" s="76">
        <v>237</v>
      </c>
      <c r="E93" s="76"/>
      <c r="F93" s="76"/>
      <c r="G93" s="150"/>
      <c r="H93" s="74">
        <f t="shared" si="6"/>
        <v>237</v>
      </c>
      <c r="I93" s="76">
        <v>237</v>
      </c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318</v>
      </c>
      <c r="D95" s="153">
        <f>SUM(D96:D102)</f>
        <v>318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410</v>
      </c>
      <c r="I95" s="153">
        <f>SUM(I96:I102)</f>
        <v>410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318</v>
      </c>
      <c r="D102" s="76">
        <v>318</v>
      </c>
      <c r="E102" s="76"/>
      <c r="F102" s="76"/>
      <c r="G102" s="150"/>
      <c r="H102" s="74">
        <f t="shared" si="6"/>
        <v>410</v>
      </c>
      <c r="I102" s="76">
        <f>220+120+70</f>
        <v>410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12186</v>
      </c>
      <c r="D103" s="153">
        <f>SUM(D104:D111)</f>
        <v>12186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5203</v>
      </c>
      <c r="I103" s="153">
        <f>SUM(I104:I111)</f>
        <v>5203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6140</v>
      </c>
      <c r="D104" s="76">
        <v>6140</v>
      </c>
      <c r="E104" s="76"/>
      <c r="F104" s="76"/>
      <c r="G104" s="150"/>
      <c r="H104" s="74">
        <f t="shared" si="6"/>
        <v>240</v>
      </c>
      <c r="I104" s="76">
        <v>240</v>
      </c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762</v>
      </c>
      <c r="D106" s="76">
        <v>762</v>
      </c>
      <c r="E106" s="76"/>
      <c r="F106" s="76"/>
      <c r="G106" s="150"/>
      <c r="H106" s="74">
        <f t="shared" si="6"/>
        <v>343</v>
      </c>
      <c r="I106" s="76">
        <f>413-70</f>
        <v>343</v>
      </c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3704</v>
      </c>
      <c r="D107" s="76">
        <v>3704</v>
      </c>
      <c r="E107" s="76"/>
      <c r="F107" s="76"/>
      <c r="G107" s="150"/>
      <c r="H107" s="74">
        <f t="shared" si="6"/>
        <v>3040</v>
      </c>
      <c r="I107" s="76">
        <v>3040</v>
      </c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1580</v>
      </c>
      <c r="D111" s="76">
        <v>1580</v>
      </c>
      <c r="E111" s="76"/>
      <c r="F111" s="76"/>
      <c r="G111" s="150"/>
      <c r="H111" s="74">
        <f t="shared" si="6"/>
        <v>1580</v>
      </c>
      <c r="I111" s="76">
        <v>1580</v>
      </c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286</v>
      </c>
      <c r="D112" s="153">
        <f>SUM(D113:D115)</f>
        <v>286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166</v>
      </c>
      <c r="I112" s="153">
        <f>SUM(I113:I115)</f>
        <v>166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166</v>
      </c>
      <c r="D113" s="76">
        <v>166</v>
      </c>
      <c r="E113" s="76"/>
      <c r="F113" s="76"/>
      <c r="G113" s="150"/>
      <c r="H113" s="74">
        <f t="shared" si="6"/>
        <v>166</v>
      </c>
      <c r="I113" s="76">
        <v>166</v>
      </c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120</v>
      </c>
      <c r="D115" s="76">
        <v>120</v>
      </c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10465</v>
      </c>
      <c r="D130" s="65">
        <f>SUM(D131,D136,D140,D141,D144,D151,D159,D160,D163)</f>
        <v>6516</v>
      </c>
      <c r="E130" s="65">
        <f>SUM(E131,E136,E140,E141,E144,E151,E159,E160,E163)</f>
        <v>0</v>
      </c>
      <c r="F130" s="65">
        <f>SUM(F131,F136,F140,F141,F144,F151,F159,F160,F163)</f>
        <v>3320</v>
      </c>
      <c r="G130" s="159">
        <f>SUM(G131,G136,G140,G141,G144,G151,G159,G160,G163)</f>
        <v>629</v>
      </c>
      <c r="H130" s="59">
        <f t="shared" si="8"/>
        <v>8894</v>
      </c>
      <c r="I130" s="65">
        <f>SUM(I131,I136,I140,I141,I144,I151,I159,I160,I163)</f>
        <v>4945</v>
      </c>
      <c r="J130" s="65">
        <f>SUM(J131,J136,J140,J141,J144,J151,J159,J160,J163)</f>
        <v>0</v>
      </c>
      <c r="K130" s="65">
        <f>SUM(K131,K136,K140,K141,K144,K151,K159,K160,K163)</f>
        <v>3320</v>
      </c>
      <c r="L130" s="160">
        <f>SUM(L131,L136,L140,L141,L144,L151,L159,L160,L163)</f>
        <v>629</v>
      </c>
    </row>
    <row r="131" spans="1:12" ht="24" x14ac:dyDescent="0.25">
      <c r="A131" s="264">
        <v>2310</v>
      </c>
      <c r="B131" s="67" t="s">
        <v>622</v>
      </c>
      <c r="C131" s="68">
        <f t="shared" si="7"/>
        <v>3191</v>
      </c>
      <c r="D131" s="162">
        <f>SUM(D132:D135)</f>
        <v>3191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2488</v>
      </c>
      <c r="I131" s="162">
        <f t="shared" si="10"/>
        <v>2488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260</v>
      </c>
      <c r="D132" s="76">
        <v>260</v>
      </c>
      <c r="E132" s="76"/>
      <c r="F132" s="76"/>
      <c r="G132" s="150"/>
      <c r="H132" s="74">
        <f t="shared" si="8"/>
        <v>303</v>
      </c>
      <c r="I132" s="76">
        <f>260+43</f>
        <v>303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2831</v>
      </c>
      <c r="D133" s="76">
        <v>2831</v>
      </c>
      <c r="E133" s="76"/>
      <c r="F133" s="76"/>
      <c r="G133" s="150"/>
      <c r="H133" s="74">
        <f t="shared" si="8"/>
        <v>2185</v>
      </c>
      <c r="I133" s="76">
        <f>1649+450+86</f>
        <v>2185</v>
      </c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100</v>
      </c>
      <c r="D134" s="76">
        <v>100</v>
      </c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272</v>
      </c>
      <c r="D136" s="153">
        <f>SUM(D137:D139)</f>
        <v>72</v>
      </c>
      <c r="E136" s="153">
        <f>SUM(E137:E139)</f>
        <v>0</v>
      </c>
      <c r="F136" s="153">
        <f>SUM(F137:F139)</f>
        <v>200</v>
      </c>
      <c r="G136" s="154">
        <f>SUM(G137:G139)</f>
        <v>0</v>
      </c>
      <c r="H136" s="74">
        <f t="shared" si="8"/>
        <v>272</v>
      </c>
      <c r="I136" s="153">
        <f>SUM(I137:I139)</f>
        <v>72</v>
      </c>
      <c r="J136" s="153">
        <f>SUM(J137:J139)</f>
        <v>0</v>
      </c>
      <c r="K136" s="153">
        <f>SUM(K137:K139)</f>
        <v>200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272</v>
      </c>
      <c r="D138" s="76">
        <v>72</v>
      </c>
      <c r="E138" s="76"/>
      <c r="F138" s="76">
        <v>200</v>
      </c>
      <c r="G138" s="150"/>
      <c r="H138" s="74">
        <f t="shared" si="8"/>
        <v>272</v>
      </c>
      <c r="I138" s="76">
        <v>72</v>
      </c>
      <c r="J138" s="76"/>
      <c r="K138" s="76">
        <v>200</v>
      </c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130</v>
      </c>
      <c r="D141" s="153">
        <f>SUM(D142:D143)</f>
        <v>130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130</v>
      </c>
      <c r="I141" s="153">
        <f>SUM(I142:I143)</f>
        <v>130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130</v>
      </c>
      <c r="D142" s="76">
        <v>130</v>
      </c>
      <c r="E142" s="76"/>
      <c r="F142" s="76"/>
      <c r="G142" s="150"/>
      <c r="H142" s="74">
        <f t="shared" si="8"/>
        <v>130</v>
      </c>
      <c r="I142" s="76">
        <v>130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2108</v>
      </c>
      <c r="D144" s="145">
        <f>SUM(D145:D150)</f>
        <v>2108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1790</v>
      </c>
      <c r="I144" s="145">
        <f>SUM(I145:I150)</f>
        <v>1790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655</v>
      </c>
      <c r="D145" s="70">
        <v>655</v>
      </c>
      <c r="E145" s="70"/>
      <c r="F145" s="70"/>
      <c r="G145" s="148"/>
      <c r="H145" s="68">
        <f t="shared" si="8"/>
        <v>492</v>
      </c>
      <c r="I145" s="70">
        <v>492</v>
      </c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1410</v>
      </c>
      <c r="D146" s="76">
        <v>1410</v>
      </c>
      <c r="E146" s="76"/>
      <c r="F146" s="76"/>
      <c r="G146" s="150"/>
      <c r="H146" s="74">
        <f t="shared" si="8"/>
        <v>1298</v>
      </c>
      <c r="I146" s="76">
        <v>1298</v>
      </c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43</v>
      </c>
      <c r="D149" s="76">
        <v>43</v>
      </c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3670</v>
      </c>
      <c r="D151" s="153">
        <f>SUM(D152:D158)</f>
        <v>550</v>
      </c>
      <c r="E151" s="153">
        <f>SUM(E152:E158)</f>
        <v>0</v>
      </c>
      <c r="F151" s="153">
        <f>SUM(F152:F158)</f>
        <v>3120</v>
      </c>
      <c r="G151" s="154">
        <f>SUM(G152:G158)</f>
        <v>0</v>
      </c>
      <c r="H151" s="74">
        <f t="shared" si="8"/>
        <v>3220</v>
      </c>
      <c r="I151" s="153">
        <f>SUM(I152:I158)</f>
        <v>100</v>
      </c>
      <c r="J151" s="153">
        <f>SUM(J152:J158)</f>
        <v>0</v>
      </c>
      <c r="K151" s="153">
        <f>SUM(K152:K158)</f>
        <v>3120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200</v>
      </c>
      <c r="D152" s="76">
        <v>200</v>
      </c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350</v>
      </c>
      <c r="D153" s="76">
        <v>350</v>
      </c>
      <c r="E153" s="76"/>
      <c r="F153" s="76"/>
      <c r="G153" s="150"/>
      <c r="H153" s="74">
        <f t="shared" si="8"/>
        <v>100</v>
      </c>
      <c r="I153" s="76">
        <v>100</v>
      </c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3120</v>
      </c>
      <c r="D154" s="76"/>
      <c r="E154" s="76"/>
      <c r="F154" s="76">
        <v>3120</v>
      </c>
      <c r="G154" s="150"/>
      <c r="H154" s="74">
        <f t="shared" si="8"/>
        <v>3120</v>
      </c>
      <c r="I154" s="76"/>
      <c r="J154" s="76"/>
      <c r="K154" s="76">
        <v>3120</v>
      </c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994</v>
      </c>
      <c r="D159" s="156">
        <v>365</v>
      </c>
      <c r="E159" s="156"/>
      <c r="F159" s="156"/>
      <c r="G159" s="157">
        <v>629</v>
      </c>
      <c r="H159" s="110">
        <f t="shared" si="8"/>
        <v>994</v>
      </c>
      <c r="I159" s="156">
        <v>365</v>
      </c>
      <c r="J159" s="156"/>
      <c r="K159" s="156"/>
      <c r="L159" s="158">
        <v>629</v>
      </c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100</v>
      </c>
      <c r="D163" s="156">
        <v>100</v>
      </c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35</v>
      </c>
      <c r="D164" s="168">
        <v>35</v>
      </c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4345</v>
      </c>
      <c r="I194" s="133">
        <f>SUM(I195,I230,I268)</f>
        <v>4345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4345</v>
      </c>
      <c r="I195" s="138">
        <f>I196+I204</f>
        <v>4345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255</v>
      </c>
      <c r="I196" s="65">
        <f>I197+I198+I201+I202+I203</f>
        <v>255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255</v>
      </c>
      <c r="I198" s="153">
        <f>I199+I200</f>
        <v>255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255</v>
      </c>
      <c r="I199" s="76">
        <v>255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3800</v>
      </c>
      <c r="D204" s="65">
        <f>D205+D215+D216+D225+D226+D227+D229</f>
        <v>3800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4090</v>
      </c>
      <c r="I204" s="65">
        <f>I205+I215+I216+I225+I226+I227+I229</f>
        <v>4090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3800</v>
      </c>
      <c r="D216" s="153">
        <f>SUM(D217:D224)</f>
        <v>3800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4090</v>
      </c>
      <c r="I216" s="153">
        <f>SUM(I217:I224)</f>
        <v>4090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2000</v>
      </c>
      <c r="D218" s="76">
        <v>2000</v>
      </c>
      <c r="E218" s="76"/>
      <c r="F218" s="76"/>
      <c r="G218" s="150"/>
      <c r="H218" s="74">
        <f t="shared" si="24"/>
        <v>2000</v>
      </c>
      <c r="I218" s="76">
        <v>2000</v>
      </c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200</v>
      </c>
      <c r="D219" s="76">
        <v>200</v>
      </c>
      <c r="E219" s="76"/>
      <c r="F219" s="76"/>
      <c r="G219" s="150"/>
      <c r="H219" s="74">
        <f t="shared" si="24"/>
        <v>200</v>
      </c>
      <c r="I219" s="76">
        <v>200</v>
      </c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260</v>
      </c>
      <c r="D223" s="76">
        <v>260</v>
      </c>
      <c r="E223" s="76"/>
      <c r="F223" s="76"/>
      <c r="G223" s="150"/>
      <c r="H223" s="74">
        <f t="shared" si="24"/>
        <v>1890</v>
      </c>
      <c r="I223" s="76">
        <v>1890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1340</v>
      </c>
      <c r="D224" s="76">
        <v>1340</v>
      </c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5193</v>
      </c>
      <c r="D280" s="153">
        <f>SUM(D281:D282)</f>
        <v>0</v>
      </c>
      <c r="E280" s="153">
        <f>SUM(E281:E282)</f>
        <v>0</v>
      </c>
      <c r="F280" s="153">
        <f>SUM(F281:F282)</f>
        <v>5193</v>
      </c>
      <c r="G280" s="154">
        <f>SUM(G281:G282)</f>
        <v>0</v>
      </c>
      <c r="H280" s="74">
        <f t="shared" si="37"/>
        <v>5193</v>
      </c>
      <c r="I280" s="153">
        <f>SUM(I281:I282)</f>
        <v>0</v>
      </c>
      <c r="J280" s="153">
        <f>SUM(J281:J282)</f>
        <v>0</v>
      </c>
      <c r="K280" s="153">
        <f>SUM(K281:K282)</f>
        <v>5193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5193</v>
      </c>
      <c r="D281" s="76"/>
      <c r="E281" s="76"/>
      <c r="F281" s="76">
        <v>5193</v>
      </c>
      <c r="G281" s="150"/>
      <c r="H281" s="74">
        <f t="shared" si="37"/>
        <v>5193</v>
      </c>
      <c r="I281" s="76"/>
      <c r="J281" s="76"/>
      <c r="K281" s="76">
        <v>5193</v>
      </c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335746</v>
      </c>
      <c r="I283" s="219">
        <f>SUM(I280,I268,I230,I195,I187,I173,I75,I53)</f>
        <v>294644</v>
      </c>
      <c r="J283" s="219">
        <f>SUM(J280,J268,J230,J195,J187,J173,J75,J53)</f>
        <v>31960</v>
      </c>
      <c r="K283" s="219">
        <f>SUM(K280,K268,K230,K195,K187,K173,K75,K53)</f>
        <v>8513</v>
      </c>
      <c r="L283" s="143">
        <f>SUM(L280,L268,L230,L195,L187,L173,L75,L53)</f>
        <v>629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-579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-579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579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579</v>
      </c>
      <c r="H287" s="229">
        <f t="shared" si="40"/>
        <v>579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579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579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579</v>
      </c>
      <c r="H288" s="229">
        <f t="shared" si="41"/>
        <v>579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579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2ZUQNTS113m+7/hp9tF7wn6MtkF0jy5+C3dRZhJFNqPNbOFbXGLlpQyTTmdeZ9vG7vc+bsKSSYZP/Gic++aQZQ==" saltValue="rY12itG8T5jcoAkaKF99sw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Nr.09.23.1.&amp;"Arial,Regular"          </oddHeader>
    <oddFooter>&amp;L&amp;"Times New Roman,Regular"&amp;10&amp;D&amp;T&amp;R&amp;"Times New Roman,Regular"&amp;10&amp;P (&amp;N)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2"/>
      <c r="E4" s="282"/>
      <c r="F4" s="282"/>
      <c r="G4" s="282"/>
      <c r="H4" s="286" t="s">
        <v>509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2"/>
      <c r="E5" s="282"/>
      <c r="F5" s="282"/>
      <c r="G5" s="282"/>
      <c r="H5" s="286" t="s">
        <v>510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511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451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512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513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514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36784</v>
      </c>
      <c r="D21" s="31">
        <f>SUM(D22,D25,D26,D42,D43)</f>
        <v>36784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44945</v>
      </c>
      <c r="I21" s="31">
        <f>SUM(I22,I25,I26,I42,I43)</f>
        <v>44945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36784</v>
      </c>
      <c r="D25" s="54">
        <v>36784</v>
      </c>
      <c r="E25" s="54"/>
      <c r="F25" s="55" t="s">
        <v>36</v>
      </c>
      <c r="G25" s="56" t="s">
        <v>36</v>
      </c>
      <c r="H25" s="53">
        <f t="shared" si="1"/>
        <v>44945</v>
      </c>
      <c r="I25" s="54">
        <v>44945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44945</v>
      </c>
      <c r="I50" s="122">
        <f>SUM(I51,I280)</f>
        <v>44945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44945</v>
      </c>
      <c r="I51" s="128">
        <f>SUM(I52,I194)</f>
        <v>44945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36784</v>
      </c>
      <c r="D52" s="133">
        <f>SUM(D53,D75,D173,D187)</f>
        <v>36784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44945</v>
      </c>
      <c r="I52" s="133">
        <f>SUM(I53,I75,I173,I187)</f>
        <v>44945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36784</v>
      </c>
      <c r="D75" s="138">
        <f>SUM(D76,D83,D130,D164,D165,D172)</f>
        <v>36784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44945</v>
      </c>
      <c r="I75" s="138">
        <f>SUM(I76,I83,I130,I164,I165,I172)</f>
        <v>44945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36784</v>
      </c>
      <c r="D130" s="65">
        <f>SUM(D131,D136,D140,D141,D144,D151,D159,D160,D163)</f>
        <v>36784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44945</v>
      </c>
      <c r="I130" s="65">
        <f>SUM(I131,I136,I140,I141,I144,I151,I159,I160,I163)</f>
        <v>44945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36784</v>
      </c>
      <c r="D151" s="153">
        <f>SUM(D152:D158)</f>
        <v>36784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44945</v>
      </c>
      <c r="I151" s="153">
        <f>SUM(I152:I158)</f>
        <v>44945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36784</v>
      </c>
      <c r="D154" s="76">
        <v>36784</v>
      </c>
      <c r="E154" s="76"/>
      <c r="F154" s="76"/>
      <c r="G154" s="150"/>
      <c r="H154" s="74">
        <f t="shared" si="8"/>
        <v>44945</v>
      </c>
      <c r="I154" s="76">
        <v>44945</v>
      </c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44945</v>
      </c>
      <c r="I283" s="219">
        <f>SUM(I280,I268,I230,I195,I187,I173,I75,I53)</f>
        <v>44945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u2A0Ua6lOUOB+FjWub0jzi3SRyN/5XQYRsPl3lrewtw1cWqdJQPJqvj9pqW8zwbLDQEiis1b505b1jlh4FN4dA==" saltValue="omRSLO+MGDaPCPsYINScVg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Nr.09.23.2.&amp;"Arial,Regular"          </oddHeader>
    <oddFooter>&amp;L&amp;"Times New Roman,Regular"&amp;10&amp;D&amp;T&amp;R&amp;"Times New Roman,Regular"&amp;10&amp;P (&amp;N)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387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388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389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10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390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391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392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392716</v>
      </c>
      <c r="D21" s="31">
        <f>SUM(D22,D25,D26,D42,D43)</f>
        <v>376968</v>
      </c>
      <c r="E21" s="31">
        <f>SUM(E22,E25,E43)</f>
        <v>0</v>
      </c>
      <c r="F21" s="31">
        <f>SUM(F22,F27,F43)</f>
        <v>15748</v>
      </c>
      <c r="G21" s="32">
        <f>SUM(G22,G45)</f>
        <v>0</v>
      </c>
      <c r="H21" s="30">
        <f>SUM(I21:L21)</f>
        <v>1071792</v>
      </c>
      <c r="I21" s="31">
        <f>SUM(I22,I25,I26,I42,I43)</f>
        <v>454775</v>
      </c>
      <c r="J21" s="31">
        <f>SUM(J22,J25,J43)</f>
        <v>600985</v>
      </c>
      <c r="K21" s="31">
        <f>SUM(K22,K27,K43)</f>
        <v>16032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376968</v>
      </c>
      <c r="D25" s="54">
        <v>376968</v>
      </c>
      <c r="E25" s="54"/>
      <c r="F25" s="55" t="s">
        <v>36</v>
      </c>
      <c r="G25" s="56" t="s">
        <v>36</v>
      </c>
      <c r="H25" s="53">
        <f t="shared" si="1"/>
        <v>1055760</v>
      </c>
      <c r="I25" s="54">
        <v>454775</v>
      </c>
      <c r="J25" s="54">
        <v>600985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15748</v>
      </c>
      <c r="D27" s="61" t="s">
        <v>36</v>
      </c>
      <c r="E27" s="61" t="s">
        <v>36</v>
      </c>
      <c r="F27" s="65">
        <f>SUM(F28,F32,F34,F37)</f>
        <v>15748</v>
      </c>
      <c r="G27" s="62" t="s">
        <v>36</v>
      </c>
      <c r="H27" s="59">
        <f t="shared" si="1"/>
        <v>16032</v>
      </c>
      <c r="I27" s="61" t="s">
        <v>36</v>
      </c>
      <c r="J27" s="61" t="s">
        <v>36</v>
      </c>
      <c r="K27" s="65">
        <f>SUM(K28,K32,K34,K37)</f>
        <v>16032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12114</v>
      </c>
      <c r="D34" s="61" t="s">
        <v>36</v>
      </c>
      <c r="E34" s="61" t="s">
        <v>36</v>
      </c>
      <c r="F34" s="65">
        <f>SUM(F35:F36)</f>
        <v>12114</v>
      </c>
      <c r="G34" s="62" t="s">
        <v>36</v>
      </c>
      <c r="H34" s="59">
        <f t="shared" si="1"/>
        <v>12398</v>
      </c>
      <c r="I34" s="61" t="s">
        <v>36</v>
      </c>
      <c r="J34" s="61" t="s">
        <v>36</v>
      </c>
      <c r="K34" s="65">
        <f>SUM(K35:K36)</f>
        <v>12398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12114</v>
      </c>
      <c r="D35" s="69" t="s">
        <v>36</v>
      </c>
      <c r="E35" s="69" t="s">
        <v>36</v>
      </c>
      <c r="F35" s="70">
        <v>12114</v>
      </c>
      <c r="G35" s="71" t="s">
        <v>36</v>
      </c>
      <c r="H35" s="68">
        <f t="shared" si="1"/>
        <v>12398</v>
      </c>
      <c r="I35" s="69" t="s">
        <v>36</v>
      </c>
      <c r="J35" s="69" t="s">
        <v>36</v>
      </c>
      <c r="K35" s="70">
        <f>12114+284</f>
        <v>12398</v>
      </c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3634</v>
      </c>
      <c r="D37" s="61" t="s">
        <v>36</v>
      </c>
      <c r="E37" s="61" t="s">
        <v>36</v>
      </c>
      <c r="F37" s="65">
        <f>SUM(F38:F41)</f>
        <v>3634</v>
      </c>
      <c r="G37" s="62" t="s">
        <v>36</v>
      </c>
      <c r="H37" s="59">
        <f t="shared" si="1"/>
        <v>3634</v>
      </c>
      <c r="I37" s="61" t="s">
        <v>36</v>
      </c>
      <c r="J37" s="61" t="s">
        <v>36</v>
      </c>
      <c r="K37" s="65">
        <f>SUM(K38:K41)</f>
        <v>3634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3634</v>
      </c>
      <c r="D41" s="75" t="s">
        <v>36</v>
      </c>
      <c r="E41" s="75" t="s">
        <v>36</v>
      </c>
      <c r="F41" s="76">
        <v>3634</v>
      </c>
      <c r="G41" s="77" t="s">
        <v>36</v>
      </c>
      <c r="H41" s="74">
        <f t="shared" si="1"/>
        <v>3634</v>
      </c>
      <c r="I41" s="75" t="s">
        <v>36</v>
      </c>
      <c r="J41" s="75" t="s">
        <v>36</v>
      </c>
      <c r="K41" s="76">
        <v>3634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1071792</v>
      </c>
      <c r="I50" s="122">
        <f>SUM(I51,I280)</f>
        <v>454775</v>
      </c>
      <c r="J50" s="122">
        <f>SUM(J51,J280)</f>
        <v>600985</v>
      </c>
      <c r="K50" s="122">
        <f>SUM(K51,K280)</f>
        <v>16032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1071792</v>
      </c>
      <c r="I51" s="128">
        <f>SUM(I52,I194)</f>
        <v>454775</v>
      </c>
      <c r="J51" s="128">
        <f>SUM(J52,J194)</f>
        <v>600985</v>
      </c>
      <c r="K51" s="128">
        <f>SUM(K52,K194)</f>
        <v>16032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378852</v>
      </c>
      <c r="D52" s="133">
        <f>SUM(D53,D75,D173,D187)</f>
        <v>363104</v>
      </c>
      <c r="E52" s="133">
        <f>SUM(E53,E75,E173,E187)</f>
        <v>0</v>
      </c>
      <c r="F52" s="133">
        <f>SUM(F53,F75,F173,F187)</f>
        <v>15748</v>
      </c>
      <c r="G52" s="134">
        <f>SUM(G53,G75,G173,G187)</f>
        <v>0</v>
      </c>
      <c r="H52" s="132">
        <f t="shared" si="6"/>
        <v>1037749</v>
      </c>
      <c r="I52" s="133">
        <f>SUM(I53,I75,I173,I187)</f>
        <v>420732</v>
      </c>
      <c r="J52" s="133">
        <f>SUM(J53,J75,J173,J187)</f>
        <v>600985</v>
      </c>
      <c r="K52" s="133">
        <f>SUM(K53,K75,K173,K187)</f>
        <v>16032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251862</v>
      </c>
      <c r="D53" s="138">
        <f>SUM(D54,D67)</f>
        <v>251862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900708</v>
      </c>
      <c r="I53" s="138">
        <f>SUM(I54,I67)</f>
        <v>299723</v>
      </c>
      <c r="J53" s="138">
        <f>SUM(J54,J67)</f>
        <v>600985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176371</v>
      </c>
      <c r="D54" s="65">
        <f>SUM(D55,D58,D66)</f>
        <v>176371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697625</v>
      </c>
      <c r="I54" s="65">
        <f>SUM(I55,I58,I66)</f>
        <v>213567</v>
      </c>
      <c r="J54" s="65">
        <f>SUM(J55,J58,J66)</f>
        <v>484058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164663</v>
      </c>
      <c r="D55" s="145">
        <f>SUM(D56:D57)</f>
        <v>164663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626413</v>
      </c>
      <c r="I55" s="145">
        <f>SUM(I56:I57)</f>
        <v>179201</v>
      </c>
      <c r="J55" s="145">
        <f>SUM(J56:J57)</f>
        <v>447212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164663</v>
      </c>
      <c r="D57" s="76">
        <v>164663</v>
      </c>
      <c r="E57" s="76"/>
      <c r="F57" s="76"/>
      <c r="G57" s="150"/>
      <c r="H57" s="74">
        <f t="shared" si="6"/>
        <v>626413</v>
      </c>
      <c r="I57" s="76">
        <v>179201</v>
      </c>
      <c r="J57" s="76">
        <f>412910+16854+14583+2865</f>
        <v>447212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11708</v>
      </c>
      <c r="D58" s="153">
        <f>SUM(D59:D65)</f>
        <v>11708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71212</v>
      </c>
      <c r="I58" s="153">
        <f>SUM(I59:I65)</f>
        <v>34366</v>
      </c>
      <c r="J58" s="153">
        <f>SUM(J59:J65)</f>
        <v>36846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3395</v>
      </c>
      <c r="D59" s="76">
        <v>3395</v>
      </c>
      <c r="E59" s="76"/>
      <c r="F59" s="76"/>
      <c r="G59" s="150"/>
      <c r="H59" s="74">
        <f t="shared" si="6"/>
        <v>3723</v>
      </c>
      <c r="I59" s="76">
        <v>3723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837</v>
      </c>
      <c r="D60" s="76">
        <v>837</v>
      </c>
      <c r="E60" s="76"/>
      <c r="F60" s="76"/>
      <c r="G60" s="150"/>
      <c r="H60" s="74">
        <f t="shared" si="6"/>
        <v>918</v>
      </c>
      <c r="I60" s="76">
        <v>918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920</v>
      </c>
      <c r="D62" s="76">
        <v>920</v>
      </c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3020</v>
      </c>
      <c r="D63" s="76">
        <v>3020</v>
      </c>
      <c r="E63" s="76"/>
      <c r="F63" s="76"/>
      <c r="G63" s="150"/>
      <c r="H63" s="74">
        <f t="shared" si="6"/>
        <v>4346</v>
      </c>
      <c r="I63" s="76">
        <v>3020</v>
      </c>
      <c r="J63" s="76">
        <v>1326</v>
      </c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24029</v>
      </c>
      <c r="I64" s="76">
        <v>24029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3536</v>
      </c>
      <c r="D65" s="76">
        <v>3536</v>
      </c>
      <c r="E65" s="76"/>
      <c r="F65" s="76"/>
      <c r="G65" s="150"/>
      <c r="H65" s="74">
        <f t="shared" si="6"/>
        <v>38196</v>
      </c>
      <c r="I65" s="76">
        <v>2676</v>
      </c>
      <c r="J65" s="76">
        <f>31644+2364+1512</f>
        <v>35520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75491</v>
      </c>
      <c r="D67" s="65">
        <f>SUM(D68:D69)</f>
        <v>75491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203083</v>
      </c>
      <c r="I67" s="65">
        <f>SUM(I68:I69)</f>
        <v>86156</v>
      </c>
      <c r="J67" s="65">
        <f>SUM(J68:J69)</f>
        <v>116927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45711</v>
      </c>
      <c r="D68" s="70">
        <v>45711</v>
      </c>
      <c r="E68" s="70"/>
      <c r="F68" s="70"/>
      <c r="G68" s="148"/>
      <c r="H68" s="68">
        <f t="shared" si="6"/>
        <v>169669</v>
      </c>
      <c r="I68" s="70">
        <f>54851+106</f>
        <v>54957</v>
      </c>
      <c r="J68" s="70">
        <f>105631+4541+3864+676</f>
        <v>114712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29780</v>
      </c>
      <c r="D69" s="153">
        <f>SUM(D70:D74)</f>
        <v>29780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33414</v>
      </c>
      <c r="I69" s="153">
        <f>SUM(I70:I74)</f>
        <v>31199</v>
      </c>
      <c r="J69" s="153">
        <f>SUM(J70:J74)</f>
        <v>2215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17401</v>
      </c>
      <c r="D70" s="76">
        <v>17401</v>
      </c>
      <c r="E70" s="76"/>
      <c r="F70" s="76"/>
      <c r="G70" s="150"/>
      <c r="H70" s="74">
        <f t="shared" si="6"/>
        <v>21035</v>
      </c>
      <c r="I70" s="76">
        <f>18372+320+128</f>
        <v>18820</v>
      </c>
      <c r="J70" s="76">
        <f>1900+30+285</f>
        <v>2215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12379</v>
      </c>
      <c r="D73" s="76">
        <v>12379</v>
      </c>
      <c r="E73" s="76"/>
      <c r="F73" s="76"/>
      <c r="G73" s="150"/>
      <c r="H73" s="74">
        <f t="shared" si="6"/>
        <v>12379</v>
      </c>
      <c r="I73" s="76">
        <v>12379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126990</v>
      </c>
      <c r="D75" s="138">
        <f>SUM(D76,D83,D130,D164,D165,D172)</f>
        <v>111242</v>
      </c>
      <c r="E75" s="138">
        <f>SUM(E76,E83,E130,E164,E165,E172)</f>
        <v>0</v>
      </c>
      <c r="F75" s="138">
        <f>SUM(F76,F83,F130,F164,F165,F172)</f>
        <v>15748</v>
      </c>
      <c r="G75" s="139">
        <f>SUM(G76,G83,G130,G164,G165,G172)</f>
        <v>0</v>
      </c>
      <c r="H75" s="137">
        <f t="shared" si="6"/>
        <v>137041</v>
      </c>
      <c r="I75" s="138">
        <f>SUM(I76,I83,I130,I164,I165,I172)</f>
        <v>121009</v>
      </c>
      <c r="J75" s="138">
        <f>SUM(J76,J83,J130,J164,J165,J172)</f>
        <v>0</v>
      </c>
      <c r="K75" s="138">
        <f>SUM(K76,K83,K130,K164,K165,K172)</f>
        <v>16032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100073</v>
      </c>
      <c r="D83" s="65">
        <f>SUM(D84,D89,D95,D103,D112,D116,D122,D128)</f>
        <v>86403</v>
      </c>
      <c r="E83" s="65">
        <f>SUM(E84,E89,E95,E103,E112,E116,E122,E128)</f>
        <v>0</v>
      </c>
      <c r="F83" s="65">
        <f>SUM(F84,F89,F95,F103,F112,F116,F122,F128)</f>
        <v>13670</v>
      </c>
      <c r="G83" s="159">
        <f>SUM(G84,G89,G95,G103,G112,G116,G122,G128)</f>
        <v>0</v>
      </c>
      <c r="H83" s="59">
        <f t="shared" si="6"/>
        <v>99690</v>
      </c>
      <c r="I83" s="65">
        <f>SUM(I84,I89,I95,I103,I112,I116,I122,I128)</f>
        <v>86020</v>
      </c>
      <c r="J83" s="65">
        <f>SUM(J84,J89,J95,J103,J112,J116,J122,J128)</f>
        <v>0</v>
      </c>
      <c r="K83" s="65">
        <f>SUM(K84,K89,K95,K103,K112,K116,K122,K128)</f>
        <v>13670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2103</v>
      </c>
      <c r="D84" s="145">
        <f>SUM(D85:D88)</f>
        <v>2103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1598</v>
      </c>
      <c r="I84" s="145">
        <f>SUM(I85:I88)</f>
        <v>1598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1362</v>
      </c>
      <c r="D86" s="76">
        <v>1362</v>
      </c>
      <c r="E86" s="76"/>
      <c r="F86" s="76"/>
      <c r="G86" s="150"/>
      <c r="H86" s="74">
        <f t="shared" si="6"/>
        <v>1271</v>
      </c>
      <c r="I86" s="76">
        <v>1271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291</v>
      </c>
      <c r="D87" s="76">
        <v>291</v>
      </c>
      <c r="E87" s="76"/>
      <c r="F87" s="76"/>
      <c r="G87" s="150"/>
      <c r="H87" s="74">
        <f t="shared" si="6"/>
        <v>291</v>
      </c>
      <c r="I87" s="76">
        <v>291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450</v>
      </c>
      <c r="D88" s="76">
        <v>450</v>
      </c>
      <c r="E88" s="76"/>
      <c r="F88" s="76"/>
      <c r="G88" s="150"/>
      <c r="H88" s="74">
        <f t="shared" si="6"/>
        <v>36</v>
      </c>
      <c r="I88" s="76">
        <f>450-414</f>
        <v>36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86144</v>
      </c>
      <c r="D89" s="153">
        <f>SUM(D90:D94)</f>
        <v>72474</v>
      </c>
      <c r="E89" s="153">
        <f>SUM(E90:E94)</f>
        <v>0</v>
      </c>
      <c r="F89" s="153">
        <f>SUM(F90:F94)</f>
        <v>13670</v>
      </c>
      <c r="G89" s="154">
        <f>SUM(G90:G94)</f>
        <v>0</v>
      </c>
      <c r="H89" s="74">
        <f t="shared" si="6"/>
        <v>86469</v>
      </c>
      <c r="I89" s="153">
        <f>SUM(I90:I94)</f>
        <v>72799</v>
      </c>
      <c r="J89" s="153">
        <f>SUM(J90:J94)</f>
        <v>0</v>
      </c>
      <c r="K89" s="153">
        <f>SUM(K90:K94)</f>
        <v>13670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52598</v>
      </c>
      <c r="D90" s="76">
        <v>47131</v>
      </c>
      <c r="E90" s="76"/>
      <c r="F90" s="76">
        <v>5467</v>
      </c>
      <c r="G90" s="150"/>
      <c r="H90" s="74">
        <f t="shared" si="6"/>
        <v>51071</v>
      </c>
      <c r="I90" s="76">
        <v>45604</v>
      </c>
      <c r="J90" s="76"/>
      <c r="K90" s="76">
        <v>5467</v>
      </c>
      <c r="L90" s="151"/>
    </row>
    <row r="91" spans="1:12" x14ac:dyDescent="0.25">
      <c r="A91" s="47">
        <v>2222</v>
      </c>
      <c r="B91" s="73" t="s">
        <v>91</v>
      </c>
      <c r="C91" s="74">
        <f t="shared" si="5"/>
        <v>7358</v>
      </c>
      <c r="D91" s="76">
        <v>6223</v>
      </c>
      <c r="E91" s="76"/>
      <c r="F91" s="76">
        <v>1135</v>
      </c>
      <c r="G91" s="150"/>
      <c r="H91" s="74">
        <f t="shared" si="6"/>
        <v>7212</v>
      </c>
      <c r="I91" s="76">
        <v>6077</v>
      </c>
      <c r="J91" s="76"/>
      <c r="K91" s="76">
        <v>1135</v>
      </c>
      <c r="L91" s="151"/>
    </row>
    <row r="92" spans="1:12" x14ac:dyDescent="0.25">
      <c r="A92" s="47">
        <v>2223</v>
      </c>
      <c r="B92" s="73" t="s">
        <v>92</v>
      </c>
      <c r="C92" s="74">
        <f t="shared" si="5"/>
        <v>25799</v>
      </c>
      <c r="D92" s="76">
        <v>18731</v>
      </c>
      <c r="E92" s="76"/>
      <c r="F92" s="76">
        <v>7068</v>
      </c>
      <c r="G92" s="150"/>
      <c r="H92" s="74">
        <f t="shared" si="6"/>
        <v>27741</v>
      </c>
      <c r="I92" s="76">
        <v>20673</v>
      </c>
      <c r="J92" s="76"/>
      <c r="K92" s="76">
        <v>7068</v>
      </c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389</v>
      </c>
      <c r="D93" s="76">
        <v>389</v>
      </c>
      <c r="E93" s="76"/>
      <c r="F93" s="76"/>
      <c r="G93" s="150"/>
      <c r="H93" s="74">
        <f t="shared" si="6"/>
        <v>445</v>
      </c>
      <c r="I93" s="76">
        <v>445</v>
      </c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4185</v>
      </c>
      <c r="D95" s="153">
        <f>SUM(D96:D102)</f>
        <v>4185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4002</v>
      </c>
      <c r="I95" s="153">
        <f>SUM(I96:I102)</f>
        <v>4002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3000</v>
      </c>
      <c r="D96" s="76">
        <v>3000</v>
      </c>
      <c r="E96" s="76"/>
      <c r="F96" s="76"/>
      <c r="G96" s="150"/>
      <c r="H96" s="74">
        <f t="shared" si="6"/>
        <v>2456</v>
      </c>
      <c r="I96" s="76">
        <v>2456</v>
      </c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1185</v>
      </c>
      <c r="D102" s="76">
        <v>1185</v>
      </c>
      <c r="E102" s="76"/>
      <c r="F102" s="76"/>
      <c r="G102" s="150"/>
      <c r="H102" s="74">
        <f t="shared" si="6"/>
        <v>1546</v>
      </c>
      <c r="I102" s="76">
        <f>1112+434</f>
        <v>1546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6848</v>
      </c>
      <c r="D103" s="153">
        <f>SUM(D104:D111)</f>
        <v>6848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6848</v>
      </c>
      <c r="I103" s="153">
        <f>SUM(I104:I111)</f>
        <v>6848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819</v>
      </c>
      <c r="D106" s="76">
        <v>819</v>
      </c>
      <c r="E106" s="76"/>
      <c r="F106" s="76"/>
      <c r="G106" s="150"/>
      <c r="H106" s="74">
        <f t="shared" si="6"/>
        <v>819</v>
      </c>
      <c r="I106" s="76">
        <v>819</v>
      </c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6029</v>
      </c>
      <c r="D107" s="76">
        <v>6029</v>
      </c>
      <c r="E107" s="76"/>
      <c r="F107" s="76"/>
      <c r="G107" s="150"/>
      <c r="H107" s="74">
        <f t="shared" si="6"/>
        <v>6029</v>
      </c>
      <c r="I107" s="76">
        <v>6029</v>
      </c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434</v>
      </c>
      <c r="D112" s="153">
        <f>SUM(D113:D115)</f>
        <v>434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414</v>
      </c>
      <c r="I112" s="153">
        <f>SUM(I113:I115)</f>
        <v>414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434</v>
      </c>
      <c r="D115" s="76">
        <v>434</v>
      </c>
      <c r="E115" s="76"/>
      <c r="F115" s="76"/>
      <c r="G115" s="150"/>
      <c r="H115" s="74">
        <f>SUM(I115:L115)</f>
        <v>414</v>
      </c>
      <c r="I115" s="76">
        <f>434-434+414</f>
        <v>414</v>
      </c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359</v>
      </c>
      <c r="D122" s="153">
        <f>SUM(D123:D127)</f>
        <v>359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359</v>
      </c>
      <c r="I122" s="153">
        <f>SUM(I123:I127)</f>
        <v>359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359</v>
      </c>
      <c r="D127" s="76">
        <v>359</v>
      </c>
      <c r="E127" s="76"/>
      <c r="F127" s="76"/>
      <c r="G127" s="150"/>
      <c r="H127" s="74">
        <f t="shared" si="8"/>
        <v>359</v>
      </c>
      <c r="I127" s="76">
        <v>359</v>
      </c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26793</v>
      </c>
      <c r="D130" s="65">
        <f>SUM(D131,D136,D140,D141,D144,D151,D159,D160,D163)</f>
        <v>24715</v>
      </c>
      <c r="E130" s="65">
        <f>SUM(E131,E136,E140,E141,E144,E151,E159,E160,E163)</f>
        <v>0</v>
      </c>
      <c r="F130" s="65">
        <f>SUM(F131,F136,F140,F141,F144,F151,F159,F160,F163)</f>
        <v>2078</v>
      </c>
      <c r="G130" s="159">
        <f>SUM(G131,G136,G140,G141,G144,G151,G159,G160,G163)</f>
        <v>0</v>
      </c>
      <c r="H130" s="59">
        <f t="shared" si="8"/>
        <v>37227</v>
      </c>
      <c r="I130" s="65">
        <f>SUM(I131,I136,I140,I141,I144,I151,I159,I160,I163)</f>
        <v>34865</v>
      </c>
      <c r="J130" s="65">
        <f>SUM(J131,J136,J140,J141,J144,J151,J159,J160,J163)</f>
        <v>0</v>
      </c>
      <c r="K130" s="65">
        <f>SUM(K131,K136,K140,K141,K144,K151,K159,K160,K163)</f>
        <v>2362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9141</v>
      </c>
      <c r="D131" s="162">
        <f>SUM(D132:D135)</f>
        <v>9141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14731</v>
      </c>
      <c r="I131" s="162">
        <f t="shared" si="10"/>
        <v>14731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1811</v>
      </c>
      <c r="D132" s="76">
        <v>1811</v>
      </c>
      <c r="E132" s="76"/>
      <c r="F132" s="76"/>
      <c r="G132" s="150"/>
      <c r="H132" s="74">
        <f t="shared" si="8"/>
        <v>1551</v>
      </c>
      <c r="I132" s="76">
        <v>1551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7330</v>
      </c>
      <c r="D133" s="76">
        <v>7330</v>
      </c>
      <c r="E133" s="76"/>
      <c r="F133" s="76"/>
      <c r="G133" s="150"/>
      <c r="H133" s="74">
        <f t="shared" si="8"/>
        <v>13180</v>
      </c>
      <c r="I133" s="76">
        <f>7330+5850</f>
        <v>13180</v>
      </c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1942</v>
      </c>
      <c r="D136" s="153">
        <f>SUM(D137:D139)</f>
        <v>638</v>
      </c>
      <c r="E136" s="153">
        <f>SUM(E137:E139)</f>
        <v>0</v>
      </c>
      <c r="F136" s="153">
        <f>SUM(F137:F139)</f>
        <v>1304</v>
      </c>
      <c r="G136" s="154">
        <f>SUM(G137:G139)</f>
        <v>0</v>
      </c>
      <c r="H136" s="74">
        <f t="shared" si="8"/>
        <v>1936</v>
      </c>
      <c r="I136" s="153">
        <f>SUM(I137:I139)</f>
        <v>292</v>
      </c>
      <c r="J136" s="153">
        <f>SUM(J137:J139)</f>
        <v>0</v>
      </c>
      <c r="K136" s="153">
        <f>SUM(K137:K139)</f>
        <v>1644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1942</v>
      </c>
      <c r="D138" s="76">
        <v>638</v>
      </c>
      <c r="E138" s="76"/>
      <c r="F138" s="76">
        <v>1304</v>
      </c>
      <c r="G138" s="150"/>
      <c r="H138" s="74">
        <f t="shared" si="8"/>
        <v>1880</v>
      </c>
      <c r="I138" s="76">
        <v>292</v>
      </c>
      <c r="J138" s="76"/>
      <c r="K138" s="76">
        <f>1304+284</f>
        <v>1588</v>
      </c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56</v>
      </c>
      <c r="I139" s="76"/>
      <c r="J139" s="76"/>
      <c r="K139" s="76">
        <v>56</v>
      </c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294</v>
      </c>
      <c r="D141" s="153">
        <f>SUM(D142:D143)</f>
        <v>294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294</v>
      </c>
      <c r="I141" s="153">
        <f>SUM(I142:I143)</f>
        <v>294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294</v>
      </c>
      <c r="D142" s="76">
        <v>294</v>
      </c>
      <c r="E142" s="76"/>
      <c r="F142" s="76"/>
      <c r="G142" s="150"/>
      <c r="H142" s="74">
        <f t="shared" si="8"/>
        <v>294</v>
      </c>
      <c r="I142" s="76">
        <v>294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5556</v>
      </c>
      <c r="D144" s="145">
        <f>SUM(D145:D150)</f>
        <v>4782</v>
      </c>
      <c r="E144" s="145">
        <f>SUM(E145:E150)</f>
        <v>0</v>
      </c>
      <c r="F144" s="145">
        <f>SUM(F145:F150)</f>
        <v>774</v>
      </c>
      <c r="G144" s="146">
        <f>SUM(G145:G150)</f>
        <v>0</v>
      </c>
      <c r="H144" s="110">
        <f t="shared" si="8"/>
        <v>5370</v>
      </c>
      <c r="I144" s="145">
        <f>SUM(I145:I150)</f>
        <v>4652</v>
      </c>
      <c r="J144" s="145">
        <f>SUM(J145:J150)</f>
        <v>0</v>
      </c>
      <c r="K144" s="145">
        <f>SUM(K145:K150)</f>
        <v>718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1074</v>
      </c>
      <c r="D145" s="70">
        <v>533</v>
      </c>
      <c r="E145" s="70"/>
      <c r="F145" s="70">
        <v>541</v>
      </c>
      <c r="G145" s="148"/>
      <c r="H145" s="68">
        <f t="shared" si="8"/>
        <v>1074</v>
      </c>
      <c r="I145" s="70">
        <v>533</v>
      </c>
      <c r="J145" s="70"/>
      <c r="K145" s="70">
        <v>541</v>
      </c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3192</v>
      </c>
      <c r="D146" s="76">
        <v>3192</v>
      </c>
      <c r="E146" s="76"/>
      <c r="F146" s="76"/>
      <c r="G146" s="150"/>
      <c r="H146" s="74">
        <f t="shared" si="8"/>
        <v>3062</v>
      </c>
      <c r="I146" s="76">
        <v>3062</v>
      </c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398</v>
      </c>
      <c r="D147" s="76">
        <v>398</v>
      </c>
      <c r="E147" s="76"/>
      <c r="F147" s="76"/>
      <c r="G147" s="150"/>
      <c r="H147" s="74">
        <f t="shared" si="8"/>
        <v>398</v>
      </c>
      <c r="I147" s="76">
        <v>398</v>
      </c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56</v>
      </c>
      <c r="D148" s="76"/>
      <c r="E148" s="76"/>
      <c r="F148" s="76">
        <v>56</v>
      </c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836</v>
      </c>
      <c r="D149" s="76">
        <v>659</v>
      </c>
      <c r="E149" s="76"/>
      <c r="F149" s="76">
        <v>177</v>
      </c>
      <c r="G149" s="150"/>
      <c r="H149" s="74">
        <f t="shared" si="8"/>
        <v>836</v>
      </c>
      <c r="I149" s="76">
        <v>659</v>
      </c>
      <c r="J149" s="76"/>
      <c r="K149" s="76">
        <v>177</v>
      </c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495</v>
      </c>
      <c r="D151" s="153">
        <f>SUM(D152:D158)</f>
        <v>495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495</v>
      </c>
      <c r="I151" s="153">
        <f>SUM(I152:I158)</f>
        <v>495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495</v>
      </c>
      <c r="D152" s="76">
        <v>495</v>
      </c>
      <c r="E152" s="76"/>
      <c r="F152" s="76"/>
      <c r="G152" s="150"/>
      <c r="H152" s="74">
        <f t="shared" si="8"/>
        <v>495</v>
      </c>
      <c r="I152" s="76">
        <v>495</v>
      </c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>
        <v>0</v>
      </c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9365</v>
      </c>
      <c r="D159" s="156">
        <v>9365</v>
      </c>
      <c r="E159" s="156"/>
      <c r="F159" s="156"/>
      <c r="G159" s="157"/>
      <c r="H159" s="110">
        <f t="shared" si="8"/>
        <v>14401</v>
      </c>
      <c r="I159" s="156">
        <v>14401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124</v>
      </c>
      <c r="D164" s="168">
        <v>124</v>
      </c>
      <c r="E164" s="168"/>
      <c r="F164" s="168"/>
      <c r="G164" s="169"/>
      <c r="H164" s="59">
        <f t="shared" si="8"/>
        <v>124</v>
      </c>
      <c r="I164" s="168">
        <v>124</v>
      </c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34043</v>
      </c>
      <c r="I194" s="133">
        <f>SUM(I195,I230,I268)</f>
        <v>34043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34043</v>
      </c>
      <c r="I195" s="138">
        <f>I196+I204</f>
        <v>34043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395</v>
      </c>
      <c r="D196" s="65">
        <f>D197+D198+D201+D202+D203</f>
        <v>395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3315</v>
      </c>
      <c r="I196" s="65">
        <f>I197+I198+I201+I202+I203</f>
        <v>3315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395</v>
      </c>
      <c r="D198" s="153">
        <f>D199+D200</f>
        <v>395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3315</v>
      </c>
      <c r="I198" s="153">
        <f>I199+I200</f>
        <v>3315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395</v>
      </c>
      <c r="D199" s="76">
        <v>395</v>
      </c>
      <c r="E199" s="76"/>
      <c r="F199" s="76"/>
      <c r="G199" s="150"/>
      <c r="H199" s="74">
        <f t="shared" si="24"/>
        <v>3315</v>
      </c>
      <c r="I199" s="76">
        <v>3315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13469</v>
      </c>
      <c r="D204" s="65">
        <f>D205+D215+D216+D225+D226+D227+D229</f>
        <v>13469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30728</v>
      </c>
      <c r="I204" s="65">
        <f>I205+I215+I216+I225+I226+I227+I229</f>
        <v>30728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13469</v>
      </c>
      <c r="D216" s="153">
        <f>SUM(D217:D224)</f>
        <v>13469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30728</v>
      </c>
      <c r="I216" s="153">
        <f>SUM(I217:I224)</f>
        <v>30728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4454</v>
      </c>
      <c r="D219" s="76">
        <v>4454</v>
      </c>
      <c r="E219" s="76"/>
      <c r="F219" s="76"/>
      <c r="G219" s="150"/>
      <c r="H219" s="74">
        <f t="shared" si="24"/>
        <v>4454</v>
      </c>
      <c r="I219" s="76">
        <v>4454</v>
      </c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7795</v>
      </c>
      <c r="D223" s="76">
        <v>7795</v>
      </c>
      <c r="E223" s="76"/>
      <c r="F223" s="76"/>
      <c r="G223" s="150"/>
      <c r="H223" s="74">
        <f t="shared" si="24"/>
        <v>25054</v>
      </c>
      <c r="I223" s="76">
        <f>24570+484</f>
        <v>25054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1220</v>
      </c>
      <c r="D224" s="76">
        <v>1220</v>
      </c>
      <c r="E224" s="76"/>
      <c r="F224" s="76"/>
      <c r="G224" s="150"/>
      <c r="H224" s="74">
        <f t="shared" si="24"/>
        <v>1220</v>
      </c>
      <c r="I224" s="76">
        <v>1220</v>
      </c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1071792</v>
      </c>
      <c r="I283" s="219">
        <f>SUM(I280,I268,I230,I195,I187,I173,I75,I53)</f>
        <v>454775</v>
      </c>
      <c r="J283" s="219">
        <f>SUM(J280,J268,J230,J195,J187,J173,J75,J53)</f>
        <v>600985</v>
      </c>
      <c r="K283" s="219">
        <f>SUM(K280,K268,K230,K195,K187,K173,K75,K53)</f>
        <v>16032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/>
      <c r="D303" s="255"/>
      <c r="E303" s="255"/>
      <c r="F303" s="255"/>
      <c r="G303" s="255"/>
      <c r="H303" s="255" t="s">
        <v>393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/>
      <c r="D305" s="255"/>
      <c r="E305" s="255"/>
      <c r="F305" s="255"/>
      <c r="G305" s="255"/>
      <c r="H305" s="255" t="s">
        <v>394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rhAcmN3VF/5YZCP6j90xKDVGe9UHPH9uM6XOmQ5QB4X3dMT5WQiGRKDayqxmOPPGkt7f6ZouHHXQJiWThoTQeQ==" saltValue="IadszeZSneiETfP3bMAXKA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Nr.09.24.1.&amp;"Arial,Regular"          </oddHeader>
    <oddFooter>&amp;L&amp;"Times New Roman,Regular"&amp;10&amp;D&amp;T&amp;R&amp;"Times New Roman,Regular"&amp;10&amp;P (&amp;N)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427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428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429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439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440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/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442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3409446</v>
      </c>
      <c r="D21" s="31">
        <f>SUM(D22,D25,D26,D42,D43)</f>
        <v>0</v>
      </c>
      <c r="E21" s="31">
        <f>SUM(E22,E25,E43)</f>
        <v>3409446</v>
      </c>
      <c r="F21" s="31">
        <f>SUM(F22,F27,F43)</f>
        <v>0</v>
      </c>
      <c r="G21" s="32">
        <f>SUM(G22,G45)</f>
        <v>0</v>
      </c>
      <c r="H21" s="30">
        <f>SUM(I21:L21)</f>
        <v>3439446</v>
      </c>
      <c r="I21" s="31">
        <f>SUM(I22,I25,I26,I42,I43)</f>
        <v>3439446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3409446</v>
      </c>
      <c r="D25" s="54"/>
      <c r="E25" s="54">
        <f>3409446</f>
        <v>3409446</v>
      </c>
      <c r="F25" s="55" t="s">
        <v>36</v>
      </c>
      <c r="G25" s="56" t="s">
        <v>36</v>
      </c>
      <c r="H25" s="53">
        <f t="shared" si="1"/>
        <v>3439446</v>
      </c>
      <c r="I25" s="54">
        <f>I51</f>
        <v>3439446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3439446</v>
      </c>
      <c r="I50" s="122">
        <f>SUM(I51,I280)</f>
        <v>3439446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3439446</v>
      </c>
      <c r="I51" s="128">
        <f>SUM(I52,I194)</f>
        <v>3439446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0</v>
      </c>
      <c r="D52" s="133">
        <f>SUM(D53,D75,D173,D187)</f>
        <v>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0</v>
      </c>
      <c r="I52" s="133">
        <f>SUM(I53,I75,I173,I187)</f>
        <v>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3439446</v>
      </c>
      <c r="I194" s="133">
        <f>SUM(I195,I230,I268)</f>
        <v>3439446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3439446</v>
      </c>
      <c r="I195" s="138">
        <f>I196+I204</f>
        <v>3439446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3409446</v>
      </c>
      <c r="D204" s="65">
        <f>D205+D215+D216+D225+D226+D227+D229</f>
        <v>0</v>
      </c>
      <c r="E204" s="65">
        <f>E205+E215+E216+E225+E226+E227+E229</f>
        <v>3409446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3439446</v>
      </c>
      <c r="I204" s="65">
        <f>I205+I215+I216+I225+I226+I227+I229</f>
        <v>3439446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3409446</v>
      </c>
      <c r="D225" s="76"/>
      <c r="E225" s="76">
        <f>3409446</f>
        <v>3409446</v>
      </c>
      <c r="F225" s="76"/>
      <c r="G225" s="150"/>
      <c r="H225" s="74">
        <f t="shared" si="24"/>
        <v>3439446</v>
      </c>
      <c r="I225" s="76">
        <f>[1]būvn.proj.vad.nod_10.piel!$L$86</f>
        <v>3439446</v>
      </c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3439446</v>
      </c>
      <c r="I283" s="219">
        <f>SUM(I280,I268,I230,I195,I187,I173,I75,I53)</f>
        <v>3439446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433</v>
      </c>
      <c r="B303" s="257"/>
      <c r="C303" s="257"/>
      <c r="D303" s="255"/>
      <c r="E303" s="255"/>
      <c r="F303" s="255" t="s">
        <v>434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435</v>
      </c>
      <c r="B305" s="257"/>
      <c r="C305" s="255"/>
      <c r="D305" s="255"/>
      <c r="E305" s="255"/>
      <c r="F305" s="255" t="s">
        <v>436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MpiTgMdGsXiRqjvaiMUsJYih3RBD0XXVFsseObar5mMhiYQyxlR3xWGtn7VBsHlQ4/OOcIEFa8UpN5KP34iCsA==" saltValue="T6/VPaEhnsTdsfy2Wz7XNQ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Nr.09.1.6.&amp;"Arial,Regular"          </oddHeader>
    <oddFooter>&amp;L&amp;"Times New Roman,Regular"&amp;10&amp;D&amp;T&amp;R&amp;"Times New Roman,Regular"&amp;10&amp;P (&amp;N)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387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388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389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451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390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391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392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124593</v>
      </c>
      <c r="D21" s="31">
        <f>SUM(D22,D25,D26,D42,D43)</f>
        <v>124593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135397</v>
      </c>
      <c r="I21" s="31">
        <f>SUM(I22,I25,I26,I42,I43)</f>
        <v>107996</v>
      </c>
      <c r="J21" s="31">
        <f>SUM(J22,J25,J43)</f>
        <v>27401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124593</v>
      </c>
      <c r="D25" s="54">
        <v>124593</v>
      </c>
      <c r="E25" s="54"/>
      <c r="F25" s="55" t="s">
        <v>36</v>
      </c>
      <c r="G25" s="56" t="s">
        <v>36</v>
      </c>
      <c r="H25" s="53">
        <f t="shared" si="1"/>
        <v>135397</v>
      </c>
      <c r="I25" s="54">
        <v>107996</v>
      </c>
      <c r="J25" s="54">
        <v>27401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135397</v>
      </c>
      <c r="I50" s="122">
        <f>SUM(I51,I280)</f>
        <v>107996</v>
      </c>
      <c r="J50" s="122">
        <f>SUM(J51,J280)</f>
        <v>27401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135397</v>
      </c>
      <c r="I51" s="128">
        <f>SUM(I52,I194)</f>
        <v>107996</v>
      </c>
      <c r="J51" s="128">
        <f>SUM(J52,J194)</f>
        <v>27401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124593</v>
      </c>
      <c r="D52" s="133">
        <f>SUM(D53,D75,D173,D187)</f>
        <v>124593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135397</v>
      </c>
      <c r="I52" s="133">
        <f>SUM(I53,I75,I173,I187)</f>
        <v>107996</v>
      </c>
      <c r="J52" s="133">
        <f>SUM(J53,J75,J173,J187)</f>
        <v>27401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124593</v>
      </c>
      <c r="D75" s="138">
        <f>SUM(D76,D83,D130,D164,D165,D172)</f>
        <v>124593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135397</v>
      </c>
      <c r="I75" s="138">
        <f>SUM(I76,I83,I130,I164,I165,I172)</f>
        <v>107996</v>
      </c>
      <c r="J75" s="138">
        <f>SUM(J76,J83,J130,J164,J165,J172)</f>
        <v>27401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124593</v>
      </c>
      <c r="D130" s="65">
        <f>SUM(D131,D136,D140,D141,D144,D151,D159,D160,D163)</f>
        <v>124593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135397</v>
      </c>
      <c r="I130" s="65">
        <f>SUM(I131,I136,I140,I141,I144,I151,I159,I160,I163)</f>
        <v>107996</v>
      </c>
      <c r="J130" s="65">
        <f>SUM(J131,J136,J140,J141,J144,J151,J159,J160,J163)</f>
        <v>27401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124593</v>
      </c>
      <c r="D151" s="153">
        <f>SUM(D152:D158)</f>
        <v>124593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135397</v>
      </c>
      <c r="I151" s="153">
        <f>SUM(I152:I158)</f>
        <v>107996</v>
      </c>
      <c r="J151" s="153">
        <f>SUM(J152:J158)</f>
        <v>27401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124593</v>
      </c>
      <c r="D154" s="76">
        <v>124593</v>
      </c>
      <c r="E154" s="76"/>
      <c r="F154" s="76"/>
      <c r="G154" s="150"/>
      <c r="H154" s="74">
        <f t="shared" si="8"/>
        <v>135397</v>
      </c>
      <c r="I154" s="76">
        <f>16187+91809</f>
        <v>107996</v>
      </c>
      <c r="J154" s="76">
        <v>27401</v>
      </c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135397</v>
      </c>
      <c r="I283" s="219">
        <f>SUM(I280,I268,I230,I195,I187,I173,I75,I53)</f>
        <v>107996</v>
      </c>
      <c r="J283" s="219">
        <f>SUM(J280,J268,J230,J195,J187,J173,J75,J53)</f>
        <v>27401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393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394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dmB0do2AuyZm82F2LlgdsCFR/su0CogKiFDcnFvTtjJBeTX22qALRPJvcm7XZOCR3XHP/qm3vQrLKEFlV2CsBA==" saltValue="D5088UM8OzUQJMyYED9wkA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Nr.09.24.2.&amp;"Arial,Regular"          </oddHeader>
    <oddFooter>&amp;L&amp;"Times New Roman,Regular"&amp;10&amp;D&amp;T&amp;R&amp;"Times New Roman,Regular"&amp;10&amp;P (&amp;N)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387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388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389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583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/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 t="s">
        <v>584</v>
      </c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17089</v>
      </c>
      <c r="D21" s="31">
        <f>SUM(D22,D25,D26,D42,D43)</f>
        <v>17089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17089</v>
      </c>
      <c r="I21" s="31">
        <f>SUM(I22,I25,I26,I42,I43)</f>
        <v>17089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6291</v>
      </c>
      <c r="D22" s="37">
        <f>SUM(D23:D24)</f>
        <v>6291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6291</v>
      </c>
      <c r="I22" s="37">
        <f>SUM(I23:I24)</f>
        <v>6291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6291</v>
      </c>
      <c r="D24" s="49">
        <v>6291</v>
      </c>
      <c r="E24" s="49"/>
      <c r="F24" s="49"/>
      <c r="G24" s="50"/>
      <c r="H24" s="48">
        <f t="shared" si="1"/>
        <v>6291</v>
      </c>
      <c r="I24" s="49">
        <v>6291</v>
      </c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5399</v>
      </c>
      <c r="D25" s="54">
        <v>5399</v>
      </c>
      <c r="E25" s="54"/>
      <c r="F25" s="55" t="s">
        <v>36</v>
      </c>
      <c r="G25" s="56" t="s">
        <v>36</v>
      </c>
      <c r="H25" s="53">
        <f t="shared" si="1"/>
        <v>5399</v>
      </c>
      <c r="I25" s="54">
        <v>5399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5399</v>
      </c>
      <c r="D26" s="60">
        <v>5399</v>
      </c>
      <c r="E26" s="61" t="s">
        <v>36</v>
      </c>
      <c r="F26" s="61" t="s">
        <v>36</v>
      </c>
      <c r="G26" s="62" t="s">
        <v>36</v>
      </c>
      <c r="H26" s="59">
        <f t="shared" si="1"/>
        <v>5399</v>
      </c>
      <c r="I26" s="63">
        <v>5399</v>
      </c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17089</v>
      </c>
      <c r="I50" s="122">
        <f>SUM(I51,I280)</f>
        <v>17089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11690</v>
      </c>
      <c r="I51" s="128">
        <f>SUM(I52,I194)</f>
        <v>11690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11690</v>
      </c>
      <c r="D52" s="133">
        <f>SUM(D53,D75,D173,D187)</f>
        <v>11690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11690</v>
      </c>
      <c r="I52" s="133">
        <f>SUM(I53,I75,I173,I187)</f>
        <v>11690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5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11690</v>
      </c>
      <c r="D75" s="138">
        <f>SUM(D76,D83,D130,D164,D165,D172)</f>
        <v>11690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11690</v>
      </c>
      <c r="I75" s="138">
        <f>SUM(I76,I83,I130,I164,I165,I172)</f>
        <v>11690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10990</v>
      </c>
      <c r="D76" s="65">
        <f>SUM(D77,D80)</f>
        <v>10990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10990</v>
      </c>
      <c r="I76" s="65">
        <f>SUM(I77,I80)</f>
        <v>10990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5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10990</v>
      </c>
      <c r="D80" s="153">
        <f>SUM(D81:D82)</f>
        <v>10990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10990</v>
      </c>
      <c r="I80" s="153">
        <f>SUM(I81:I82)</f>
        <v>10990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3161</v>
      </c>
      <c r="D81" s="76">
        <v>3161</v>
      </c>
      <c r="E81" s="76"/>
      <c r="F81" s="76"/>
      <c r="G81" s="150"/>
      <c r="H81" s="74">
        <f t="shared" si="6"/>
        <v>3141</v>
      </c>
      <c r="I81" s="76">
        <v>3141</v>
      </c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7829</v>
      </c>
      <c r="D82" s="76">
        <v>7829</v>
      </c>
      <c r="E82" s="76"/>
      <c r="F82" s="76"/>
      <c r="G82" s="150"/>
      <c r="H82" s="74">
        <f t="shared" si="6"/>
        <v>7849</v>
      </c>
      <c r="I82" s="76">
        <v>7849</v>
      </c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700</v>
      </c>
      <c r="D83" s="65">
        <f>SUM(D84,D89,D95,D103,D112,D116,D122,D128)</f>
        <v>700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700</v>
      </c>
      <c r="I83" s="65">
        <f>SUM(I84,I89,I95,I103,I112,I116,I122,I128)</f>
        <v>700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700</v>
      </c>
      <c r="D95" s="153">
        <f>SUM(D96:D102)</f>
        <v>700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700</v>
      </c>
      <c r="I95" s="153">
        <f>SUM(I96:I102)</f>
        <v>700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700</v>
      </c>
      <c r="D96" s="76">
        <v>700</v>
      </c>
      <c r="E96" s="76"/>
      <c r="F96" s="76"/>
      <c r="G96" s="150"/>
      <c r="H96" s="74">
        <f t="shared" si="6"/>
        <v>700</v>
      </c>
      <c r="I96" s="76">
        <v>700</v>
      </c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5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5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>
        <v>0</v>
      </c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5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5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5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5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5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5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5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5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5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5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5399</v>
      </c>
      <c r="D280" s="153">
        <f>SUM(D281:D282)</f>
        <v>5399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5399</v>
      </c>
      <c r="I280" s="153">
        <f>SUM(I281:I282)</f>
        <v>5399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5399</v>
      </c>
      <c r="D282" s="70">
        <v>5399</v>
      </c>
      <c r="E282" s="70"/>
      <c r="F282" s="70"/>
      <c r="G282" s="148"/>
      <c r="H282" s="68">
        <f t="shared" si="37"/>
        <v>5399</v>
      </c>
      <c r="I282" s="70">
        <v>5399</v>
      </c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17089</v>
      </c>
      <c r="I283" s="219">
        <f>SUM(I280,I268,I230,I195,I187,I173,I75,I53)</f>
        <v>17089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-892</v>
      </c>
      <c r="I285" s="225">
        <f>SUM(I25,I26,I42)-I51</f>
        <v>-892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892</v>
      </c>
      <c r="D287" s="225">
        <f t="shared" si="40"/>
        <v>892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892</v>
      </c>
      <c r="I287" s="225">
        <f t="shared" si="40"/>
        <v>892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892</v>
      </c>
      <c r="D288" s="225">
        <f t="shared" si="41"/>
        <v>892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892</v>
      </c>
      <c r="I288" s="225">
        <f t="shared" si="41"/>
        <v>892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/>
      <c r="D303" s="255"/>
      <c r="E303" s="255"/>
      <c r="F303" s="255"/>
      <c r="G303" s="255"/>
      <c r="H303" s="255" t="s">
        <v>393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/>
      <c r="D305" s="255"/>
      <c r="E305" s="255"/>
      <c r="F305" s="255"/>
      <c r="G305" s="255"/>
      <c r="H305" s="255" t="s">
        <v>394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jPAE92R1un7mQ2hvXMj+/yeZpm0JDDcoxAcLlIcJQuvjQp3HKTyg7GEx8xC4r4d3SV01ce5ECYfJHkIvTr+WEQ==" saltValue="2OY1ypGac1+vPO9cbUhlFg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Nr.09.24.3.&amp;"Arial,Regular"          </oddHeader>
    <oddFooter>&amp;L&amp;"Times New Roman,Regular"&amp;10&amp;D&amp;T&amp;R&amp;"Times New Roman,Regular"&amp;10&amp;P (&amp;N)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387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388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389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585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/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 t="s">
        <v>586</v>
      </c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5855</v>
      </c>
      <c r="D21" s="31">
        <f>SUM(D22,D25,D26,D42,D43)</f>
        <v>5855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5855</v>
      </c>
      <c r="I21" s="31">
        <f>SUM(I22,I25,I26,I42,I43)</f>
        <v>5855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5855</v>
      </c>
      <c r="D22" s="37">
        <f>SUM(D23:D24)</f>
        <v>5855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5855</v>
      </c>
      <c r="I22" s="37">
        <f>SUM(I23:I24)</f>
        <v>5855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5855</v>
      </c>
      <c r="D24" s="49">
        <v>5855</v>
      </c>
      <c r="E24" s="49"/>
      <c r="F24" s="49"/>
      <c r="G24" s="50"/>
      <c r="H24" s="48">
        <f t="shared" si="1"/>
        <v>5855</v>
      </c>
      <c r="I24" s="49">
        <v>5855</v>
      </c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0</v>
      </c>
      <c r="D25" s="54">
        <v>0</v>
      </c>
      <c r="E25" s="54"/>
      <c r="F25" s="55" t="s">
        <v>36</v>
      </c>
      <c r="G25" s="56" t="s">
        <v>36</v>
      </c>
      <c r="H25" s="53">
        <f t="shared" si="1"/>
        <v>0</v>
      </c>
      <c r="I25" s="54"/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5855</v>
      </c>
      <c r="I50" s="122">
        <f>SUM(I51,I280)</f>
        <v>5855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5855</v>
      </c>
      <c r="I51" s="128">
        <f>SUM(I52,I194)</f>
        <v>5855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5855</v>
      </c>
      <c r="D52" s="133">
        <f>SUM(D53,D75,D173,D187)</f>
        <v>5855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5855</v>
      </c>
      <c r="I52" s="133">
        <f>SUM(I53,I75,I173,I187)</f>
        <v>5855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5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5855</v>
      </c>
      <c r="D75" s="138">
        <f>SUM(D76,D83,D130,D164,D165,D172)</f>
        <v>5855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5855</v>
      </c>
      <c r="I75" s="138">
        <f>SUM(I76,I83,I130,I164,I165,I172)</f>
        <v>5855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5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5855</v>
      </c>
      <c r="D83" s="65">
        <f>SUM(D84,D89,D95,D103,D112,D116,D122,D128)</f>
        <v>5855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5855</v>
      </c>
      <c r="I83" s="65">
        <f>SUM(I84,I89,I95,I103,I112,I116,I122,I128)</f>
        <v>5855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5855</v>
      </c>
      <c r="D95" s="153">
        <f>SUM(D96:D102)</f>
        <v>5855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5855</v>
      </c>
      <c r="I95" s="153">
        <f>SUM(I96:I102)</f>
        <v>5855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5855</v>
      </c>
      <c r="D96" s="76">
        <v>5855</v>
      </c>
      <c r="E96" s="76"/>
      <c r="F96" s="76"/>
      <c r="G96" s="150"/>
      <c r="H96" s="74">
        <f t="shared" si="6"/>
        <v>5855</v>
      </c>
      <c r="I96" s="76">
        <v>5855</v>
      </c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5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5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>
        <v>0</v>
      </c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5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5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5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5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5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5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5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5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5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5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5855</v>
      </c>
      <c r="I283" s="219">
        <f>SUM(I280,I268,I230,I195,I187,I173,I75,I53)</f>
        <v>5855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-5855</v>
      </c>
      <c r="I285" s="225">
        <f>SUM(I25,I26,I42)-I51</f>
        <v>-5855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5855</v>
      </c>
      <c r="D287" s="225">
        <f t="shared" si="40"/>
        <v>5855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5855</v>
      </c>
      <c r="I287" s="225">
        <f t="shared" si="40"/>
        <v>5855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5855</v>
      </c>
      <c r="D288" s="225">
        <f t="shared" si="41"/>
        <v>5855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5855</v>
      </c>
      <c r="I288" s="225">
        <f t="shared" si="41"/>
        <v>5855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/>
      <c r="D303" s="255"/>
      <c r="E303" s="255"/>
      <c r="F303" s="255"/>
      <c r="G303" s="255"/>
      <c r="H303" s="255" t="s">
        <v>393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/>
      <c r="D305" s="255"/>
      <c r="E305" s="255"/>
      <c r="F305" s="255"/>
      <c r="G305" s="255"/>
      <c r="H305" s="255" t="s">
        <v>394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Rvw/Wmr0/bVTGLxF+oiRtccsUhJrdna53ZnZkpr/HcXT4vIKOWc6UcNaWc74exWSm3caLJZSCtQXZKpaUC3jZQ==" saltValue="77MTKu9jdhctZxvf0AeHOA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Nr.09.24.4.&amp;"Arial,Regular"          </oddHeader>
    <oddFooter>&amp;L&amp;"Times New Roman,Regular"&amp;10&amp;D&amp;T&amp;R&amp;"Times New Roman,Regular"&amp;10&amp;P (&amp;N)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ColWidth="9.140625"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304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305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306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10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307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308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309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 t="s">
        <v>310</v>
      </c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610845</v>
      </c>
      <c r="D21" s="31">
        <f>SUM(D22,D25,D26,D42,D43)</f>
        <v>226536</v>
      </c>
      <c r="E21" s="31">
        <f>SUM(E22,E25,E43)</f>
        <v>373447</v>
      </c>
      <c r="F21" s="31">
        <f>SUM(F22,F27,F43)</f>
        <v>9740</v>
      </c>
      <c r="G21" s="32">
        <f>SUM(G22,G45)</f>
        <v>1122</v>
      </c>
      <c r="H21" s="30">
        <f>SUM(I21:L21)</f>
        <v>656825</v>
      </c>
      <c r="I21" s="31">
        <f>SUM(I22,I25,I26,I42,I43)</f>
        <v>266517</v>
      </c>
      <c r="J21" s="31">
        <f>SUM(J22,J25,J43)</f>
        <v>379446</v>
      </c>
      <c r="K21" s="31">
        <f>SUM(K22,K27,K43)</f>
        <v>9740</v>
      </c>
      <c r="L21" s="33">
        <f>SUM(L22,L45)</f>
        <v>1122</v>
      </c>
    </row>
    <row r="22" spans="1:12" ht="12.75" thickTop="1" x14ac:dyDescent="0.25">
      <c r="A22" s="34"/>
      <c r="B22" s="35" t="s">
        <v>32</v>
      </c>
      <c r="C22" s="36">
        <f t="shared" si="0"/>
        <v>1022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1022</v>
      </c>
      <c r="H22" s="36">
        <f t="shared" ref="H22:H47" si="1">SUM(I22:L22)</f>
        <v>1022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1022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1022</v>
      </c>
      <c r="D24" s="49"/>
      <c r="E24" s="49"/>
      <c r="F24" s="49"/>
      <c r="G24" s="50">
        <v>1022</v>
      </c>
      <c r="H24" s="48">
        <f t="shared" si="1"/>
        <v>1022</v>
      </c>
      <c r="I24" s="49"/>
      <c r="J24" s="49"/>
      <c r="K24" s="49"/>
      <c r="L24" s="51">
        <v>1022</v>
      </c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599983</v>
      </c>
      <c r="D25" s="54">
        <v>226536</v>
      </c>
      <c r="E25" s="54">
        <v>373447</v>
      </c>
      <c r="F25" s="55" t="s">
        <v>36</v>
      </c>
      <c r="G25" s="56" t="s">
        <v>36</v>
      </c>
      <c r="H25" s="53">
        <f t="shared" si="1"/>
        <v>645963</v>
      </c>
      <c r="I25" s="54">
        <v>266517</v>
      </c>
      <c r="J25" s="54">
        <v>379446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9740</v>
      </c>
      <c r="D27" s="61" t="s">
        <v>36</v>
      </c>
      <c r="E27" s="61" t="s">
        <v>36</v>
      </c>
      <c r="F27" s="65">
        <f>SUM(F28,F32,F34,F37)</f>
        <v>9740</v>
      </c>
      <c r="G27" s="62" t="s">
        <v>36</v>
      </c>
      <c r="H27" s="59">
        <f t="shared" si="1"/>
        <v>9740</v>
      </c>
      <c r="I27" s="61" t="s">
        <v>36</v>
      </c>
      <c r="J27" s="61" t="s">
        <v>36</v>
      </c>
      <c r="K27" s="65">
        <f>SUM(K28,K32,K34,K37)</f>
        <v>9740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9140</v>
      </c>
      <c r="D34" s="61" t="s">
        <v>36</v>
      </c>
      <c r="E34" s="61" t="s">
        <v>36</v>
      </c>
      <c r="F34" s="65">
        <f>SUM(F35:F36)</f>
        <v>9140</v>
      </c>
      <c r="G34" s="62" t="s">
        <v>36</v>
      </c>
      <c r="H34" s="59">
        <f t="shared" si="1"/>
        <v>9180</v>
      </c>
      <c r="I34" s="61" t="s">
        <v>36</v>
      </c>
      <c r="J34" s="61" t="s">
        <v>36</v>
      </c>
      <c r="K34" s="65">
        <f>SUM(K35:K36)</f>
        <v>9180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9140</v>
      </c>
      <c r="D35" s="69" t="s">
        <v>36</v>
      </c>
      <c r="E35" s="69" t="s">
        <v>36</v>
      </c>
      <c r="F35" s="70">
        <v>9140</v>
      </c>
      <c r="G35" s="71" t="s">
        <v>36</v>
      </c>
      <c r="H35" s="68">
        <f t="shared" si="1"/>
        <v>9180</v>
      </c>
      <c r="I35" s="69" t="s">
        <v>36</v>
      </c>
      <c r="J35" s="69" t="s">
        <v>36</v>
      </c>
      <c r="K35" s="70">
        <f>9140+40</f>
        <v>9180</v>
      </c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600</v>
      </c>
      <c r="D37" s="61" t="s">
        <v>36</v>
      </c>
      <c r="E37" s="61" t="s">
        <v>36</v>
      </c>
      <c r="F37" s="65">
        <f>SUM(F38:F41)</f>
        <v>600</v>
      </c>
      <c r="G37" s="62" t="s">
        <v>36</v>
      </c>
      <c r="H37" s="59">
        <f t="shared" si="1"/>
        <v>560</v>
      </c>
      <c r="I37" s="61" t="s">
        <v>36</v>
      </c>
      <c r="J37" s="61" t="s">
        <v>36</v>
      </c>
      <c r="K37" s="65">
        <f>SUM(K38:K41)</f>
        <v>560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600</v>
      </c>
      <c r="D41" s="75" t="s">
        <v>36</v>
      </c>
      <c r="E41" s="75" t="s">
        <v>36</v>
      </c>
      <c r="F41" s="76">
        <v>600</v>
      </c>
      <c r="G41" s="77" t="s">
        <v>36</v>
      </c>
      <c r="H41" s="74">
        <f t="shared" si="1"/>
        <v>560</v>
      </c>
      <c r="I41" s="75" t="s">
        <v>36</v>
      </c>
      <c r="J41" s="75" t="s">
        <v>36</v>
      </c>
      <c r="K41" s="76">
        <f>600-40</f>
        <v>560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100</v>
      </c>
      <c r="D45" s="61" t="s">
        <v>36</v>
      </c>
      <c r="E45" s="61" t="s">
        <v>36</v>
      </c>
      <c r="F45" s="61" t="s">
        <v>36</v>
      </c>
      <c r="G45" s="99">
        <f>SUM(G46:G47)</f>
        <v>100</v>
      </c>
      <c r="H45" s="98">
        <f t="shared" si="1"/>
        <v>100</v>
      </c>
      <c r="I45" s="100" t="s">
        <v>36</v>
      </c>
      <c r="J45" s="100" t="s">
        <v>36</v>
      </c>
      <c r="K45" s="100" t="s">
        <v>36</v>
      </c>
      <c r="L45" s="101">
        <f>SUM(L46:L47)</f>
        <v>100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100</v>
      </c>
      <c r="D47" s="105" t="s">
        <v>36</v>
      </c>
      <c r="E47" s="105" t="s">
        <v>36</v>
      </c>
      <c r="F47" s="105" t="s">
        <v>36</v>
      </c>
      <c r="G47" s="106">
        <v>100</v>
      </c>
      <c r="H47" s="108">
        <f t="shared" si="1"/>
        <v>100</v>
      </c>
      <c r="I47" s="105" t="s">
        <v>36</v>
      </c>
      <c r="J47" s="105" t="s">
        <v>36</v>
      </c>
      <c r="K47" s="105" t="s">
        <v>36</v>
      </c>
      <c r="L47" s="107">
        <v>100</v>
      </c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656825</v>
      </c>
      <c r="I50" s="122">
        <f>SUM(I51,I280)</f>
        <v>266517</v>
      </c>
      <c r="J50" s="122">
        <f>SUM(J51,J280)</f>
        <v>379446</v>
      </c>
      <c r="K50" s="122">
        <f>SUM(K51,K280)</f>
        <v>9740</v>
      </c>
      <c r="L50" s="124">
        <f>SUM(L51,L280)</f>
        <v>1122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656203</v>
      </c>
      <c r="I51" s="128">
        <f>SUM(I52,I194)</f>
        <v>266517</v>
      </c>
      <c r="J51" s="128">
        <f>SUM(J52,J194)</f>
        <v>379446</v>
      </c>
      <c r="K51" s="128">
        <f>SUM(K52,K194)</f>
        <v>9740</v>
      </c>
      <c r="L51" s="130">
        <f>SUM(L52,L194)</f>
        <v>500</v>
      </c>
    </row>
    <row r="52" spans="1:12" s="27" customFormat="1" ht="24" x14ac:dyDescent="0.25">
      <c r="A52" s="131"/>
      <c r="B52" s="21" t="s">
        <v>62</v>
      </c>
      <c r="C52" s="132">
        <f t="shared" si="5"/>
        <v>599369</v>
      </c>
      <c r="D52" s="133">
        <f>SUM(D53,D75,D173,D187)</f>
        <v>218682</v>
      </c>
      <c r="E52" s="133">
        <f>SUM(E53,E75,E173,E187)</f>
        <v>373447</v>
      </c>
      <c r="F52" s="133">
        <f>SUM(F53,F75,F173,F187)</f>
        <v>6740</v>
      </c>
      <c r="G52" s="134">
        <f>SUM(G53,G75,G173,G187)</f>
        <v>500</v>
      </c>
      <c r="H52" s="132">
        <f t="shared" si="6"/>
        <v>634627</v>
      </c>
      <c r="I52" s="133">
        <f>SUM(I53,I75,I173,I187)</f>
        <v>247941</v>
      </c>
      <c r="J52" s="133">
        <f>SUM(J53,J75,J173,J187)</f>
        <v>379446</v>
      </c>
      <c r="K52" s="133">
        <f>SUM(K53,K75,K173,K187)</f>
        <v>6740</v>
      </c>
      <c r="L52" s="135">
        <f>SUM(L53,L75,L173,L187)</f>
        <v>500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515119</v>
      </c>
      <c r="D53" s="138">
        <f>SUM(D54,D67)</f>
        <v>141672</v>
      </c>
      <c r="E53" s="138">
        <f>SUM(E54,E67)</f>
        <v>373447</v>
      </c>
      <c r="F53" s="138">
        <f>SUM(F54,F67)</f>
        <v>0</v>
      </c>
      <c r="G53" s="139">
        <f>SUM(G54,G67)</f>
        <v>0</v>
      </c>
      <c r="H53" s="137">
        <f t="shared" si="6"/>
        <v>545648</v>
      </c>
      <c r="I53" s="138">
        <f>SUM(I54,I67)</f>
        <v>166202</v>
      </c>
      <c r="J53" s="138">
        <f>SUM(J54,J67)</f>
        <v>379446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396325</v>
      </c>
      <c r="D54" s="65">
        <f>SUM(D55,D58,D66)</f>
        <v>94159</v>
      </c>
      <c r="E54" s="65">
        <f>SUM(E55,E58,E66)</f>
        <v>302166</v>
      </c>
      <c r="F54" s="65">
        <f>SUM(F55,F58,F66)</f>
        <v>0</v>
      </c>
      <c r="G54" s="142">
        <f>SUM(G55,G58,G66)</f>
        <v>0</v>
      </c>
      <c r="H54" s="59">
        <f t="shared" si="6"/>
        <v>419029</v>
      </c>
      <c r="I54" s="65">
        <f>SUM(I55,I58,I66)</f>
        <v>114009</v>
      </c>
      <c r="J54" s="65">
        <f>SUM(J55,J58,J66)</f>
        <v>305020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371510</v>
      </c>
      <c r="D55" s="145">
        <f>SUM(D56:D57)</f>
        <v>88673</v>
      </c>
      <c r="E55" s="145">
        <f>SUM(E56:E57)</f>
        <v>282837</v>
      </c>
      <c r="F55" s="145">
        <f>SUM(F56:F57)</f>
        <v>0</v>
      </c>
      <c r="G55" s="146">
        <f>SUM(G56:G57)</f>
        <v>0</v>
      </c>
      <c r="H55" s="110">
        <f t="shared" si="6"/>
        <v>378237</v>
      </c>
      <c r="I55" s="145">
        <f>SUM(I56:I57)</f>
        <v>94219</v>
      </c>
      <c r="J55" s="145">
        <f>SUM(J56:J57)</f>
        <v>284018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371510</v>
      </c>
      <c r="D57" s="76">
        <v>88673</v>
      </c>
      <c r="E57" s="76">
        <v>282837</v>
      </c>
      <c r="F57" s="76"/>
      <c r="G57" s="150"/>
      <c r="H57" s="74">
        <f t="shared" si="6"/>
        <v>378237</v>
      </c>
      <c r="I57" s="76">
        <v>94219</v>
      </c>
      <c r="J57" s="76">
        <f>272174+11844</f>
        <v>284018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24815</v>
      </c>
      <c r="D58" s="153">
        <f>SUM(D59:D65)</f>
        <v>5486</v>
      </c>
      <c r="E58" s="153">
        <f>SUM(E59:E65)</f>
        <v>19329</v>
      </c>
      <c r="F58" s="153">
        <f>SUM(F59:F65)</f>
        <v>0</v>
      </c>
      <c r="G58" s="154">
        <f>SUM(G59:G65)</f>
        <v>0</v>
      </c>
      <c r="H58" s="74">
        <f t="shared" si="6"/>
        <v>40792</v>
      </c>
      <c r="I58" s="153">
        <f>SUM(I59:I65)</f>
        <v>19790</v>
      </c>
      <c r="J58" s="153">
        <f>SUM(J59:J65)</f>
        <v>21002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3386</v>
      </c>
      <c r="D59" s="76">
        <v>3386</v>
      </c>
      <c r="E59" s="76"/>
      <c r="F59" s="76"/>
      <c r="G59" s="150"/>
      <c r="H59" s="74">
        <f t="shared" si="6"/>
        <v>3723</v>
      </c>
      <c r="I59" s="76">
        <v>3723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835</v>
      </c>
      <c r="D60" s="76">
        <v>835</v>
      </c>
      <c r="E60" s="76"/>
      <c r="F60" s="76"/>
      <c r="G60" s="150"/>
      <c r="H60" s="74">
        <f t="shared" si="6"/>
        <v>918</v>
      </c>
      <c r="I60" s="76">
        <v>918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2091</v>
      </c>
      <c r="D61" s="76"/>
      <c r="E61" s="76">
        <v>2091</v>
      </c>
      <c r="F61" s="76"/>
      <c r="G61" s="150"/>
      <c r="H61" s="74">
        <f t="shared" si="6"/>
        <v>2090</v>
      </c>
      <c r="I61" s="76"/>
      <c r="J61" s="76">
        <v>2090</v>
      </c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883</v>
      </c>
      <c r="D62" s="76">
        <v>883</v>
      </c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1747</v>
      </c>
      <c r="I63" s="76">
        <v>1747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13020</v>
      </c>
      <c r="I64" s="76">
        <v>13020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17620</v>
      </c>
      <c r="D65" s="76">
        <v>382</v>
      </c>
      <c r="E65" s="76">
        <v>17238</v>
      </c>
      <c r="F65" s="76"/>
      <c r="G65" s="150"/>
      <c r="H65" s="74">
        <f t="shared" si="6"/>
        <v>19294</v>
      </c>
      <c r="I65" s="76">
        <v>382</v>
      </c>
      <c r="J65" s="76">
        <f>18120+792</f>
        <v>18912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118794</v>
      </c>
      <c r="D67" s="65">
        <f>SUM(D68:D69)</f>
        <v>47513</v>
      </c>
      <c r="E67" s="65">
        <f>SUM(E68:E69)</f>
        <v>71281</v>
      </c>
      <c r="F67" s="65">
        <f>SUM(F68:F69)</f>
        <v>0</v>
      </c>
      <c r="G67" s="159">
        <f>SUM(G68:G69)</f>
        <v>0</v>
      </c>
      <c r="H67" s="59">
        <f t="shared" si="6"/>
        <v>126619</v>
      </c>
      <c r="I67" s="65">
        <f>SUM(I68:I69)</f>
        <v>52193</v>
      </c>
      <c r="J67" s="65">
        <f>SUM(J68:J69)</f>
        <v>74426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96763</v>
      </c>
      <c r="D68" s="70">
        <v>25482</v>
      </c>
      <c r="E68" s="70">
        <v>71281</v>
      </c>
      <c r="F68" s="70"/>
      <c r="G68" s="148"/>
      <c r="H68" s="68">
        <f t="shared" si="6"/>
        <v>102588</v>
      </c>
      <c r="I68" s="70">
        <v>30162</v>
      </c>
      <c r="J68" s="70">
        <f>69445+2981</f>
        <v>72426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22031</v>
      </c>
      <c r="D69" s="153">
        <f>SUM(D70:D74)</f>
        <v>22031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24031</v>
      </c>
      <c r="I69" s="153">
        <f>SUM(I70:I74)</f>
        <v>22031</v>
      </c>
      <c r="J69" s="153">
        <f>SUM(J70:J74)</f>
        <v>2000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13850</v>
      </c>
      <c r="D70" s="76">
        <v>13850</v>
      </c>
      <c r="E70" s="76"/>
      <c r="F70" s="76"/>
      <c r="G70" s="150"/>
      <c r="H70" s="74">
        <f t="shared" si="6"/>
        <v>15850</v>
      </c>
      <c r="I70" s="76">
        <v>13850</v>
      </c>
      <c r="J70" s="76">
        <v>2000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8111</v>
      </c>
      <c r="D73" s="76">
        <v>8111</v>
      </c>
      <c r="E73" s="76"/>
      <c r="F73" s="76"/>
      <c r="G73" s="150"/>
      <c r="H73" s="74">
        <f t="shared" si="6"/>
        <v>8111</v>
      </c>
      <c r="I73" s="76">
        <v>8111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70</v>
      </c>
      <c r="D74" s="76">
        <v>70</v>
      </c>
      <c r="E74" s="76"/>
      <c r="F74" s="76"/>
      <c r="G74" s="150"/>
      <c r="H74" s="74">
        <f t="shared" si="6"/>
        <v>70</v>
      </c>
      <c r="I74" s="76">
        <v>70</v>
      </c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84250</v>
      </c>
      <c r="D75" s="138">
        <f>SUM(D76,D83,D130,D164,D165,D172)</f>
        <v>77010</v>
      </c>
      <c r="E75" s="138">
        <f>SUM(E76,E83,E130,E164,E165,E172)</f>
        <v>0</v>
      </c>
      <c r="F75" s="138">
        <f>SUM(F76,F83,F130,F164,F165,F172)</f>
        <v>6740</v>
      </c>
      <c r="G75" s="139">
        <f>SUM(G76,G83,G130,G164,G165,G172)</f>
        <v>500</v>
      </c>
      <c r="H75" s="137">
        <f t="shared" si="6"/>
        <v>88979</v>
      </c>
      <c r="I75" s="138">
        <f>SUM(I76,I83,I130,I164,I165,I172)</f>
        <v>81739</v>
      </c>
      <c r="J75" s="138">
        <f>SUM(J76,J83,J130,J164,J165,J172)</f>
        <v>0</v>
      </c>
      <c r="K75" s="138">
        <f>SUM(K76,K83,K130,K164,K165,K172)</f>
        <v>6740</v>
      </c>
      <c r="L75" s="140">
        <f>SUM(L76,L83,L130,L164,L165,L172)</f>
        <v>500</v>
      </c>
    </row>
    <row r="76" spans="1:12" ht="24" x14ac:dyDescent="0.25">
      <c r="A76" s="58">
        <v>2100</v>
      </c>
      <c r="B76" s="141" t="s">
        <v>612</v>
      </c>
      <c r="C76" s="59">
        <f t="shared" si="5"/>
        <v>257</v>
      </c>
      <c r="D76" s="65">
        <f>SUM(D77,D80)</f>
        <v>257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257</v>
      </c>
      <c r="I76" s="65">
        <f>SUM(I77,I80)</f>
        <v>257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257</v>
      </c>
      <c r="D77" s="162">
        <f>SUM(D78:D79)</f>
        <v>257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257</v>
      </c>
      <c r="I77" s="162">
        <f>SUM(I78:I79)</f>
        <v>257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257</v>
      </c>
      <c r="D79" s="76">
        <v>257</v>
      </c>
      <c r="E79" s="76"/>
      <c r="F79" s="76"/>
      <c r="G79" s="150"/>
      <c r="H79" s="74">
        <f t="shared" si="6"/>
        <v>257</v>
      </c>
      <c r="I79" s="76">
        <v>257</v>
      </c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50271</v>
      </c>
      <c r="D83" s="65">
        <f>SUM(D84,D89,D95,D103,D112,D116,D122,D128)</f>
        <v>45811</v>
      </c>
      <c r="E83" s="65">
        <f>SUM(E84,E89,E95,E103,E112,E116,E122,E128)</f>
        <v>0</v>
      </c>
      <c r="F83" s="65">
        <f>SUM(F84,F89,F95,F103,F112,F116,F122,F128)</f>
        <v>4460</v>
      </c>
      <c r="G83" s="159">
        <f>SUM(G84,G89,G95,G103,G112,G116,G122,G128)</f>
        <v>0</v>
      </c>
      <c r="H83" s="59">
        <f t="shared" si="6"/>
        <v>57545</v>
      </c>
      <c r="I83" s="65">
        <f>SUM(I84,I89,I95,I103,I112,I116,I122,I128)</f>
        <v>53085</v>
      </c>
      <c r="J83" s="65">
        <f>SUM(J84,J89,J95,J103,J112,J116,J122,J128)</f>
        <v>0</v>
      </c>
      <c r="K83" s="65">
        <f>SUM(K84,K89,K95,K103,K112,K116,K122,K128)</f>
        <v>4460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2865</v>
      </c>
      <c r="D84" s="145">
        <f>SUM(D85:D88)</f>
        <v>2865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2451</v>
      </c>
      <c r="I84" s="145">
        <f>SUM(I85:I88)</f>
        <v>2451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2049</v>
      </c>
      <c r="D86" s="76">
        <v>2049</v>
      </c>
      <c r="E86" s="76"/>
      <c r="F86" s="76"/>
      <c r="G86" s="150"/>
      <c r="H86" s="74">
        <f t="shared" si="6"/>
        <v>2049</v>
      </c>
      <c r="I86" s="76">
        <v>2049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356</v>
      </c>
      <c r="D87" s="76">
        <v>356</v>
      </c>
      <c r="E87" s="76"/>
      <c r="F87" s="76"/>
      <c r="G87" s="150"/>
      <c r="H87" s="74">
        <f t="shared" si="6"/>
        <v>356</v>
      </c>
      <c r="I87" s="76">
        <v>356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460</v>
      </c>
      <c r="D88" s="76">
        <v>460</v>
      </c>
      <c r="E88" s="76"/>
      <c r="F88" s="76"/>
      <c r="G88" s="150"/>
      <c r="H88" s="74">
        <f t="shared" si="6"/>
        <v>46</v>
      </c>
      <c r="I88" s="76">
        <f>460-414</f>
        <v>46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40736</v>
      </c>
      <c r="D89" s="153">
        <f>SUM(D90:D94)</f>
        <v>36826</v>
      </c>
      <c r="E89" s="153">
        <f>SUM(E90:E94)</f>
        <v>0</v>
      </c>
      <c r="F89" s="153">
        <f>SUM(F90:F94)</f>
        <v>3910</v>
      </c>
      <c r="G89" s="154">
        <f>SUM(G90:G94)</f>
        <v>0</v>
      </c>
      <c r="H89" s="74">
        <f t="shared" si="6"/>
        <v>42090</v>
      </c>
      <c r="I89" s="153">
        <f>SUM(I90:I94)</f>
        <v>38030</v>
      </c>
      <c r="J89" s="153">
        <f>SUM(J90:J94)</f>
        <v>0</v>
      </c>
      <c r="K89" s="153">
        <f>SUM(K90:K94)</f>
        <v>4060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27722</v>
      </c>
      <c r="D90" s="76">
        <v>27722</v>
      </c>
      <c r="E90" s="76"/>
      <c r="F90" s="76"/>
      <c r="G90" s="150"/>
      <c r="H90" s="74">
        <f t="shared" si="6"/>
        <v>29369</v>
      </c>
      <c r="I90" s="76">
        <v>29369</v>
      </c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2824</v>
      </c>
      <c r="D91" s="76">
        <v>2000</v>
      </c>
      <c r="E91" s="76"/>
      <c r="F91" s="76">
        <v>824</v>
      </c>
      <c r="G91" s="150"/>
      <c r="H91" s="74">
        <f t="shared" si="6"/>
        <v>2942</v>
      </c>
      <c r="I91" s="76">
        <v>2118</v>
      </c>
      <c r="J91" s="76"/>
      <c r="K91" s="76">
        <v>824</v>
      </c>
      <c r="L91" s="151"/>
    </row>
    <row r="92" spans="1:12" x14ac:dyDescent="0.25">
      <c r="A92" s="47">
        <v>2223</v>
      </c>
      <c r="B92" s="73" t="s">
        <v>92</v>
      </c>
      <c r="C92" s="74">
        <f t="shared" si="5"/>
        <v>9604</v>
      </c>
      <c r="D92" s="76">
        <v>6604</v>
      </c>
      <c r="E92" s="76"/>
      <c r="F92" s="76">
        <v>3000</v>
      </c>
      <c r="G92" s="150"/>
      <c r="H92" s="74">
        <f t="shared" si="6"/>
        <v>9214</v>
      </c>
      <c r="I92" s="76">
        <v>6064</v>
      </c>
      <c r="J92" s="76"/>
      <c r="K92" s="76">
        <f>3000+150</f>
        <v>3150</v>
      </c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586</v>
      </c>
      <c r="D93" s="76">
        <v>500</v>
      </c>
      <c r="E93" s="76"/>
      <c r="F93" s="76">
        <v>86</v>
      </c>
      <c r="G93" s="150"/>
      <c r="H93" s="74">
        <f t="shared" si="6"/>
        <v>565</v>
      </c>
      <c r="I93" s="76">
        <v>479</v>
      </c>
      <c r="J93" s="76"/>
      <c r="K93" s="76">
        <v>86</v>
      </c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960</v>
      </c>
      <c r="D95" s="153">
        <f>SUM(D96:D102)</f>
        <v>810</v>
      </c>
      <c r="E95" s="153">
        <f>SUM(E96:E102)</f>
        <v>0</v>
      </c>
      <c r="F95" s="153">
        <f>SUM(F96:F102)</f>
        <v>150</v>
      </c>
      <c r="G95" s="154">
        <f>SUM(G96:G102)</f>
        <v>0</v>
      </c>
      <c r="H95" s="74">
        <f t="shared" si="6"/>
        <v>1310</v>
      </c>
      <c r="I95" s="153">
        <f>SUM(I96:I102)</f>
        <v>1110</v>
      </c>
      <c r="J95" s="153">
        <f>SUM(J96:J102)</f>
        <v>0</v>
      </c>
      <c r="K95" s="153">
        <f>SUM(K96:K102)</f>
        <v>200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150</v>
      </c>
      <c r="D100" s="76"/>
      <c r="E100" s="76"/>
      <c r="F100" s="76">
        <v>150</v>
      </c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810</v>
      </c>
      <c r="D102" s="76">
        <v>810</v>
      </c>
      <c r="E102" s="76"/>
      <c r="F102" s="76"/>
      <c r="G102" s="150"/>
      <c r="H102" s="74">
        <f t="shared" si="6"/>
        <v>1310</v>
      </c>
      <c r="I102" s="76">
        <f>810+300</f>
        <v>1110</v>
      </c>
      <c r="J102" s="76"/>
      <c r="K102" s="76">
        <v>200</v>
      </c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2630</v>
      </c>
      <c r="D103" s="153">
        <f>SUM(D104:D111)</f>
        <v>2480</v>
      </c>
      <c r="E103" s="153">
        <f>SUM(E104:E111)</f>
        <v>0</v>
      </c>
      <c r="F103" s="153">
        <f>SUM(F104:F111)</f>
        <v>150</v>
      </c>
      <c r="G103" s="154">
        <f>SUM(G104:G111)</f>
        <v>0</v>
      </c>
      <c r="H103" s="74">
        <f t="shared" si="6"/>
        <v>2630</v>
      </c>
      <c r="I103" s="153">
        <f>SUM(I104:I111)</f>
        <v>2480</v>
      </c>
      <c r="J103" s="153">
        <f>SUM(J104:J111)</f>
        <v>0</v>
      </c>
      <c r="K103" s="153">
        <f>SUM(K104:K111)</f>
        <v>150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820</v>
      </c>
      <c r="D106" s="76">
        <v>670</v>
      </c>
      <c r="E106" s="76"/>
      <c r="F106" s="76">
        <v>150</v>
      </c>
      <c r="G106" s="150"/>
      <c r="H106" s="74">
        <f t="shared" si="6"/>
        <v>820</v>
      </c>
      <c r="I106" s="76">
        <v>670</v>
      </c>
      <c r="J106" s="76"/>
      <c r="K106" s="76">
        <v>150</v>
      </c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1810</v>
      </c>
      <c r="D107" s="76">
        <v>1810</v>
      </c>
      <c r="E107" s="76"/>
      <c r="F107" s="76"/>
      <c r="G107" s="150"/>
      <c r="H107" s="74">
        <f t="shared" si="6"/>
        <v>1810</v>
      </c>
      <c r="I107" s="76">
        <v>1810</v>
      </c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500</v>
      </c>
      <c r="D112" s="153">
        <f>SUM(D113:D115)</f>
        <v>300</v>
      </c>
      <c r="E112" s="153">
        <f>SUM(E113:E115)</f>
        <v>0</v>
      </c>
      <c r="F112" s="153">
        <f>SUM(F113:F115)</f>
        <v>200</v>
      </c>
      <c r="G112" s="166">
        <f>SUM(G113:G115)</f>
        <v>0</v>
      </c>
      <c r="H112" s="74">
        <f t="shared" si="6"/>
        <v>414</v>
      </c>
      <c r="I112" s="153">
        <f>SUM(I113:I115)</f>
        <v>414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500</v>
      </c>
      <c r="D115" s="76">
        <v>300</v>
      </c>
      <c r="E115" s="76"/>
      <c r="F115" s="76">
        <v>200</v>
      </c>
      <c r="G115" s="150"/>
      <c r="H115" s="74">
        <f>SUM(I115:L115)</f>
        <v>414</v>
      </c>
      <c r="I115" s="76">
        <f>300+414-300</f>
        <v>414</v>
      </c>
      <c r="J115" s="76"/>
      <c r="K115" s="76">
        <f>200-200</f>
        <v>0</v>
      </c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2530</v>
      </c>
      <c r="D116" s="153">
        <f>SUM(D117:D121)</f>
        <v>2530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8600</v>
      </c>
      <c r="I116" s="153">
        <f>SUM(I117:I121)</f>
        <v>8600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2530</v>
      </c>
      <c r="D119" s="76">
        <v>2530</v>
      </c>
      <c r="E119" s="76"/>
      <c r="F119" s="76"/>
      <c r="G119" s="150"/>
      <c r="H119" s="74">
        <f t="shared" si="8"/>
        <v>8600</v>
      </c>
      <c r="I119" s="76">
        <v>8600</v>
      </c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50</v>
      </c>
      <c r="D122" s="153">
        <f>SUM(D123:D127)</f>
        <v>0</v>
      </c>
      <c r="E122" s="153">
        <f>SUM(E123:E127)</f>
        <v>0</v>
      </c>
      <c r="F122" s="153">
        <f>SUM(F123:F127)</f>
        <v>50</v>
      </c>
      <c r="G122" s="154">
        <f>SUM(G123:G127)</f>
        <v>0</v>
      </c>
      <c r="H122" s="74">
        <f t="shared" si="8"/>
        <v>50</v>
      </c>
      <c r="I122" s="153">
        <f>SUM(I123:I127)</f>
        <v>0</v>
      </c>
      <c r="J122" s="153">
        <f>SUM(J123:J127)</f>
        <v>0</v>
      </c>
      <c r="K122" s="153">
        <f>SUM(K123:K127)</f>
        <v>50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50</v>
      </c>
      <c r="D127" s="76"/>
      <c r="E127" s="76"/>
      <c r="F127" s="76">
        <v>50</v>
      </c>
      <c r="G127" s="150"/>
      <c r="H127" s="74">
        <f t="shared" si="8"/>
        <v>50</v>
      </c>
      <c r="I127" s="76"/>
      <c r="J127" s="76"/>
      <c r="K127" s="76">
        <v>50</v>
      </c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33722</v>
      </c>
      <c r="D130" s="65">
        <f>SUM(D131,D136,D140,D141,D144,D151,D159,D160,D163)</f>
        <v>30942</v>
      </c>
      <c r="E130" s="65">
        <f>SUM(E131,E136,E140,E141,E144,E151,E159,E160,E163)</f>
        <v>0</v>
      </c>
      <c r="F130" s="65">
        <f>SUM(F131,F136,F140,F141,F144,F151,F159,F160,F163)</f>
        <v>2280</v>
      </c>
      <c r="G130" s="159">
        <f>SUM(G131,G136,G140,G141,G144,G151,G159,G160,G163)</f>
        <v>500</v>
      </c>
      <c r="H130" s="59">
        <f t="shared" si="8"/>
        <v>30426</v>
      </c>
      <c r="I130" s="65">
        <f>SUM(I131,I136,I140,I141,I144,I151,I159,I160,I163)</f>
        <v>27646</v>
      </c>
      <c r="J130" s="65">
        <f>SUM(J131,J136,J140,J141,J144,J151,J159,J160,J163)</f>
        <v>0</v>
      </c>
      <c r="K130" s="65">
        <f>SUM(K131,K136,K140,K141,K144,K151,K159,K160,K163)</f>
        <v>2280</v>
      </c>
      <c r="L130" s="160">
        <f>SUM(L131,L136,L140,L141,L144,L151,L159,L160,L163)</f>
        <v>500</v>
      </c>
    </row>
    <row r="131" spans="1:12" ht="24" x14ac:dyDescent="0.25">
      <c r="A131" s="161">
        <v>2310</v>
      </c>
      <c r="B131" s="67" t="s">
        <v>622</v>
      </c>
      <c r="C131" s="68">
        <f t="shared" si="7"/>
        <v>17100</v>
      </c>
      <c r="D131" s="162">
        <f>SUM(D132:D135)</f>
        <v>16300</v>
      </c>
      <c r="E131" s="162">
        <f t="shared" ref="E131:L131" si="10">SUM(E132:E135)</f>
        <v>0</v>
      </c>
      <c r="F131" s="162">
        <f t="shared" si="10"/>
        <v>800</v>
      </c>
      <c r="G131" s="163">
        <f t="shared" si="10"/>
        <v>0</v>
      </c>
      <c r="H131" s="68">
        <f t="shared" si="8"/>
        <v>14779</v>
      </c>
      <c r="I131" s="162">
        <f t="shared" si="10"/>
        <v>13579</v>
      </c>
      <c r="J131" s="162">
        <f t="shared" si="10"/>
        <v>0</v>
      </c>
      <c r="K131" s="162">
        <f t="shared" si="10"/>
        <v>1200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1900</v>
      </c>
      <c r="D132" s="76">
        <v>1800</v>
      </c>
      <c r="E132" s="76"/>
      <c r="F132" s="76">
        <v>100</v>
      </c>
      <c r="G132" s="150"/>
      <c r="H132" s="74">
        <f t="shared" si="8"/>
        <v>1523</v>
      </c>
      <c r="I132" s="76">
        <v>1423</v>
      </c>
      <c r="J132" s="76"/>
      <c r="K132" s="76">
        <v>100</v>
      </c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15200</v>
      </c>
      <c r="D133" s="76">
        <v>14500</v>
      </c>
      <c r="E133" s="76"/>
      <c r="F133" s="76">
        <v>700</v>
      </c>
      <c r="G133" s="150"/>
      <c r="H133" s="74">
        <f t="shared" si="8"/>
        <v>12461</v>
      </c>
      <c r="I133" s="76">
        <f>8461+3300</f>
        <v>11761</v>
      </c>
      <c r="J133" s="76"/>
      <c r="K133" s="76">
        <f>700+3000-3000</f>
        <v>700</v>
      </c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795</v>
      </c>
      <c r="I135" s="76">
        <v>395</v>
      </c>
      <c r="J135" s="76"/>
      <c r="K135" s="76">
        <v>400</v>
      </c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917</v>
      </c>
      <c r="D136" s="153">
        <f>SUM(D137:D139)</f>
        <v>317</v>
      </c>
      <c r="E136" s="153">
        <f>SUM(E137:E139)</f>
        <v>0</v>
      </c>
      <c r="F136" s="153">
        <f>SUM(F137:F139)</f>
        <v>600</v>
      </c>
      <c r="G136" s="154">
        <f>SUM(G137:G139)</f>
        <v>0</v>
      </c>
      <c r="H136" s="74">
        <f t="shared" si="8"/>
        <v>892</v>
      </c>
      <c r="I136" s="153">
        <f>SUM(I137:I139)</f>
        <v>292</v>
      </c>
      <c r="J136" s="153">
        <f>SUM(J137:J139)</f>
        <v>0</v>
      </c>
      <c r="K136" s="153">
        <f>SUM(K137:K139)</f>
        <v>600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917</v>
      </c>
      <c r="D138" s="76">
        <v>317</v>
      </c>
      <c r="E138" s="76"/>
      <c r="F138" s="76">
        <v>600</v>
      </c>
      <c r="G138" s="150"/>
      <c r="H138" s="74">
        <f t="shared" si="8"/>
        <v>892</v>
      </c>
      <c r="I138" s="76">
        <v>292</v>
      </c>
      <c r="J138" s="76"/>
      <c r="K138" s="76">
        <v>600</v>
      </c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214</v>
      </c>
      <c r="D141" s="153">
        <f>SUM(D142:D143)</f>
        <v>214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214</v>
      </c>
      <c r="I141" s="153">
        <f>SUM(I142:I143)</f>
        <v>214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214</v>
      </c>
      <c r="D142" s="76">
        <v>214</v>
      </c>
      <c r="E142" s="76"/>
      <c r="F142" s="76"/>
      <c r="G142" s="150"/>
      <c r="H142" s="74">
        <f t="shared" si="8"/>
        <v>214</v>
      </c>
      <c r="I142" s="76">
        <v>214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5496</v>
      </c>
      <c r="D144" s="145">
        <f>SUM(D145:D150)</f>
        <v>5016</v>
      </c>
      <c r="E144" s="145">
        <f>SUM(E145:E150)</f>
        <v>0</v>
      </c>
      <c r="F144" s="145">
        <f>SUM(F145:F150)</f>
        <v>480</v>
      </c>
      <c r="G144" s="146">
        <f>SUM(G145:G150)</f>
        <v>0</v>
      </c>
      <c r="H144" s="110">
        <f t="shared" si="8"/>
        <v>5341</v>
      </c>
      <c r="I144" s="145">
        <f>SUM(I145:I150)</f>
        <v>4861</v>
      </c>
      <c r="J144" s="145">
        <f>SUM(J145:J150)</f>
        <v>0</v>
      </c>
      <c r="K144" s="145">
        <f>SUM(K145:K150)</f>
        <v>480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450</v>
      </c>
      <c r="D145" s="70">
        <v>450</v>
      </c>
      <c r="E145" s="70"/>
      <c r="F145" s="70"/>
      <c r="G145" s="148"/>
      <c r="H145" s="68">
        <f t="shared" si="8"/>
        <v>450</v>
      </c>
      <c r="I145" s="70">
        <v>450</v>
      </c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3566</v>
      </c>
      <c r="D146" s="76">
        <v>3286</v>
      </c>
      <c r="E146" s="76"/>
      <c r="F146" s="76">
        <v>280</v>
      </c>
      <c r="G146" s="150"/>
      <c r="H146" s="74">
        <f t="shared" si="8"/>
        <v>3411</v>
      </c>
      <c r="I146" s="76">
        <v>3131</v>
      </c>
      <c r="J146" s="76"/>
      <c r="K146" s="76">
        <v>280</v>
      </c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1480</v>
      </c>
      <c r="D149" s="76">
        <v>1280</v>
      </c>
      <c r="E149" s="76"/>
      <c r="F149" s="76">
        <v>200</v>
      </c>
      <c r="G149" s="150"/>
      <c r="H149" s="74">
        <f t="shared" si="8"/>
        <v>1480</v>
      </c>
      <c r="I149" s="76">
        <v>1280</v>
      </c>
      <c r="J149" s="76"/>
      <c r="K149" s="76">
        <v>200</v>
      </c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9200</v>
      </c>
      <c r="D159" s="156">
        <v>8700</v>
      </c>
      <c r="E159" s="156"/>
      <c r="F159" s="156"/>
      <c r="G159" s="157">
        <v>500</v>
      </c>
      <c r="H159" s="110">
        <f t="shared" si="8"/>
        <v>9200</v>
      </c>
      <c r="I159" s="156">
        <v>8700</v>
      </c>
      <c r="J159" s="156"/>
      <c r="K159" s="156"/>
      <c r="L159" s="158">
        <v>500</v>
      </c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795</v>
      </c>
      <c r="D163" s="156">
        <v>395</v>
      </c>
      <c r="E163" s="156"/>
      <c r="F163" s="156">
        <v>400</v>
      </c>
      <c r="G163" s="157"/>
      <c r="H163" s="110">
        <f t="shared" si="8"/>
        <v>0</v>
      </c>
      <c r="I163" s="156">
        <f>395-395</f>
        <v>0</v>
      </c>
      <c r="J163" s="156"/>
      <c r="K163" s="156">
        <f>400-400</f>
        <v>0</v>
      </c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751</v>
      </c>
      <c r="I165" s="65">
        <f>SUM(I166,I171)</f>
        <v>751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751</v>
      </c>
      <c r="I166" s="162">
        <f>SUM(I167:I170)</f>
        <v>751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751</v>
      </c>
      <c r="I168" s="76">
        <f>52+699</f>
        <v>751</v>
      </c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21576</v>
      </c>
      <c r="I194" s="133">
        <f>SUM(I195,I230,I268)</f>
        <v>18576</v>
      </c>
      <c r="J194" s="133">
        <f>SUM(J195,J230,J268)</f>
        <v>0</v>
      </c>
      <c r="K194" s="133">
        <f>SUM(K195,K230,K268)</f>
        <v>3000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21576</v>
      </c>
      <c r="I195" s="138">
        <f>I196+I204</f>
        <v>18576</v>
      </c>
      <c r="J195" s="138">
        <f>J196+J204</f>
        <v>0</v>
      </c>
      <c r="K195" s="138">
        <f>K196+K204</f>
        <v>3000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650</v>
      </c>
      <c r="D196" s="65">
        <f>D197+D198+D201+D202+D203</f>
        <v>650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1870</v>
      </c>
      <c r="I196" s="65">
        <f>I197+I198+I201+I202+I203</f>
        <v>1870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650</v>
      </c>
      <c r="D198" s="153">
        <f>D199+D200</f>
        <v>650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1870</v>
      </c>
      <c r="I198" s="153">
        <f>I199+I200</f>
        <v>1870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650</v>
      </c>
      <c r="D199" s="76">
        <v>650</v>
      </c>
      <c r="E199" s="76"/>
      <c r="F199" s="76"/>
      <c r="G199" s="150"/>
      <c r="H199" s="74">
        <f t="shared" si="24"/>
        <v>1870</v>
      </c>
      <c r="I199" s="76">
        <v>1870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10204</v>
      </c>
      <c r="D204" s="65">
        <f>D205+D215+D216+D225+D226+D227+D229</f>
        <v>7204</v>
      </c>
      <c r="E204" s="65">
        <f>E205+E215+E216+E225+E226+E227+E229</f>
        <v>0</v>
      </c>
      <c r="F204" s="65">
        <f>F205+F215+F216+F225+F226+F227+F229</f>
        <v>3000</v>
      </c>
      <c r="G204" s="159">
        <f>G205+G215+G216+G225+G226+G227+G229</f>
        <v>0</v>
      </c>
      <c r="H204" s="59">
        <f t="shared" si="24"/>
        <v>19706</v>
      </c>
      <c r="I204" s="65">
        <f>I205+I215+I216+I225+I226+I227+I229</f>
        <v>16706</v>
      </c>
      <c r="J204" s="65">
        <f>J205+J215+J216+J225+J226+J227+J229</f>
        <v>0</v>
      </c>
      <c r="K204" s="65">
        <f>K205+K215+K216+K225+K226+K227+K229</f>
        <v>3000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10204</v>
      </c>
      <c r="D216" s="153">
        <f>SUM(D217:D224)</f>
        <v>7204</v>
      </c>
      <c r="E216" s="153">
        <f>SUM(E217:E224)</f>
        <v>0</v>
      </c>
      <c r="F216" s="153">
        <f>SUM(F217:F224)</f>
        <v>3000</v>
      </c>
      <c r="G216" s="154">
        <f>SUM(G217:G224)</f>
        <v>0</v>
      </c>
      <c r="H216" s="74">
        <f t="shared" si="24"/>
        <v>19706</v>
      </c>
      <c r="I216" s="153">
        <f>SUM(I217:I224)</f>
        <v>16706</v>
      </c>
      <c r="J216" s="153">
        <f>SUM(J217:J224)</f>
        <v>0</v>
      </c>
      <c r="K216" s="153">
        <f>SUM(K217:K224)</f>
        <v>3000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2846</v>
      </c>
      <c r="D219" s="76">
        <v>2846</v>
      </c>
      <c r="E219" s="76"/>
      <c r="F219" s="76"/>
      <c r="G219" s="150"/>
      <c r="H219" s="74">
        <f t="shared" si="24"/>
        <v>2846</v>
      </c>
      <c r="I219" s="76">
        <v>2846</v>
      </c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7358</v>
      </c>
      <c r="D223" s="76">
        <v>4358</v>
      </c>
      <c r="E223" s="76"/>
      <c r="F223" s="76">
        <v>3000</v>
      </c>
      <c r="G223" s="150"/>
      <c r="H223" s="74">
        <f t="shared" si="24"/>
        <v>16860</v>
      </c>
      <c r="I223" s="76">
        <v>13860</v>
      </c>
      <c r="J223" s="76"/>
      <c r="K223" s="76">
        <v>3000</v>
      </c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622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622</v>
      </c>
      <c r="H280" s="74">
        <f t="shared" si="37"/>
        <v>622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622</v>
      </c>
    </row>
    <row r="281" spans="1:12" x14ac:dyDescent="0.25">
      <c r="A281" s="207" t="s">
        <v>264</v>
      </c>
      <c r="B281" s="47" t="s">
        <v>265</v>
      </c>
      <c r="C281" s="190">
        <f t="shared" si="36"/>
        <v>622</v>
      </c>
      <c r="D281" s="76"/>
      <c r="E281" s="76"/>
      <c r="F281" s="76"/>
      <c r="G281" s="150">
        <v>622</v>
      </c>
      <c r="H281" s="74">
        <f t="shared" si="37"/>
        <v>622</v>
      </c>
      <c r="I281" s="76"/>
      <c r="J281" s="76"/>
      <c r="K281" s="76"/>
      <c r="L281" s="151">
        <v>622</v>
      </c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656825</v>
      </c>
      <c r="I283" s="219">
        <f>SUM(I280,I268,I230,I195,I187,I173,I75,I53)</f>
        <v>266517</v>
      </c>
      <c r="J283" s="219">
        <f>SUM(J280,J268,J230,J195,J187,J173,J75,J53)</f>
        <v>379446</v>
      </c>
      <c r="K283" s="219">
        <f>SUM(K280,K268,K230,K195,K187,K173,K75,K53)</f>
        <v>9740</v>
      </c>
      <c r="L283" s="143">
        <f>SUM(L280,L268,L230,L195,L187,L173,L75,L53)</f>
        <v>1122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-400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-400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400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400</v>
      </c>
      <c r="H287" s="229">
        <f t="shared" si="40"/>
        <v>400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400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400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400</v>
      </c>
      <c r="H288" s="229">
        <f t="shared" si="41"/>
        <v>400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400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/>
      <c r="D303" s="255"/>
      <c r="E303" s="255" t="s">
        <v>311</v>
      </c>
      <c r="F303" s="255"/>
      <c r="G303" s="255"/>
      <c r="H303" s="255" t="s">
        <v>312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/>
      <c r="D305" s="255"/>
      <c r="E305" s="255" t="s">
        <v>311</v>
      </c>
      <c r="F305" s="255"/>
      <c r="G305" s="255"/>
      <c r="H305" s="255" t="s">
        <v>313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EvZe1pU9MmwL3R+SaxybpHX11QPujemUUrS7qoqK54AL2Wx9edlYADUBK0Avp4YVRserJwCQ5lYEdzQc8MODSg==" saltValue="SBCbtr72gvYxiVvvb8d9gw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5:B285"/>
    <mergeCell ref="A287:B287"/>
    <mergeCell ref="G17:G18"/>
    <mergeCell ref="H17:H18"/>
    <mergeCell ref="I17:I18"/>
    <mergeCell ref="A16:A18"/>
    <mergeCell ref="B16:B18"/>
    <mergeCell ref="J17:J18"/>
    <mergeCell ref="K17:K18"/>
    <mergeCell ref="L17:L18"/>
    <mergeCell ref="C16:G16"/>
    <mergeCell ref="H16:L16"/>
    <mergeCell ref="C17:C18"/>
    <mergeCell ref="D17:D18"/>
    <mergeCell ref="E17:E18"/>
    <mergeCell ref="F17:F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Nr.09.25.1.&amp;"Arial,Regular"          </oddHeader>
    <oddFooter>&amp;L&amp;"Times New Roman,Regular"&amp;10&amp;D&amp;T&amp;R&amp;"Times New Roman,Regular"&amp;10&amp;P (&amp;N)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ColWidth="9.140625"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304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305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306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451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307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308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454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 t="s">
        <v>455</v>
      </c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64498</v>
      </c>
      <c r="D21" s="31">
        <f>SUM(D22,D25,D26,D42,D43)</f>
        <v>50355</v>
      </c>
      <c r="E21" s="31">
        <f>SUM(E22,E25,E43)</f>
        <v>14143</v>
      </c>
      <c r="F21" s="31">
        <f>SUM(F22,F27,F43)</f>
        <v>0</v>
      </c>
      <c r="G21" s="32">
        <f>SUM(G22,G45)</f>
        <v>0</v>
      </c>
      <c r="H21" s="30">
        <f t="shared" ref="H21:H47" si="1">SUM(I21:L21)</f>
        <v>88938</v>
      </c>
      <c r="I21" s="31">
        <f>SUM(I22,I25,I26,I42,I43)</f>
        <v>42291</v>
      </c>
      <c r="J21" s="31">
        <f>SUM(J22,J25,J43)</f>
        <v>46647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si="1"/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64498</v>
      </c>
      <c r="D25" s="54">
        <v>50355</v>
      </c>
      <c r="E25" s="54">
        <v>14143</v>
      </c>
      <c r="F25" s="55" t="s">
        <v>36</v>
      </c>
      <c r="G25" s="56" t="s">
        <v>36</v>
      </c>
      <c r="H25" s="53">
        <f t="shared" si="1"/>
        <v>88938</v>
      </c>
      <c r="I25" s="54">
        <v>42291</v>
      </c>
      <c r="J25" s="54">
        <v>46647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 t="shared" si="1"/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>E44</f>
        <v>0</v>
      </c>
      <c r="F43" s="89">
        <f>F44</f>
        <v>0</v>
      </c>
      <c r="G43" s="62" t="s">
        <v>36</v>
      </c>
      <c r="H43" s="86">
        <f t="shared" si="1"/>
        <v>0</v>
      </c>
      <c r="I43" s="89">
        <f>I44</f>
        <v>0</v>
      </c>
      <c r="J43" s="89">
        <f>J44</f>
        <v>0</v>
      </c>
      <c r="K43" s="89">
        <f>K44</f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1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4" si="2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82" si="3">SUM(I50:L50)</f>
        <v>88938</v>
      </c>
      <c r="I50" s="122">
        <f>SUM(I51,I280)</f>
        <v>42291</v>
      </c>
      <c r="J50" s="122">
        <f>SUM(J51,J280)</f>
        <v>46647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2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3"/>
        <v>88938</v>
      </c>
      <c r="I51" s="128">
        <f>SUM(I52,I194)</f>
        <v>42291</v>
      </c>
      <c r="J51" s="128">
        <f>SUM(J52,J194)</f>
        <v>46647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2"/>
        <v>64498</v>
      </c>
      <c r="D52" s="133">
        <f>SUM(D53,D75,D173,D187)</f>
        <v>50355</v>
      </c>
      <c r="E52" s="133">
        <f>SUM(E53,E75,E173,E187)</f>
        <v>14143</v>
      </c>
      <c r="F52" s="133">
        <f>SUM(F53,F75,F173,F187)</f>
        <v>0</v>
      </c>
      <c r="G52" s="134">
        <f>SUM(G53,G75,G173,G187)</f>
        <v>0</v>
      </c>
      <c r="H52" s="132">
        <f t="shared" si="3"/>
        <v>88938</v>
      </c>
      <c r="I52" s="133">
        <f>SUM(I53,I75,I173,I187)</f>
        <v>42291</v>
      </c>
      <c r="J52" s="133">
        <f>SUM(J53,J75,J173,J187)</f>
        <v>46647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2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3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2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3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2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3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2"/>
        <v>0</v>
      </c>
      <c r="D56" s="70"/>
      <c r="E56" s="70"/>
      <c r="F56" s="70"/>
      <c r="G56" s="148"/>
      <c r="H56" s="68">
        <f t="shared" si="3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2"/>
        <v>0</v>
      </c>
      <c r="D57" s="76"/>
      <c r="E57" s="76"/>
      <c r="F57" s="76"/>
      <c r="G57" s="150"/>
      <c r="H57" s="74">
        <f t="shared" si="3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2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3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2"/>
        <v>0</v>
      </c>
      <c r="D59" s="76"/>
      <c r="E59" s="76"/>
      <c r="F59" s="76"/>
      <c r="G59" s="150"/>
      <c r="H59" s="74">
        <f t="shared" si="3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2"/>
        <v>0</v>
      </c>
      <c r="D60" s="76"/>
      <c r="E60" s="76"/>
      <c r="F60" s="76"/>
      <c r="G60" s="150"/>
      <c r="H60" s="74">
        <f t="shared" si="3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2"/>
        <v>0</v>
      </c>
      <c r="D61" s="76"/>
      <c r="E61" s="76"/>
      <c r="F61" s="76"/>
      <c r="G61" s="150"/>
      <c r="H61" s="74">
        <f t="shared" si="3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2"/>
        <v>0</v>
      </c>
      <c r="D62" s="76"/>
      <c r="E62" s="76"/>
      <c r="F62" s="76"/>
      <c r="G62" s="150"/>
      <c r="H62" s="74">
        <f t="shared" si="3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2"/>
        <v>0</v>
      </c>
      <c r="D63" s="76"/>
      <c r="E63" s="76"/>
      <c r="F63" s="76"/>
      <c r="G63" s="150"/>
      <c r="H63" s="74">
        <f t="shared" si="3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2"/>
        <v>0</v>
      </c>
      <c r="D64" s="76"/>
      <c r="E64" s="76"/>
      <c r="F64" s="76"/>
      <c r="G64" s="150"/>
      <c r="H64" s="74">
        <f t="shared" si="3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2"/>
        <v>0</v>
      </c>
      <c r="D65" s="76"/>
      <c r="E65" s="76"/>
      <c r="F65" s="76"/>
      <c r="G65" s="150"/>
      <c r="H65" s="74">
        <f t="shared" si="3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2"/>
        <v>0</v>
      </c>
      <c r="D66" s="156"/>
      <c r="E66" s="156"/>
      <c r="F66" s="156"/>
      <c r="G66" s="157"/>
      <c r="H66" s="110">
        <f t="shared" si="3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2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3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2"/>
        <v>0</v>
      </c>
      <c r="D68" s="70"/>
      <c r="E68" s="70"/>
      <c r="F68" s="70"/>
      <c r="G68" s="148"/>
      <c r="H68" s="68">
        <f t="shared" si="3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2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3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2"/>
        <v>0</v>
      </c>
      <c r="D70" s="76"/>
      <c r="E70" s="76"/>
      <c r="F70" s="76"/>
      <c r="G70" s="150"/>
      <c r="H70" s="74">
        <f t="shared" si="3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2"/>
        <v>0</v>
      </c>
      <c r="D71" s="76"/>
      <c r="E71" s="76"/>
      <c r="F71" s="76"/>
      <c r="G71" s="150"/>
      <c r="H71" s="74">
        <f t="shared" si="3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2"/>
        <v>0</v>
      </c>
      <c r="D72" s="76"/>
      <c r="E72" s="76"/>
      <c r="F72" s="76"/>
      <c r="G72" s="150"/>
      <c r="H72" s="74">
        <f t="shared" si="3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2"/>
        <v>0</v>
      </c>
      <c r="D73" s="76"/>
      <c r="E73" s="76"/>
      <c r="F73" s="76"/>
      <c r="G73" s="150"/>
      <c r="H73" s="74">
        <f t="shared" si="3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2"/>
        <v>0</v>
      </c>
      <c r="D74" s="76"/>
      <c r="E74" s="76"/>
      <c r="F74" s="76"/>
      <c r="G74" s="150"/>
      <c r="H74" s="74">
        <f t="shared" si="3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2"/>
        <v>64498</v>
      </c>
      <c r="D75" s="138">
        <f>SUM(D76,D83,D130,D164,D165,D172)</f>
        <v>50355</v>
      </c>
      <c r="E75" s="138">
        <f>SUM(E76,E83,E130,E164,E165,E172)</f>
        <v>14143</v>
      </c>
      <c r="F75" s="138">
        <f>SUM(F76,F83,F130,F164,F165,F172)</f>
        <v>0</v>
      </c>
      <c r="G75" s="139">
        <f>SUM(G76,G83,G130,G164,G165,G172)</f>
        <v>0</v>
      </c>
      <c r="H75" s="137">
        <f t="shared" si="3"/>
        <v>88938</v>
      </c>
      <c r="I75" s="138">
        <f>SUM(I76,I83,I130,I164,I165,I172)</f>
        <v>42291</v>
      </c>
      <c r="J75" s="138">
        <f>SUM(J76,J83,J130,J164,J165,J172)</f>
        <v>46647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2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3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2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3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2"/>
        <v>0</v>
      </c>
      <c r="D78" s="76"/>
      <c r="E78" s="76"/>
      <c r="F78" s="76"/>
      <c r="G78" s="150"/>
      <c r="H78" s="74">
        <f t="shared" si="3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2"/>
        <v>0</v>
      </c>
      <c r="D79" s="76"/>
      <c r="E79" s="76"/>
      <c r="F79" s="76"/>
      <c r="G79" s="150"/>
      <c r="H79" s="74">
        <f t="shared" si="3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2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3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2"/>
        <v>0</v>
      </c>
      <c r="D81" s="76"/>
      <c r="E81" s="76"/>
      <c r="F81" s="76"/>
      <c r="G81" s="150"/>
      <c r="H81" s="74">
        <f t="shared" si="3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2"/>
        <v>0</v>
      </c>
      <c r="D82" s="76"/>
      <c r="E82" s="76"/>
      <c r="F82" s="76"/>
      <c r="G82" s="150"/>
      <c r="H82" s="74">
        <f t="shared" si="3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2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ref="H83:H127" si="4">SUM(I83:L83)</f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2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4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2"/>
        <v>0</v>
      </c>
      <c r="D85" s="70"/>
      <c r="E85" s="70"/>
      <c r="F85" s="70"/>
      <c r="G85" s="148"/>
      <c r="H85" s="68">
        <f t="shared" si="4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2"/>
        <v>0</v>
      </c>
      <c r="D86" s="76"/>
      <c r="E86" s="76"/>
      <c r="F86" s="76"/>
      <c r="G86" s="150"/>
      <c r="H86" s="74">
        <f t="shared" si="4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2"/>
        <v>0</v>
      </c>
      <c r="D87" s="76"/>
      <c r="E87" s="76"/>
      <c r="F87" s="76"/>
      <c r="G87" s="150"/>
      <c r="H87" s="74">
        <f t="shared" si="4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2"/>
        <v>0</v>
      </c>
      <c r="D88" s="76"/>
      <c r="E88" s="76"/>
      <c r="F88" s="76"/>
      <c r="G88" s="150"/>
      <c r="H88" s="74">
        <f t="shared" si="4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2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4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2"/>
        <v>0</v>
      </c>
      <c r="D90" s="76"/>
      <c r="E90" s="76"/>
      <c r="F90" s="76"/>
      <c r="G90" s="150"/>
      <c r="H90" s="74">
        <f t="shared" si="4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2"/>
        <v>0</v>
      </c>
      <c r="D91" s="76"/>
      <c r="E91" s="76"/>
      <c r="F91" s="76"/>
      <c r="G91" s="150"/>
      <c r="H91" s="74">
        <f t="shared" si="4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2"/>
        <v>0</v>
      </c>
      <c r="D92" s="76"/>
      <c r="E92" s="76"/>
      <c r="F92" s="76"/>
      <c r="G92" s="150"/>
      <c r="H92" s="74">
        <f t="shared" si="4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2"/>
        <v>0</v>
      </c>
      <c r="D93" s="76"/>
      <c r="E93" s="76"/>
      <c r="F93" s="76"/>
      <c r="G93" s="150"/>
      <c r="H93" s="74">
        <f t="shared" si="4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2"/>
        <v>0</v>
      </c>
      <c r="D94" s="76"/>
      <c r="E94" s="76"/>
      <c r="F94" s="76"/>
      <c r="G94" s="150"/>
      <c r="H94" s="74">
        <f t="shared" si="4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2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4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2"/>
        <v>0</v>
      </c>
      <c r="D96" s="76"/>
      <c r="E96" s="76"/>
      <c r="F96" s="76"/>
      <c r="G96" s="150"/>
      <c r="H96" s="74">
        <f t="shared" si="4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2"/>
        <v>0</v>
      </c>
      <c r="D97" s="76"/>
      <c r="E97" s="76"/>
      <c r="F97" s="76"/>
      <c r="G97" s="150"/>
      <c r="H97" s="74">
        <f t="shared" si="4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2"/>
        <v>0</v>
      </c>
      <c r="D98" s="70"/>
      <c r="E98" s="70"/>
      <c r="F98" s="70"/>
      <c r="G98" s="148"/>
      <c r="H98" s="68">
        <f t="shared" si="4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2"/>
        <v>0</v>
      </c>
      <c r="D99" s="76"/>
      <c r="E99" s="76"/>
      <c r="F99" s="76"/>
      <c r="G99" s="150"/>
      <c r="H99" s="74">
        <f t="shared" si="4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2"/>
        <v>0</v>
      </c>
      <c r="D100" s="76"/>
      <c r="E100" s="76"/>
      <c r="F100" s="76"/>
      <c r="G100" s="150"/>
      <c r="H100" s="74">
        <f t="shared" si="4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2"/>
        <v>0</v>
      </c>
      <c r="D101" s="76"/>
      <c r="E101" s="76"/>
      <c r="F101" s="76"/>
      <c r="G101" s="150"/>
      <c r="H101" s="74">
        <f t="shared" si="4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2"/>
        <v>0</v>
      </c>
      <c r="D102" s="76"/>
      <c r="E102" s="76"/>
      <c r="F102" s="76"/>
      <c r="G102" s="150"/>
      <c r="H102" s="74">
        <f t="shared" si="4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2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4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2"/>
        <v>0</v>
      </c>
      <c r="D104" s="76"/>
      <c r="E104" s="76"/>
      <c r="F104" s="76"/>
      <c r="G104" s="150"/>
      <c r="H104" s="74">
        <f t="shared" si="4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2"/>
        <v>0</v>
      </c>
      <c r="D105" s="76"/>
      <c r="E105" s="76"/>
      <c r="F105" s="76"/>
      <c r="G105" s="150"/>
      <c r="H105" s="74">
        <f t="shared" si="4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2"/>
        <v>0</v>
      </c>
      <c r="D106" s="76"/>
      <c r="E106" s="76"/>
      <c r="F106" s="76"/>
      <c r="G106" s="150"/>
      <c r="H106" s="74">
        <f t="shared" si="4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2"/>
        <v>0</v>
      </c>
      <c r="D107" s="76"/>
      <c r="E107" s="76"/>
      <c r="F107" s="76"/>
      <c r="G107" s="150"/>
      <c r="H107" s="74">
        <f t="shared" si="4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2"/>
        <v>0</v>
      </c>
      <c r="D108" s="76"/>
      <c r="E108" s="76"/>
      <c r="F108" s="76"/>
      <c r="G108" s="150"/>
      <c r="H108" s="74">
        <f t="shared" si="4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2"/>
        <v>0</v>
      </c>
      <c r="D109" s="76"/>
      <c r="E109" s="76"/>
      <c r="F109" s="76"/>
      <c r="G109" s="150"/>
      <c r="H109" s="74">
        <f t="shared" si="4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2"/>
        <v>0</v>
      </c>
      <c r="D110" s="76"/>
      <c r="E110" s="76"/>
      <c r="F110" s="76"/>
      <c r="G110" s="150"/>
      <c r="H110" s="74">
        <f t="shared" si="4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2"/>
        <v>0</v>
      </c>
      <c r="D111" s="76"/>
      <c r="E111" s="76"/>
      <c r="F111" s="76"/>
      <c r="G111" s="150"/>
      <c r="H111" s="74">
        <f t="shared" si="4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2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4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2"/>
        <v>0</v>
      </c>
      <c r="D113" s="76"/>
      <c r="E113" s="76"/>
      <c r="F113" s="76"/>
      <c r="G113" s="150"/>
      <c r="H113" s="74">
        <f t="shared" si="4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 t="shared" si="2"/>
        <v>0</v>
      </c>
      <c r="D114" s="76"/>
      <c r="E114" s="76"/>
      <c r="F114" s="76"/>
      <c r="G114" s="150"/>
      <c r="H114" s="74">
        <f t="shared" si="4"/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 t="shared" ref="C115:C127" si="5">SUM(D115:G115)</f>
        <v>0</v>
      </c>
      <c r="D115" s="76"/>
      <c r="E115" s="76"/>
      <c r="F115" s="76"/>
      <c r="G115" s="150"/>
      <c r="H115" s="74">
        <f t="shared" si="4"/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si="5"/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si="4"/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5"/>
        <v>0</v>
      </c>
      <c r="D117" s="76"/>
      <c r="E117" s="76"/>
      <c r="F117" s="76"/>
      <c r="G117" s="150"/>
      <c r="H117" s="74">
        <f t="shared" si="4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5"/>
        <v>0</v>
      </c>
      <c r="D118" s="76"/>
      <c r="E118" s="76"/>
      <c r="F118" s="76"/>
      <c r="G118" s="150"/>
      <c r="H118" s="74">
        <f t="shared" si="4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5"/>
        <v>0</v>
      </c>
      <c r="D119" s="76"/>
      <c r="E119" s="76"/>
      <c r="F119" s="76"/>
      <c r="G119" s="150"/>
      <c r="H119" s="74">
        <f t="shared" si="4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5"/>
        <v>0</v>
      </c>
      <c r="D120" s="76"/>
      <c r="E120" s="76"/>
      <c r="F120" s="76"/>
      <c r="G120" s="150"/>
      <c r="H120" s="74">
        <f t="shared" si="4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5"/>
        <v>0</v>
      </c>
      <c r="D121" s="76"/>
      <c r="E121" s="76"/>
      <c r="F121" s="76"/>
      <c r="G121" s="150"/>
      <c r="H121" s="74">
        <f t="shared" si="4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5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4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5"/>
        <v>0</v>
      </c>
      <c r="D123" s="76"/>
      <c r="E123" s="76"/>
      <c r="F123" s="76"/>
      <c r="G123" s="150"/>
      <c r="H123" s="74">
        <f t="shared" si="4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5"/>
        <v>0</v>
      </c>
      <c r="D124" s="76"/>
      <c r="E124" s="76"/>
      <c r="F124" s="76"/>
      <c r="G124" s="150"/>
      <c r="H124" s="74">
        <f t="shared" si="4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5"/>
        <v>0</v>
      </c>
      <c r="D125" s="76"/>
      <c r="E125" s="76"/>
      <c r="F125" s="76"/>
      <c r="G125" s="150"/>
      <c r="H125" s="74">
        <f t="shared" si="4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5"/>
        <v>0</v>
      </c>
      <c r="D126" s="76"/>
      <c r="E126" s="76"/>
      <c r="F126" s="76"/>
      <c r="G126" s="150"/>
      <c r="H126" s="74">
        <f t="shared" si="4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5"/>
        <v>0</v>
      </c>
      <c r="D127" s="76"/>
      <c r="E127" s="76"/>
      <c r="F127" s="76"/>
      <c r="G127" s="150"/>
      <c r="H127" s="74">
        <f t="shared" si="4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6">SUM(C129)</f>
        <v>0</v>
      </c>
      <c r="D128" s="162">
        <f t="shared" si="6"/>
        <v>0</v>
      </c>
      <c r="E128" s="162">
        <f t="shared" si="6"/>
        <v>0</v>
      </c>
      <c r="F128" s="162">
        <f t="shared" si="6"/>
        <v>0</v>
      </c>
      <c r="G128" s="162">
        <f t="shared" si="6"/>
        <v>0</v>
      </c>
      <c r="H128" s="68">
        <f t="shared" si="6"/>
        <v>0</v>
      </c>
      <c r="I128" s="162">
        <f t="shared" si="6"/>
        <v>0</v>
      </c>
      <c r="J128" s="162">
        <f t="shared" si="6"/>
        <v>0</v>
      </c>
      <c r="K128" s="162">
        <f t="shared" si="6"/>
        <v>0</v>
      </c>
      <c r="L128" s="167">
        <f t="shared" si="6"/>
        <v>0</v>
      </c>
    </row>
    <row r="129" spans="1:12" ht="24" x14ac:dyDescent="0.25">
      <c r="A129" s="47">
        <v>2283</v>
      </c>
      <c r="B129" s="73" t="s">
        <v>123</v>
      </c>
      <c r="C129" s="74">
        <f t="shared" ref="C129:C193" si="7">SUM(D129:G129)</f>
        <v>0</v>
      </c>
      <c r="D129" s="76"/>
      <c r="E129" s="76"/>
      <c r="F129" s="76"/>
      <c r="G129" s="150"/>
      <c r="H129" s="74">
        <f t="shared" ref="H129:H193" si="8"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64498</v>
      </c>
      <c r="D130" s="65">
        <f>SUM(D131,D136,D140,D141,D144,D151,D159,D160,D163)</f>
        <v>50355</v>
      </c>
      <c r="E130" s="65">
        <f>SUM(E131,E136,E140,E141,E144,E151,E159,E160,E163)</f>
        <v>14143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88938</v>
      </c>
      <c r="I130" s="65">
        <f>SUM(I131,I136,I140,I141,I144,I151,I159,I160,I163)</f>
        <v>42291</v>
      </c>
      <c r="J130" s="65">
        <f>SUM(J131,J136,J140,J141,J144,J151,J159,J160,J163)</f>
        <v>46647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9">SUM(E132:E135)</f>
        <v>0</v>
      </c>
      <c r="F131" s="162">
        <f t="shared" si="9"/>
        <v>0</v>
      </c>
      <c r="G131" s="163">
        <f t="shared" si="9"/>
        <v>0</v>
      </c>
      <c r="H131" s="68">
        <f t="shared" si="8"/>
        <v>0</v>
      </c>
      <c r="I131" s="162">
        <f t="shared" si="9"/>
        <v>0</v>
      </c>
      <c r="J131" s="162">
        <f t="shared" si="9"/>
        <v>0</v>
      </c>
      <c r="K131" s="162">
        <f t="shared" si="9"/>
        <v>0</v>
      </c>
      <c r="L131" s="164">
        <f t="shared" si="9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64498</v>
      </c>
      <c r="D151" s="153">
        <f>SUM(D152:D158)</f>
        <v>50355</v>
      </c>
      <c r="E151" s="153">
        <f>SUM(E152:E158)</f>
        <v>14143</v>
      </c>
      <c r="F151" s="153">
        <f>SUM(F152:F158)</f>
        <v>0</v>
      </c>
      <c r="G151" s="154">
        <f>SUM(G152:G158)</f>
        <v>0</v>
      </c>
      <c r="H151" s="74">
        <f t="shared" si="8"/>
        <v>88938</v>
      </c>
      <c r="I151" s="153">
        <f>SUM(I152:I158)</f>
        <v>42291</v>
      </c>
      <c r="J151" s="153">
        <f>SUM(J152:J158)</f>
        <v>46647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64498</v>
      </c>
      <c r="D154" s="76">
        <v>50355</v>
      </c>
      <c r="E154" s="76">
        <v>14143</v>
      </c>
      <c r="F154" s="76"/>
      <c r="G154" s="150"/>
      <c r="H154" s="74">
        <f t="shared" si="8"/>
        <v>88938</v>
      </c>
      <c r="I154" s="76">
        <v>42291</v>
      </c>
      <c r="J154" s="76">
        <v>46647</v>
      </c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>SUM(E166,E171)</f>
        <v>0</v>
      </c>
      <c r="F165" s="65">
        <f>SUM(F166,F171)</f>
        <v>0</v>
      </c>
      <c r="G165" s="65">
        <f>SUM(G166,G171)</f>
        <v>0</v>
      </c>
      <c r="H165" s="59">
        <f t="shared" si="8"/>
        <v>0</v>
      </c>
      <c r="I165" s="65">
        <f>SUM(I166,I171)</f>
        <v>0</v>
      </c>
      <c r="J165" s="65">
        <f>SUM(J166,J171)</f>
        <v>0</v>
      </c>
      <c r="K165" s="65">
        <f>SUM(K166,K171)</f>
        <v>0</v>
      </c>
      <c r="L165" s="143">
        <f>SUM(L166,L171)</f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>SUM(E167:E170)</f>
        <v>0</v>
      </c>
      <c r="F166" s="162">
        <f>SUM(F167:F170)</f>
        <v>0</v>
      </c>
      <c r="G166" s="162">
        <f>SUM(G167:G170)</f>
        <v>0</v>
      </c>
      <c r="H166" s="68">
        <f t="shared" si="8"/>
        <v>0</v>
      </c>
      <c r="I166" s="162">
        <f>SUM(I167:I170)</f>
        <v>0</v>
      </c>
      <c r="J166" s="162">
        <f>SUM(J167:J170)</f>
        <v>0</v>
      </c>
      <c r="K166" s="162">
        <f>SUM(K167:K170)</f>
        <v>0</v>
      </c>
      <c r="L166" s="171">
        <f>SUM(L167:L170)</f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>SUM(E175,E179)</f>
        <v>0</v>
      </c>
      <c r="F174" s="65">
        <f>SUM(F175,F179)</f>
        <v>0</v>
      </c>
      <c r="G174" s="65">
        <f>SUM(G175,G179)</f>
        <v>0</v>
      </c>
      <c r="H174" s="59">
        <f t="shared" si="8"/>
        <v>0</v>
      </c>
      <c r="I174" s="65">
        <f>SUM(I175,I179)</f>
        <v>0</v>
      </c>
      <c r="J174" s="65">
        <f>SUM(J175,J179)</f>
        <v>0</v>
      </c>
      <c r="K174" s="65">
        <f>SUM(K175,K179)</f>
        <v>0</v>
      </c>
      <c r="L174" s="143">
        <f>SUM(L175,L179)</f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 t="shared" si="7"/>
        <v>0</v>
      </c>
      <c r="D176" s="76"/>
      <c r="E176" s="76"/>
      <c r="F176" s="76"/>
      <c r="G176" s="150"/>
      <c r="H176" s="74">
        <f t="shared" si="8"/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 t="shared" si="7"/>
        <v>0</v>
      </c>
      <c r="D177" s="76"/>
      <c r="E177" s="76"/>
      <c r="F177" s="76"/>
      <c r="G177" s="150"/>
      <c r="H177" s="74">
        <f t="shared" si="8"/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 t="shared" si="7"/>
        <v>0</v>
      </c>
      <c r="D178" s="76"/>
      <c r="E178" s="76"/>
      <c r="F178" s="76"/>
      <c r="G178" s="150"/>
      <c r="H178" s="74">
        <f t="shared" si="8"/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si="7"/>
        <v>0</v>
      </c>
      <c r="D179" s="162">
        <f>SUM(D180:D183)</f>
        <v>0</v>
      </c>
      <c r="E179" s="162">
        <f>SUM(E180:E183)</f>
        <v>0</v>
      </c>
      <c r="F179" s="162">
        <f>SUM(F180:F183)</f>
        <v>0</v>
      </c>
      <c r="G179" s="162">
        <f>SUM(G180:G183)</f>
        <v>0</v>
      </c>
      <c r="H179" s="175">
        <f t="shared" si="8"/>
        <v>0</v>
      </c>
      <c r="I179" s="162">
        <f>SUM(I180:I183)</f>
        <v>0</v>
      </c>
      <c r="J179" s="162">
        <f>SUM(J180:J183)</f>
        <v>0</v>
      </c>
      <c r="K179" s="162">
        <f>SUM(K180:K183)</f>
        <v>0</v>
      </c>
      <c r="L179" s="176">
        <f>SUM(L180:L183)</f>
        <v>0</v>
      </c>
    </row>
    <row r="180" spans="1:12" ht="72" x14ac:dyDescent="0.25">
      <c r="A180" s="47">
        <v>3291</v>
      </c>
      <c r="B180" s="73" t="s">
        <v>169</v>
      </c>
      <c r="C180" s="74">
        <f t="shared" si="7"/>
        <v>0</v>
      </c>
      <c r="D180" s="76"/>
      <c r="E180" s="76"/>
      <c r="F180" s="76"/>
      <c r="G180" s="177"/>
      <c r="H180" s="74">
        <f t="shared" si="8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7"/>
        <v>0</v>
      </c>
      <c r="D181" s="76"/>
      <c r="E181" s="76"/>
      <c r="F181" s="76"/>
      <c r="G181" s="177"/>
      <c r="H181" s="74">
        <f t="shared" si="8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7"/>
        <v>0</v>
      </c>
      <c r="D182" s="76"/>
      <c r="E182" s="76"/>
      <c r="F182" s="76"/>
      <c r="G182" s="177"/>
      <c r="H182" s="74">
        <f t="shared" si="8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7"/>
        <v>0</v>
      </c>
      <c r="D183" s="179"/>
      <c r="E183" s="179"/>
      <c r="F183" s="179"/>
      <c r="G183" s="180"/>
      <c r="H183" s="175">
        <f t="shared" si="8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>SUM(E185:E186)</f>
        <v>0</v>
      </c>
      <c r="F184" s="183">
        <f>SUM(F185:F186)</f>
        <v>0</v>
      </c>
      <c r="G184" s="183">
        <f>SUM(G185:G186)</f>
        <v>0</v>
      </c>
      <c r="H184" s="182">
        <f t="shared" si="8"/>
        <v>0</v>
      </c>
      <c r="I184" s="183">
        <f>SUM(I185:I186)</f>
        <v>0</v>
      </c>
      <c r="J184" s="183">
        <f>SUM(J185:J186)</f>
        <v>0</v>
      </c>
      <c r="K184" s="183">
        <f>SUM(K185:K186)</f>
        <v>0</v>
      </c>
      <c r="L184" s="143">
        <f>SUM(L185:L186)</f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 t="shared" si="7"/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si="7"/>
        <v>0</v>
      </c>
      <c r="D189" s="70"/>
      <c r="E189" s="70"/>
      <c r="F189" s="70"/>
      <c r="G189" s="148"/>
      <c r="H189" s="68">
        <f t="shared" si="8"/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7"/>
        <v>0</v>
      </c>
      <c r="D190" s="76"/>
      <c r="E190" s="76"/>
      <c r="F190" s="76"/>
      <c r="G190" s="150"/>
      <c r="H190" s="74">
        <f t="shared" si="8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7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8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 t="shared" si="7"/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8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7"/>
        <v>0</v>
      </c>
      <c r="D193" s="76"/>
      <c r="E193" s="76"/>
      <c r="F193" s="76"/>
      <c r="G193" s="150"/>
      <c r="H193" s="74">
        <f t="shared" si="8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ref="C194:C255" si="10">SUM(D194:G194)</f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ref="H194:H225" si="11">SUM(I194:L194)</f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10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11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10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11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10"/>
        <v>0</v>
      </c>
      <c r="D197" s="70"/>
      <c r="E197" s="70"/>
      <c r="F197" s="70"/>
      <c r="G197" s="148"/>
      <c r="H197" s="68">
        <f t="shared" si="11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10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11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10"/>
        <v>0</v>
      </c>
      <c r="D199" s="76"/>
      <c r="E199" s="76"/>
      <c r="F199" s="76"/>
      <c r="G199" s="150"/>
      <c r="H199" s="74">
        <f t="shared" si="11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10"/>
        <v>0</v>
      </c>
      <c r="D200" s="76"/>
      <c r="E200" s="76"/>
      <c r="F200" s="76"/>
      <c r="G200" s="150"/>
      <c r="H200" s="74">
        <f t="shared" si="11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10"/>
        <v>0</v>
      </c>
      <c r="D201" s="76"/>
      <c r="E201" s="76"/>
      <c r="F201" s="76"/>
      <c r="G201" s="150"/>
      <c r="H201" s="74">
        <f t="shared" si="11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10"/>
        <v>0</v>
      </c>
      <c r="D202" s="76"/>
      <c r="E202" s="76"/>
      <c r="F202" s="76"/>
      <c r="G202" s="150"/>
      <c r="H202" s="74">
        <f t="shared" si="11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10"/>
        <v>0</v>
      </c>
      <c r="D203" s="76"/>
      <c r="E203" s="76"/>
      <c r="F203" s="76"/>
      <c r="G203" s="150"/>
      <c r="H203" s="74">
        <f t="shared" si="11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10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11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10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11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10"/>
        <v>0</v>
      </c>
      <c r="D206" s="70"/>
      <c r="E206" s="70"/>
      <c r="F206" s="70"/>
      <c r="G206" s="148"/>
      <c r="H206" s="68">
        <f t="shared" si="11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10"/>
        <v>0</v>
      </c>
      <c r="D207" s="76"/>
      <c r="E207" s="76"/>
      <c r="F207" s="76"/>
      <c r="G207" s="150"/>
      <c r="H207" s="74">
        <f t="shared" si="11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10"/>
        <v>0</v>
      </c>
      <c r="D208" s="76"/>
      <c r="E208" s="76"/>
      <c r="F208" s="76"/>
      <c r="G208" s="150"/>
      <c r="H208" s="74">
        <f t="shared" si="11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10"/>
        <v>0</v>
      </c>
      <c r="D209" s="76"/>
      <c r="E209" s="76"/>
      <c r="F209" s="76"/>
      <c r="G209" s="150"/>
      <c r="H209" s="74">
        <f t="shared" si="11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 t="shared" si="10"/>
        <v>0</v>
      </c>
      <c r="D210" s="76"/>
      <c r="E210" s="76"/>
      <c r="F210" s="76"/>
      <c r="G210" s="150"/>
      <c r="H210" s="74">
        <f t="shared" si="11"/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10"/>
        <v>0</v>
      </c>
      <c r="D211" s="76"/>
      <c r="E211" s="76"/>
      <c r="F211" s="76"/>
      <c r="G211" s="150"/>
      <c r="H211" s="74">
        <f t="shared" si="11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10"/>
        <v>0</v>
      </c>
      <c r="D212" s="76"/>
      <c r="E212" s="76"/>
      <c r="F212" s="76"/>
      <c r="G212" s="150"/>
      <c r="H212" s="74">
        <f t="shared" si="11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10"/>
        <v>0</v>
      </c>
      <c r="D213" s="76"/>
      <c r="E213" s="76"/>
      <c r="F213" s="76"/>
      <c r="G213" s="150"/>
      <c r="H213" s="74">
        <f t="shared" si="11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10"/>
        <v>0</v>
      </c>
      <c r="D214" s="76"/>
      <c r="E214" s="76"/>
      <c r="F214" s="76"/>
      <c r="G214" s="150"/>
      <c r="H214" s="74">
        <f t="shared" si="11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10"/>
        <v>0</v>
      </c>
      <c r="D215" s="76"/>
      <c r="E215" s="76"/>
      <c r="F215" s="76"/>
      <c r="G215" s="150"/>
      <c r="H215" s="74">
        <f t="shared" si="11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10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11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10"/>
        <v>0</v>
      </c>
      <c r="D217" s="76"/>
      <c r="E217" s="76"/>
      <c r="F217" s="76"/>
      <c r="G217" s="150"/>
      <c r="H217" s="74">
        <f t="shared" si="11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10"/>
        <v>0</v>
      </c>
      <c r="D218" s="76"/>
      <c r="E218" s="76"/>
      <c r="F218" s="76"/>
      <c r="G218" s="150"/>
      <c r="H218" s="74">
        <f t="shared" si="11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10"/>
        <v>0</v>
      </c>
      <c r="D219" s="76"/>
      <c r="E219" s="76"/>
      <c r="F219" s="76"/>
      <c r="G219" s="150"/>
      <c r="H219" s="74">
        <f t="shared" si="11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10"/>
        <v>0</v>
      </c>
      <c r="D220" s="76"/>
      <c r="E220" s="76"/>
      <c r="F220" s="76"/>
      <c r="G220" s="150"/>
      <c r="H220" s="74">
        <f t="shared" si="11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10"/>
        <v>0</v>
      </c>
      <c r="D221" s="76"/>
      <c r="E221" s="76"/>
      <c r="F221" s="76"/>
      <c r="G221" s="150"/>
      <c r="H221" s="74">
        <f t="shared" si="11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10"/>
        <v>0</v>
      </c>
      <c r="D222" s="76"/>
      <c r="E222" s="76"/>
      <c r="F222" s="76"/>
      <c r="G222" s="150"/>
      <c r="H222" s="74">
        <f t="shared" si="11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10"/>
        <v>0</v>
      </c>
      <c r="D223" s="76"/>
      <c r="E223" s="76"/>
      <c r="F223" s="76"/>
      <c r="G223" s="150"/>
      <c r="H223" s="74">
        <f t="shared" si="11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10"/>
        <v>0</v>
      </c>
      <c r="D224" s="76"/>
      <c r="E224" s="76"/>
      <c r="F224" s="76"/>
      <c r="G224" s="150"/>
      <c r="H224" s="74">
        <f t="shared" si="11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10"/>
        <v>0</v>
      </c>
      <c r="D225" s="76"/>
      <c r="E225" s="76"/>
      <c r="F225" s="76"/>
      <c r="G225" s="150"/>
      <c r="H225" s="74">
        <f t="shared" si="11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10"/>
        <v>0</v>
      </c>
      <c r="D226" s="76"/>
      <c r="E226" s="76"/>
      <c r="F226" s="76"/>
      <c r="G226" s="150"/>
      <c r="H226" s="74">
        <f t="shared" ref="H226:H279" si="12">SUM(I226:L226)</f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10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12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10"/>
        <v>0</v>
      </c>
      <c r="D228" s="76"/>
      <c r="E228" s="76"/>
      <c r="F228" s="76"/>
      <c r="G228" s="150"/>
      <c r="H228" s="74">
        <f t="shared" si="12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10"/>
        <v>0</v>
      </c>
      <c r="D229" s="156"/>
      <c r="E229" s="156"/>
      <c r="F229" s="156"/>
      <c r="G229" s="157"/>
      <c r="H229" s="110">
        <f t="shared" si="12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10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12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 t="shared" si="10"/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12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10"/>
        <v>0</v>
      </c>
      <c r="D232" s="70"/>
      <c r="E232" s="70"/>
      <c r="F232" s="70"/>
      <c r="G232" s="195"/>
      <c r="H232" s="196">
        <f t="shared" si="12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10"/>
        <v>0</v>
      </c>
      <c r="D233" s="76">
        <f>SUM(D234)</f>
        <v>0</v>
      </c>
      <c r="E233" s="76">
        <f t="shared" ref="E233:L233" si="13">SUM(E234)</f>
        <v>0</v>
      </c>
      <c r="F233" s="76">
        <f t="shared" si="13"/>
        <v>0</v>
      </c>
      <c r="G233" s="150">
        <f t="shared" si="13"/>
        <v>0</v>
      </c>
      <c r="H233" s="197">
        <f t="shared" si="12"/>
        <v>0</v>
      </c>
      <c r="I233" s="76">
        <f t="shared" si="13"/>
        <v>0</v>
      </c>
      <c r="J233" s="76">
        <f t="shared" si="13"/>
        <v>0</v>
      </c>
      <c r="K233" s="76">
        <f t="shared" si="13"/>
        <v>0</v>
      </c>
      <c r="L233" s="151">
        <f t="shared" si="13"/>
        <v>0</v>
      </c>
    </row>
    <row r="234" spans="1:12" ht="24" x14ac:dyDescent="0.25">
      <c r="A234" s="47">
        <v>6239</v>
      </c>
      <c r="B234" s="67" t="s">
        <v>610</v>
      </c>
      <c r="C234" s="190">
        <f t="shared" si="10"/>
        <v>0</v>
      </c>
      <c r="D234" s="70"/>
      <c r="E234" s="70"/>
      <c r="F234" s="70"/>
      <c r="G234" s="148"/>
      <c r="H234" s="197">
        <f t="shared" si="12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 t="shared" si="10"/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12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 t="shared" si="10"/>
        <v>0</v>
      </c>
      <c r="D236" s="76"/>
      <c r="E236" s="76"/>
      <c r="F236" s="76"/>
      <c r="G236" s="150"/>
      <c r="H236" s="197">
        <f t="shared" si="12"/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 t="shared" si="10"/>
        <v>0</v>
      </c>
      <c r="D237" s="76"/>
      <c r="E237" s="76"/>
      <c r="F237" s="76"/>
      <c r="G237" s="150"/>
      <c r="H237" s="197">
        <f t="shared" si="12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 t="shared" si="10"/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12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 t="shared" si="10"/>
        <v>0</v>
      </c>
      <c r="D239" s="76"/>
      <c r="E239" s="76"/>
      <c r="F239" s="76"/>
      <c r="G239" s="150"/>
      <c r="H239" s="197">
        <f t="shared" si="12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10"/>
        <v>0</v>
      </c>
      <c r="D240" s="76"/>
      <c r="E240" s="76"/>
      <c r="F240" s="76"/>
      <c r="G240" s="150"/>
      <c r="H240" s="197">
        <f t="shared" si="12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10"/>
        <v>0</v>
      </c>
      <c r="D241" s="76"/>
      <c r="E241" s="76"/>
      <c r="F241" s="76"/>
      <c r="G241" s="150"/>
      <c r="H241" s="197">
        <f t="shared" si="12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10"/>
        <v>0</v>
      </c>
      <c r="D242" s="76"/>
      <c r="E242" s="76"/>
      <c r="F242" s="76"/>
      <c r="G242" s="150"/>
      <c r="H242" s="197">
        <f t="shared" si="12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10"/>
        <v>0</v>
      </c>
      <c r="D243" s="76"/>
      <c r="E243" s="76"/>
      <c r="F243" s="76"/>
      <c r="G243" s="150"/>
      <c r="H243" s="197">
        <f t="shared" si="12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10"/>
        <v>0</v>
      </c>
      <c r="D244" s="76"/>
      <c r="E244" s="76"/>
      <c r="F244" s="76"/>
      <c r="G244" s="150"/>
      <c r="H244" s="197">
        <f t="shared" si="12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10"/>
        <v>0</v>
      </c>
      <c r="D245" s="76"/>
      <c r="E245" s="76"/>
      <c r="F245" s="76"/>
      <c r="G245" s="150"/>
      <c r="H245" s="197">
        <f t="shared" si="12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10"/>
        <v>0</v>
      </c>
      <c r="D246" s="162">
        <f>SUM(D247:D250)</f>
        <v>0</v>
      </c>
      <c r="E246" s="162">
        <f>SUM(E247:E250)</f>
        <v>0</v>
      </c>
      <c r="F246" s="162">
        <f>SUM(F247:F250)</f>
        <v>0</v>
      </c>
      <c r="G246" s="199">
        <f>SUM(G247:G250)</f>
        <v>0</v>
      </c>
      <c r="H246" s="198">
        <f t="shared" si="12"/>
        <v>0</v>
      </c>
      <c r="I246" s="162">
        <f>SUM(I247:I250)</f>
        <v>0</v>
      </c>
      <c r="J246" s="162">
        <f>SUM(J247:J250)</f>
        <v>0</v>
      </c>
      <c r="K246" s="162">
        <f>SUM(K247:K250)</f>
        <v>0</v>
      </c>
      <c r="L246" s="176">
        <f>SUM(L247:L250)</f>
        <v>0</v>
      </c>
    </row>
    <row r="247" spans="1:12" x14ac:dyDescent="0.25">
      <c r="A247" s="47">
        <v>6291</v>
      </c>
      <c r="B247" s="73" t="s">
        <v>230</v>
      </c>
      <c r="C247" s="190">
        <f t="shared" si="10"/>
        <v>0</v>
      </c>
      <c r="D247" s="76"/>
      <c r="E247" s="76"/>
      <c r="F247" s="76"/>
      <c r="G247" s="200"/>
      <c r="H247" s="190">
        <f t="shared" si="12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10"/>
        <v>0</v>
      </c>
      <c r="D248" s="76"/>
      <c r="E248" s="76"/>
      <c r="F248" s="76"/>
      <c r="G248" s="200"/>
      <c r="H248" s="190">
        <f t="shared" si="12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10"/>
        <v>0</v>
      </c>
      <c r="D249" s="76"/>
      <c r="E249" s="76"/>
      <c r="F249" s="76"/>
      <c r="G249" s="200"/>
      <c r="H249" s="190">
        <f t="shared" si="12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10"/>
        <v>0</v>
      </c>
      <c r="D250" s="76"/>
      <c r="E250" s="76"/>
      <c r="F250" s="76"/>
      <c r="G250" s="200"/>
      <c r="H250" s="190">
        <f t="shared" si="12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10"/>
        <v>0</v>
      </c>
      <c r="D251" s="65">
        <f>SUM(D252,D256,D257)</f>
        <v>0</v>
      </c>
      <c r="E251" s="65">
        <f>SUM(E252,E256,E257)</f>
        <v>0</v>
      </c>
      <c r="F251" s="65">
        <f>SUM(F252,F256,F257)</f>
        <v>0</v>
      </c>
      <c r="G251" s="65">
        <f>SUM(G252,G256,G257)</f>
        <v>0</v>
      </c>
      <c r="H251" s="59">
        <f t="shared" si="12"/>
        <v>0</v>
      </c>
      <c r="I251" s="65">
        <f>SUM(I252,I256,I257)</f>
        <v>0</v>
      </c>
      <c r="J251" s="65">
        <f>SUM(J252,J256,J257)</f>
        <v>0</v>
      </c>
      <c r="K251" s="65">
        <f>SUM(K252,K256,K257)</f>
        <v>0</v>
      </c>
      <c r="L251" s="165">
        <f>SUM(L252,L256,L257)</f>
        <v>0</v>
      </c>
    </row>
    <row r="252" spans="1:12" ht="24" x14ac:dyDescent="0.25">
      <c r="A252" s="264">
        <v>6320</v>
      </c>
      <c r="B252" s="67" t="s">
        <v>235</v>
      </c>
      <c r="C252" s="198">
        <f t="shared" si="10"/>
        <v>0</v>
      </c>
      <c r="D252" s="162">
        <f>SUM(D253:D255)</f>
        <v>0</v>
      </c>
      <c r="E252" s="162">
        <f>SUM(E253:E255)</f>
        <v>0</v>
      </c>
      <c r="F252" s="162">
        <f>SUM(F253:F255)</f>
        <v>0</v>
      </c>
      <c r="G252" s="201">
        <f>SUM(G253:G255)</f>
        <v>0</v>
      </c>
      <c r="H252" s="198">
        <f t="shared" si="12"/>
        <v>0</v>
      </c>
      <c r="I252" s="162">
        <f>SUM(I253:I255)</f>
        <v>0</v>
      </c>
      <c r="J252" s="162">
        <f>SUM(J253:J255)</f>
        <v>0</v>
      </c>
      <c r="K252" s="162">
        <f>SUM(K253:K255)</f>
        <v>0</v>
      </c>
      <c r="L252" s="202">
        <f>SUM(L253:L255)</f>
        <v>0</v>
      </c>
    </row>
    <row r="253" spans="1:12" x14ac:dyDescent="0.25">
      <c r="A253" s="47">
        <v>6322</v>
      </c>
      <c r="B253" s="73" t="s">
        <v>236</v>
      </c>
      <c r="C253" s="190">
        <f t="shared" si="10"/>
        <v>0</v>
      </c>
      <c r="D253" s="76"/>
      <c r="E253" s="76"/>
      <c r="F253" s="76"/>
      <c r="G253" s="200"/>
      <c r="H253" s="190">
        <f t="shared" si="12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10"/>
        <v>0</v>
      </c>
      <c r="D254" s="76"/>
      <c r="E254" s="76"/>
      <c r="F254" s="76"/>
      <c r="G254" s="200"/>
      <c r="H254" s="190">
        <f t="shared" si="12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10"/>
        <v>0</v>
      </c>
      <c r="D255" s="70"/>
      <c r="E255" s="70"/>
      <c r="F255" s="70"/>
      <c r="G255" s="203"/>
      <c r="H255" s="194">
        <f t="shared" si="12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 t="shared" ref="C256:C282" si="14">SUM(D256:G256)</f>
        <v>0</v>
      </c>
      <c r="D256" s="179"/>
      <c r="E256" s="179"/>
      <c r="F256" s="179"/>
      <c r="G256" s="200"/>
      <c r="H256" s="198">
        <f t="shared" si="12"/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14"/>
        <v>0</v>
      </c>
      <c r="D257" s="76"/>
      <c r="E257" s="76"/>
      <c r="F257" s="76"/>
      <c r="G257" s="150"/>
      <c r="H257" s="197">
        <f t="shared" si="12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 t="shared" si="14"/>
        <v>0</v>
      </c>
      <c r="D258" s="65">
        <f>SUM(D259,D263)</f>
        <v>0</v>
      </c>
      <c r="E258" s="65">
        <f>SUM(E259,E263)</f>
        <v>0</v>
      </c>
      <c r="F258" s="65">
        <f>SUM(F259,F263)</f>
        <v>0</v>
      </c>
      <c r="G258" s="65">
        <f>SUM(G259,G263)</f>
        <v>0</v>
      </c>
      <c r="H258" s="59">
        <f t="shared" si="12"/>
        <v>0</v>
      </c>
      <c r="I258" s="65">
        <f>SUM(I259,I263)</f>
        <v>0</v>
      </c>
      <c r="J258" s="65">
        <f>SUM(J259,J263)</f>
        <v>0</v>
      </c>
      <c r="K258" s="65">
        <f>SUM(K259,K263)</f>
        <v>0</v>
      </c>
      <c r="L258" s="165">
        <f>SUM(L259,L263)</f>
        <v>0</v>
      </c>
    </row>
    <row r="259" spans="1:13" ht="24" x14ac:dyDescent="0.25">
      <c r="A259" s="264">
        <v>6410</v>
      </c>
      <c r="B259" s="67" t="s">
        <v>242</v>
      </c>
      <c r="C259" s="194">
        <f t="shared" si="14"/>
        <v>0</v>
      </c>
      <c r="D259" s="162">
        <f>SUM(D260:D262)</f>
        <v>0</v>
      </c>
      <c r="E259" s="162">
        <f>SUM(E260:E262)</f>
        <v>0</v>
      </c>
      <c r="F259" s="162">
        <f>SUM(F260:F262)</f>
        <v>0</v>
      </c>
      <c r="G259" s="206">
        <f>SUM(G260:G262)</f>
        <v>0</v>
      </c>
      <c r="H259" s="194">
        <f t="shared" si="12"/>
        <v>0</v>
      </c>
      <c r="I259" s="162">
        <f>SUM(I260:I262)</f>
        <v>0</v>
      </c>
      <c r="J259" s="162">
        <f>SUM(J260:J262)</f>
        <v>0</v>
      </c>
      <c r="K259" s="162">
        <f>SUM(K260:K262)</f>
        <v>0</v>
      </c>
      <c r="L259" s="171">
        <f>SUM(L260:L262)</f>
        <v>0</v>
      </c>
    </row>
    <row r="260" spans="1:13" x14ac:dyDescent="0.25">
      <c r="A260" s="47">
        <v>6411</v>
      </c>
      <c r="B260" s="207" t="s">
        <v>243</v>
      </c>
      <c r="C260" s="190">
        <f t="shared" si="14"/>
        <v>0</v>
      </c>
      <c r="D260" s="76"/>
      <c r="E260" s="76"/>
      <c r="F260" s="76"/>
      <c r="G260" s="150"/>
      <c r="H260" s="197">
        <f t="shared" si="12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14"/>
        <v>0</v>
      </c>
      <c r="D261" s="76"/>
      <c r="E261" s="76"/>
      <c r="F261" s="76"/>
      <c r="G261" s="150"/>
      <c r="H261" s="197">
        <f t="shared" si="12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14"/>
        <v>0</v>
      </c>
      <c r="D262" s="76"/>
      <c r="E262" s="76"/>
      <c r="F262" s="76"/>
      <c r="G262" s="150"/>
      <c r="H262" s="197">
        <f t="shared" si="12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14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 t="shared" si="12"/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si="14"/>
        <v>0</v>
      </c>
      <c r="D264" s="76"/>
      <c r="E264" s="76"/>
      <c r="F264" s="76"/>
      <c r="G264" s="150"/>
      <c r="H264" s="197">
        <f t="shared" si="12"/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14"/>
        <v>0</v>
      </c>
      <c r="D265" s="76"/>
      <c r="E265" s="76"/>
      <c r="F265" s="76"/>
      <c r="G265" s="150"/>
      <c r="H265" s="197">
        <f t="shared" si="12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 t="shared" si="14"/>
        <v>0</v>
      </c>
      <c r="D266" s="76"/>
      <c r="E266" s="76"/>
      <c r="F266" s="76"/>
      <c r="G266" s="150"/>
      <c r="H266" s="197">
        <f t="shared" si="12"/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 t="shared" si="14"/>
        <v>0</v>
      </c>
      <c r="D267" s="76"/>
      <c r="E267" s="76"/>
      <c r="F267" s="76"/>
      <c r="G267" s="150"/>
      <c r="H267" s="197">
        <f t="shared" si="12"/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14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12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14"/>
        <v>0</v>
      </c>
      <c r="D269" s="65">
        <f>SUM(D270,D271,D275,D276,D279)</f>
        <v>0</v>
      </c>
      <c r="E269" s="65">
        <f>SUM(E270,E271,E275,E276,E279)</f>
        <v>0</v>
      </c>
      <c r="F269" s="65">
        <f>SUM(F270,F271,F275,F276,F279)</f>
        <v>0</v>
      </c>
      <c r="G269" s="65">
        <f>SUM(G270,G271,G275,G276,G279)</f>
        <v>0</v>
      </c>
      <c r="H269" s="59">
        <f t="shared" si="12"/>
        <v>0</v>
      </c>
      <c r="I269" s="65">
        <f>SUM(I270,I271,I275,I276,I279)</f>
        <v>0</v>
      </c>
      <c r="J269" s="65">
        <f>SUM(J270,J271,J275,J276,J279)</f>
        <v>0</v>
      </c>
      <c r="K269" s="65">
        <f>SUM(K270,K271,K275,K276,K279)</f>
        <v>0</v>
      </c>
      <c r="L269" s="143">
        <f>SUM(L270,L271,L275,L276,L279)</f>
        <v>0</v>
      </c>
    </row>
    <row r="270" spans="1:13" ht="24" x14ac:dyDescent="0.25">
      <c r="A270" s="285">
        <v>7210</v>
      </c>
      <c r="B270" s="67" t="s">
        <v>253</v>
      </c>
      <c r="C270" s="194">
        <f t="shared" si="14"/>
        <v>0</v>
      </c>
      <c r="D270" s="70"/>
      <c r="E270" s="70"/>
      <c r="F270" s="70"/>
      <c r="G270" s="148"/>
      <c r="H270" s="68">
        <f t="shared" si="12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 t="shared" si="14"/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 t="shared" si="12"/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14"/>
        <v>0</v>
      </c>
      <c r="D272" s="76"/>
      <c r="E272" s="76"/>
      <c r="F272" s="76"/>
      <c r="G272" s="150"/>
      <c r="H272" s="74">
        <f t="shared" si="12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14"/>
        <v>0</v>
      </c>
      <c r="D273" s="76"/>
      <c r="E273" s="76"/>
      <c r="F273" s="76"/>
      <c r="G273" s="150"/>
      <c r="H273" s="74">
        <f t="shared" si="12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14"/>
        <v>0</v>
      </c>
      <c r="D274" s="70"/>
      <c r="E274" s="70"/>
      <c r="F274" s="70"/>
      <c r="G274" s="148"/>
      <c r="H274" s="68">
        <f t="shared" si="12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14"/>
        <v>0</v>
      </c>
      <c r="D275" s="76"/>
      <c r="E275" s="76"/>
      <c r="F275" s="76"/>
      <c r="G275" s="150"/>
      <c r="H275" s="74">
        <f t="shared" si="12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14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12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14"/>
        <v>0</v>
      </c>
      <c r="D277" s="76"/>
      <c r="E277" s="76"/>
      <c r="F277" s="76"/>
      <c r="G277" s="150"/>
      <c r="H277" s="74">
        <f t="shared" si="12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14"/>
        <v>0</v>
      </c>
      <c r="D278" s="76"/>
      <c r="E278" s="76"/>
      <c r="F278" s="76"/>
      <c r="G278" s="150"/>
      <c r="H278" s="74">
        <f t="shared" si="12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14"/>
        <v>0</v>
      </c>
      <c r="D279" s="70"/>
      <c r="E279" s="70"/>
      <c r="F279" s="70"/>
      <c r="G279" s="148"/>
      <c r="H279" s="68">
        <f t="shared" si="12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14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ref="H280:H282" si="15">SUM(I280:L280)</f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14"/>
        <v>0</v>
      </c>
      <c r="D281" s="76"/>
      <c r="E281" s="76"/>
      <c r="F281" s="76"/>
      <c r="G281" s="150"/>
      <c r="H281" s="74">
        <f t="shared" si="15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14"/>
        <v>0</v>
      </c>
      <c r="D282" s="70"/>
      <c r="E282" s="70"/>
      <c r="F282" s="70"/>
      <c r="G282" s="148"/>
      <c r="H282" s="68">
        <f t="shared" si="15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88938</v>
      </c>
      <c r="I283" s="219">
        <f>SUM(I280,I268,I230,I195,I187,I173,I75,I53)</f>
        <v>42291</v>
      </c>
      <c r="J283" s="219">
        <f>SUM(J280,J268,J230,J195,J187,J173,J75,J53)</f>
        <v>46647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16">SUM(C288,C290)-C298+C300</f>
        <v>0</v>
      </c>
      <c r="D287" s="225">
        <f t="shared" si="16"/>
        <v>0</v>
      </c>
      <c r="E287" s="225">
        <f t="shared" si="16"/>
        <v>0</v>
      </c>
      <c r="F287" s="225">
        <f t="shared" si="16"/>
        <v>0</v>
      </c>
      <c r="G287" s="226">
        <f t="shared" si="16"/>
        <v>0</v>
      </c>
      <c r="H287" s="229">
        <f t="shared" si="16"/>
        <v>0</v>
      </c>
      <c r="I287" s="225">
        <f t="shared" si="16"/>
        <v>0</v>
      </c>
      <c r="J287" s="225">
        <f t="shared" si="16"/>
        <v>0</v>
      </c>
      <c r="K287" s="225">
        <f t="shared" si="16"/>
        <v>0</v>
      </c>
      <c r="L287" s="230">
        <f t="shared" si="16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17">C22-C280</f>
        <v>0</v>
      </c>
      <c r="D288" s="225">
        <f t="shared" si="17"/>
        <v>0</v>
      </c>
      <c r="E288" s="225">
        <f t="shared" si="17"/>
        <v>0</v>
      </c>
      <c r="F288" s="225">
        <f t="shared" si="17"/>
        <v>0</v>
      </c>
      <c r="G288" s="232">
        <f t="shared" si="17"/>
        <v>0</v>
      </c>
      <c r="H288" s="229">
        <f t="shared" si="17"/>
        <v>0</v>
      </c>
      <c r="I288" s="225">
        <f t="shared" si="17"/>
        <v>0</v>
      </c>
      <c r="J288" s="225">
        <f t="shared" si="17"/>
        <v>0</v>
      </c>
      <c r="K288" s="225">
        <f t="shared" si="17"/>
        <v>0</v>
      </c>
      <c r="L288" s="230">
        <f t="shared" si="17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18">SUM(C291,C293,C295)-SUM(C292,C294,C296)</f>
        <v>0</v>
      </c>
      <c r="D290" s="225">
        <f t="shared" si="18"/>
        <v>0</v>
      </c>
      <c r="E290" s="225">
        <f t="shared" si="18"/>
        <v>0</v>
      </c>
      <c r="F290" s="225">
        <f t="shared" si="18"/>
        <v>0</v>
      </c>
      <c r="G290" s="232">
        <f t="shared" si="18"/>
        <v>0</v>
      </c>
      <c r="H290" s="229">
        <f t="shared" si="18"/>
        <v>0</v>
      </c>
      <c r="I290" s="225">
        <f t="shared" si="18"/>
        <v>0</v>
      </c>
      <c r="J290" s="225">
        <f t="shared" si="18"/>
        <v>0</v>
      </c>
      <c r="K290" s="225">
        <f t="shared" si="18"/>
        <v>0</v>
      </c>
      <c r="L290" s="230">
        <f t="shared" si="18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19">SUM(D291:G291)</f>
        <v>0</v>
      </c>
      <c r="D291" s="83"/>
      <c r="E291" s="83"/>
      <c r="F291" s="83"/>
      <c r="G291" s="235"/>
      <c r="H291" s="81">
        <f t="shared" ref="H291:H296" si="20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19"/>
        <v>0</v>
      </c>
      <c r="D292" s="76"/>
      <c r="E292" s="76"/>
      <c r="F292" s="76"/>
      <c r="G292" s="150"/>
      <c r="H292" s="74">
        <f t="shared" si="20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19"/>
        <v>0</v>
      </c>
      <c r="D293" s="76"/>
      <c r="E293" s="76"/>
      <c r="F293" s="76"/>
      <c r="G293" s="150"/>
      <c r="H293" s="74">
        <f t="shared" si="20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19"/>
        <v>0</v>
      </c>
      <c r="D294" s="76"/>
      <c r="E294" s="76"/>
      <c r="F294" s="76"/>
      <c r="G294" s="150"/>
      <c r="H294" s="74">
        <f t="shared" si="20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19"/>
        <v>0</v>
      </c>
      <c r="D295" s="76"/>
      <c r="E295" s="76"/>
      <c r="F295" s="76"/>
      <c r="G295" s="150"/>
      <c r="H295" s="74">
        <f t="shared" si="20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19"/>
        <v>0</v>
      </c>
      <c r="D296" s="179"/>
      <c r="E296" s="179"/>
      <c r="F296" s="179"/>
      <c r="G296" s="215"/>
      <c r="H296" s="175">
        <f t="shared" si="20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/>
      <c r="D303" s="255"/>
      <c r="E303" s="255" t="s">
        <v>417</v>
      </c>
      <c r="F303" s="255"/>
      <c r="G303" s="255"/>
      <c r="H303" s="255" t="s">
        <v>312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/>
      <c r="D305" s="255"/>
      <c r="E305" s="255" t="s">
        <v>417</v>
      </c>
      <c r="F305" s="255"/>
      <c r="G305" s="255"/>
      <c r="H305" s="255" t="s">
        <v>313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GVgnc9NnlLdAf1CTCczU64OmAeymXoDb7hM2CAp2zrHiXFuoe+jPdOIZRVT8UE2KlUXSZicS6d/PZDA/zxnMxQ==" saltValue="RR7lwjuBZTEt3N9++wm5Jg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5:B285"/>
    <mergeCell ref="A287:B287"/>
    <mergeCell ref="G17:G18"/>
    <mergeCell ref="H17:H18"/>
    <mergeCell ref="I17:I18"/>
    <mergeCell ref="A16:A18"/>
    <mergeCell ref="B16:B18"/>
    <mergeCell ref="J17:J18"/>
    <mergeCell ref="K17:K18"/>
    <mergeCell ref="L17:L18"/>
    <mergeCell ref="C16:G16"/>
    <mergeCell ref="H16:L16"/>
    <mergeCell ref="C17:C18"/>
    <mergeCell ref="D17:D18"/>
    <mergeCell ref="E17:E18"/>
    <mergeCell ref="F17:F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Nr.09.25.2.&amp;"Arial,Regular"          </oddHeader>
    <oddFooter>&amp;L&amp;"Times New Roman,Regular"&amp;10&amp;D&amp;T&amp;R&amp;"Times New Roman,Regular"&amp;10&amp;P (&amp;N)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2"/>
      <c r="E4" s="282"/>
      <c r="F4" s="282"/>
      <c r="G4" s="282"/>
      <c r="H4" s="286" t="s">
        <v>2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2"/>
      <c r="E5" s="282"/>
      <c r="F5" s="282"/>
      <c r="G5" s="282"/>
      <c r="H5" s="286" t="s">
        <v>4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6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10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13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15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18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522138</v>
      </c>
      <c r="D21" s="31">
        <f>SUM(D22,D25,D26,D42,D43)</f>
        <v>366821</v>
      </c>
      <c r="E21" s="31">
        <f>SUM(E22,E25,E43)</f>
        <v>147684</v>
      </c>
      <c r="F21" s="31">
        <f>SUM(F22,F27,F43)</f>
        <v>7633</v>
      </c>
      <c r="G21" s="32">
        <f>SUM(G22,G45)</f>
        <v>0</v>
      </c>
      <c r="H21" s="30">
        <f>SUM(I21:L21)</f>
        <v>583868</v>
      </c>
      <c r="I21" s="31">
        <f>SUM(I22,I25,I26,I42,I43)</f>
        <v>414716</v>
      </c>
      <c r="J21" s="31">
        <f>SUM(J22,J25,J43)</f>
        <v>161519</v>
      </c>
      <c r="K21" s="31">
        <f>SUM(K22,K27,K43)</f>
        <v>7633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1328</v>
      </c>
      <c r="D22" s="37">
        <f>SUM(D23:D24)</f>
        <v>0</v>
      </c>
      <c r="E22" s="37">
        <f>SUM(E23:E24)</f>
        <v>0</v>
      </c>
      <c r="F22" s="37">
        <f>SUM(F23:F24)</f>
        <v>1328</v>
      </c>
      <c r="G22" s="38">
        <f>SUM(G23:G24)</f>
        <v>0</v>
      </c>
      <c r="H22" s="36">
        <f t="shared" ref="H22:H47" si="1">SUM(I22:L22)</f>
        <v>1328</v>
      </c>
      <c r="I22" s="37">
        <f>SUM(I23:I24)</f>
        <v>0</v>
      </c>
      <c r="J22" s="37">
        <f>SUM(J23:J24)</f>
        <v>0</v>
      </c>
      <c r="K22" s="37">
        <f>SUM(K23:K24)</f>
        <v>1328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1328</v>
      </c>
      <c r="D24" s="49"/>
      <c r="E24" s="49"/>
      <c r="F24" s="49">
        <v>1328</v>
      </c>
      <c r="G24" s="50"/>
      <c r="H24" s="48">
        <f t="shared" si="1"/>
        <v>1328</v>
      </c>
      <c r="I24" s="49"/>
      <c r="J24" s="49"/>
      <c r="K24" s="49">
        <v>1328</v>
      </c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514505</v>
      </c>
      <c r="D25" s="54">
        <v>366821</v>
      </c>
      <c r="E25" s="54">
        <v>147684</v>
      </c>
      <c r="F25" s="55" t="s">
        <v>36</v>
      </c>
      <c r="G25" s="56" t="s">
        <v>36</v>
      </c>
      <c r="H25" s="53">
        <f t="shared" si="1"/>
        <v>576235</v>
      </c>
      <c r="I25" s="54">
        <v>414716</v>
      </c>
      <c r="J25" s="54">
        <v>161519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6305</v>
      </c>
      <c r="D27" s="61" t="s">
        <v>36</v>
      </c>
      <c r="E27" s="61" t="s">
        <v>36</v>
      </c>
      <c r="F27" s="65">
        <f>SUM(F28,F32,F34,F37)</f>
        <v>6305</v>
      </c>
      <c r="G27" s="62" t="s">
        <v>36</v>
      </c>
      <c r="H27" s="59">
        <f t="shared" si="1"/>
        <v>6305</v>
      </c>
      <c r="I27" s="61" t="s">
        <v>36</v>
      </c>
      <c r="J27" s="61" t="s">
        <v>36</v>
      </c>
      <c r="K27" s="65">
        <f>SUM(K28,K32,K34,K37)</f>
        <v>6305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6305</v>
      </c>
      <c r="D37" s="61" t="s">
        <v>36</v>
      </c>
      <c r="E37" s="61" t="s">
        <v>36</v>
      </c>
      <c r="F37" s="65">
        <f>SUM(F38:F41)</f>
        <v>6305</v>
      </c>
      <c r="G37" s="62" t="s">
        <v>36</v>
      </c>
      <c r="H37" s="59">
        <f t="shared" si="1"/>
        <v>6305</v>
      </c>
      <c r="I37" s="61" t="s">
        <v>36</v>
      </c>
      <c r="J37" s="61" t="s">
        <v>36</v>
      </c>
      <c r="K37" s="65">
        <f>SUM(K38:K41)</f>
        <v>6305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6305</v>
      </c>
      <c r="D41" s="75" t="s">
        <v>36</v>
      </c>
      <c r="E41" s="75" t="s">
        <v>36</v>
      </c>
      <c r="F41" s="76">
        <f>6105+200</f>
        <v>6305</v>
      </c>
      <c r="G41" s="77" t="s">
        <v>36</v>
      </c>
      <c r="H41" s="74">
        <f t="shared" si="1"/>
        <v>6305</v>
      </c>
      <c r="I41" s="75" t="s">
        <v>36</v>
      </c>
      <c r="J41" s="75" t="s">
        <v>36</v>
      </c>
      <c r="K41" s="76">
        <v>6305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583868</v>
      </c>
      <c r="I50" s="122">
        <f>SUM(I51,I280)</f>
        <v>414716</v>
      </c>
      <c r="J50" s="122">
        <f>SUM(J51,J280)</f>
        <v>161519</v>
      </c>
      <c r="K50" s="122">
        <f>SUM(K51,K280)</f>
        <v>7633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582540</v>
      </c>
      <c r="I51" s="128">
        <f>SUM(I52,I194)</f>
        <v>414716</v>
      </c>
      <c r="J51" s="128">
        <f>SUM(J52,J194)</f>
        <v>161519</v>
      </c>
      <c r="K51" s="128">
        <f>SUM(K52,K194)</f>
        <v>6305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516235</v>
      </c>
      <c r="D52" s="133">
        <f>SUM(D53,D75,D173,D187)</f>
        <v>362246</v>
      </c>
      <c r="E52" s="133">
        <f>SUM(E53,E75,E173,E187)</f>
        <v>147684</v>
      </c>
      <c r="F52" s="133">
        <f>SUM(F53,F75,F173,F187)</f>
        <v>6305</v>
      </c>
      <c r="G52" s="134">
        <f>SUM(G53,G75,G173,G187)</f>
        <v>0</v>
      </c>
      <c r="H52" s="132">
        <f t="shared" si="6"/>
        <v>572324</v>
      </c>
      <c r="I52" s="133">
        <f>SUM(I53,I75,I173,I187)</f>
        <v>404500</v>
      </c>
      <c r="J52" s="133">
        <f>SUM(J53,J75,J173,J187)</f>
        <v>161519</v>
      </c>
      <c r="K52" s="133">
        <f>SUM(K53,K75,K173,K187)</f>
        <v>6305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441231</v>
      </c>
      <c r="D53" s="138">
        <f>SUM(D54,D67)</f>
        <v>293547</v>
      </c>
      <c r="E53" s="138">
        <f>SUM(E54,E67)</f>
        <v>147684</v>
      </c>
      <c r="F53" s="138">
        <f>SUM(F54,F67)</f>
        <v>0</v>
      </c>
      <c r="G53" s="139">
        <f>SUM(G54,G67)</f>
        <v>0</v>
      </c>
      <c r="H53" s="137">
        <f t="shared" si="6"/>
        <v>495700</v>
      </c>
      <c r="I53" s="138">
        <f>SUM(I54,I67)</f>
        <v>334181</v>
      </c>
      <c r="J53" s="138">
        <f>SUM(J54,J67)</f>
        <v>161519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332752</v>
      </c>
      <c r="D54" s="65">
        <f>SUM(D55,D58,D66)</f>
        <v>213406</v>
      </c>
      <c r="E54" s="65">
        <f>SUM(E55,E58,E66)</f>
        <v>119346</v>
      </c>
      <c r="F54" s="65">
        <f>SUM(F55,F58,F66)</f>
        <v>0</v>
      </c>
      <c r="G54" s="142">
        <f>SUM(G55,G58,G66)</f>
        <v>0</v>
      </c>
      <c r="H54" s="59">
        <f t="shared" si="6"/>
        <v>376260</v>
      </c>
      <c r="I54" s="65">
        <f>SUM(I55,I58,I66)</f>
        <v>245771</v>
      </c>
      <c r="J54" s="65">
        <f>SUM(J55,J58,J66)</f>
        <v>130489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316490</v>
      </c>
      <c r="D55" s="145">
        <f>SUM(D56:D57)</f>
        <v>202628</v>
      </c>
      <c r="E55" s="145">
        <f>SUM(E56:E57)</f>
        <v>113862</v>
      </c>
      <c r="F55" s="145">
        <f>SUM(F56:F57)</f>
        <v>0</v>
      </c>
      <c r="G55" s="146">
        <f>SUM(G56:G57)</f>
        <v>0</v>
      </c>
      <c r="H55" s="110">
        <f t="shared" si="6"/>
        <v>341666</v>
      </c>
      <c r="I55" s="145">
        <f>SUM(I56:I57)</f>
        <v>218941</v>
      </c>
      <c r="J55" s="145">
        <f>SUM(J56:J57)</f>
        <v>122725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316490</v>
      </c>
      <c r="D57" s="76">
        <v>202628</v>
      </c>
      <c r="E57" s="76">
        <f>66144+45852+2016-150</f>
        <v>113862</v>
      </c>
      <c r="F57" s="76"/>
      <c r="G57" s="150"/>
      <c r="H57" s="74">
        <f t="shared" si="6"/>
        <v>341666</v>
      </c>
      <c r="I57" s="76">
        <v>218941</v>
      </c>
      <c r="J57" s="76">
        <f>74480+2016+43364+2865</f>
        <v>122725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16262</v>
      </c>
      <c r="D58" s="153">
        <f>SUM(D59:D65)</f>
        <v>10778</v>
      </c>
      <c r="E58" s="153">
        <f>SUM(E59:E65)</f>
        <v>5484</v>
      </c>
      <c r="F58" s="153">
        <f>SUM(F59:F65)</f>
        <v>0</v>
      </c>
      <c r="G58" s="154">
        <f>SUM(G59:G65)</f>
        <v>0</v>
      </c>
      <c r="H58" s="74">
        <f t="shared" si="6"/>
        <v>34594</v>
      </c>
      <c r="I58" s="153">
        <f>SUM(I59:I65)</f>
        <v>26830</v>
      </c>
      <c r="J58" s="153">
        <f>SUM(J59:J65)</f>
        <v>7764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3387</v>
      </c>
      <c r="D59" s="76">
        <v>3387</v>
      </c>
      <c r="E59" s="76"/>
      <c r="F59" s="76"/>
      <c r="G59" s="150"/>
      <c r="H59" s="74">
        <f t="shared" si="6"/>
        <v>3723</v>
      </c>
      <c r="I59" s="76">
        <v>3723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924</v>
      </c>
      <c r="D60" s="76">
        <v>924</v>
      </c>
      <c r="E60" s="76"/>
      <c r="F60" s="76"/>
      <c r="G60" s="150"/>
      <c r="H60" s="74">
        <f t="shared" si="6"/>
        <v>918</v>
      </c>
      <c r="I60" s="76">
        <v>918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1945</v>
      </c>
      <c r="D61" s="76">
        <v>1945</v>
      </c>
      <c r="E61" s="76"/>
      <c r="F61" s="76"/>
      <c r="G61" s="150"/>
      <c r="H61" s="74">
        <f t="shared" si="6"/>
        <v>4139</v>
      </c>
      <c r="I61" s="76">
        <v>2387</v>
      </c>
      <c r="J61" s="76">
        <f>1752</f>
        <v>1752</v>
      </c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3355</v>
      </c>
      <c r="D63" s="76">
        <v>3355</v>
      </c>
      <c r="E63" s="76"/>
      <c r="F63" s="76"/>
      <c r="G63" s="150"/>
      <c r="H63" s="74">
        <f t="shared" si="6"/>
        <v>3051</v>
      </c>
      <c r="I63" s="76">
        <v>3051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15584</v>
      </c>
      <c r="I64" s="76">
        <v>15584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6651</v>
      </c>
      <c r="D65" s="76">
        <v>1167</v>
      </c>
      <c r="E65" s="76">
        <f>2712+2700+72</f>
        <v>5484</v>
      </c>
      <c r="F65" s="76"/>
      <c r="G65" s="150"/>
      <c r="H65" s="74">
        <f t="shared" si="6"/>
        <v>7179</v>
      </c>
      <c r="I65" s="76">
        <v>1167</v>
      </c>
      <c r="J65" s="76">
        <f>2916+72+3024</f>
        <v>6012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108479</v>
      </c>
      <c r="D67" s="65">
        <f>SUM(D68:D69)</f>
        <v>80141</v>
      </c>
      <c r="E67" s="65">
        <f>SUM(E68:E69)</f>
        <v>28338</v>
      </c>
      <c r="F67" s="65">
        <f>SUM(F68:F69)</f>
        <v>0</v>
      </c>
      <c r="G67" s="159">
        <f>SUM(G68:G69)</f>
        <v>0</v>
      </c>
      <c r="H67" s="59">
        <f t="shared" si="6"/>
        <v>119440</v>
      </c>
      <c r="I67" s="65">
        <f>SUM(I68:I69)</f>
        <v>88410</v>
      </c>
      <c r="J67" s="65">
        <f>SUM(J68:J69)</f>
        <v>31030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81855</v>
      </c>
      <c r="D68" s="70">
        <v>53667</v>
      </c>
      <c r="E68" s="70">
        <f>16248+11448+492</f>
        <v>28188</v>
      </c>
      <c r="F68" s="70"/>
      <c r="G68" s="148"/>
      <c r="H68" s="68">
        <f t="shared" si="6"/>
        <v>92253</v>
      </c>
      <c r="I68" s="70">
        <v>61423</v>
      </c>
      <c r="J68" s="70">
        <f>18281+493+11380+676</f>
        <v>30830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26624</v>
      </c>
      <c r="D69" s="153">
        <f>SUM(D70:D74)</f>
        <v>26474</v>
      </c>
      <c r="E69" s="153">
        <f>SUM(E70:E74)</f>
        <v>150</v>
      </c>
      <c r="F69" s="153">
        <f>SUM(F70:F74)</f>
        <v>0</v>
      </c>
      <c r="G69" s="154">
        <f>SUM(G70:G74)</f>
        <v>0</v>
      </c>
      <c r="H69" s="74">
        <f t="shared" si="6"/>
        <v>27187</v>
      </c>
      <c r="I69" s="153">
        <f>SUM(I70:I74)</f>
        <v>26987</v>
      </c>
      <c r="J69" s="153">
        <f>SUM(J70:J74)</f>
        <v>200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14245</v>
      </c>
      <c r="D70" s="76">
        <f>9649+4446</f>
        <v>14095</v>
      </c>
      <c r="E70" s="76">
        <v>150</v>
      </c>
      <c r="F70" s="76"/>
      <c r="G70" s="150"/>
      <c r="H70" s="74">
        <f t="shared" si="6"/>
        <v>14808</v>
      </c>
      <c r="I70" s="76">
        <v>14608</v>
      </c>
      <c r="J70" s="76">
        <f>100+100</f>
        <v>200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12379</v>
      </c>
      <c r="D73" s="76">
        <v>12379</v>
      </c>
      <c r="E73" s="76"/>
      <c r="F73" s="76"/>
      <c r="G73" s="150"/>
      <c r="H73" s="74">
        <f t="shared" si="6"/>
        <v>12379</v>
      </c>
      <c r="I73" s="76">
        <v>12379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75004</v>
      </c>
      <c r="D75" s="138">
        <f>SUM(D76,D83,D130,D164,D165,D172)</f>
        <v>68699</v>
      </c>
      <c r="E75" s="138">
        <f>SUM(E76,E83,E130,E164,E165,E172)</f>
        <v>0</v>
      </c>
      <c r="F75" s="138">
        <f>SUM(F76,F83,F130,F164,F165,F172)</f>
        <v>6305</v>
      </c>
      <c r="G75" s="139">
        <f>SUM(G76,G83,G130,G164,G165,G172)</f>
        <v>0</v>
      </c>
      <c r="H75" s="137">
        <f t="shared" si="6"/>
        <v>76624</v>
      </c>
      <c r="I75" s="138">
        <f>SUM(I76,I83,I130,I164,I165,I172)</f>
        <v>70319</v>
      </c>
      <c r="J75" s="138">
        <f>SUM(J76,J83,J130,J164,J165,J172)</f>
        <v>0</v>
      </c>
      <c r="K75" s="138">
        <f>SUM(K76,K83,K130,K164,K165,K172)</f>
        <v>6305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53860</v>
      </c>
      <c r="D83" s="65">
        <f>SUM(D84,D89,D95,D103,D112,D116,D122,D128)</f>
        <v>53860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56335</v>
      </c>
      <c r="I83" s="65">
        <f>SUM(I84,I89,I95,I103,I112,I116,I122,I128)</f>
        <v>56335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1591</v>
      </c>
      <c r="D84" s="145">
        <f>SUM(D85:D88)</f>
        <v>1591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1178</v>
      </c>
      <c r="I84" s="145">
        <f>SUM(I85:I88)</f>
        <v>1178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904</v>
      </c>
      <c r="D86" s="76">
        <v>904</v>
      </c>
      <c r="E86" s="76"/>
      <c r="F86" s="76"/>
      <c r="G86" s="150"/>
      <c r="H86" s="74">
        <f t="shared" si="6"/>
        <v>904</v>
      </c>
      <c r="I86" s="76">
        <v>904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230</v>
      </c>
      <c r="D87" s="76">
        <v>230</v>
      </c>
      <c r="E87" s="76"/>
      <c r="F87" s="76"/>
      <c r="G87" s="150"/>
      <c r="H87" s="74">
        <f t="shared" si="6"/>
        <v>230</v>
      </c>
      <c r="I87" s="76">
        <v>230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457</v>
      </c>
      <c r="D88" s="76">
        <v>457</v>
      </c>
      <c r="E88" s="76"/>
      <c r="F88" s="76"/>
      <c r="G88" s="150"/>
      <c r="H88" s="74">
        <f t="shared" si="6"/>
        <v>44</v>
      </c>
      <c r="I88" s="76">
        <f>457-413</f>
        <v>44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45280</v>
      </c>
      <c r="D89" s="153">
        <f>SUM(D90:D94)</f>
        <v>45280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47739</v>
      </c>
      <c r="I89" s="153">
        <f>SUM(I90:I94)</f>
        <v>47739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29838</v>
      </c>
      <c r="D90" s="76">
        <v>29838</v>
      </c>
      <c r="E90" s="76"/>
      <c r="F90" s="76"/>
      <c r="G90" s="150"/>
      <c r="H90" s="74">
        <f t="shared" si="6"/>
        <v>31723</v>
      </c>
      <c r="I90" s="76">
        <v>31723</v>
      </c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5812</v>
      </c>
      <c r="D91" s="76">
        <v>5812</v>
      </c>
      <c r="E91" s="76"/>
      <c r="F91" s="76"/>
      <c r="G91" s="150"/>
      <c r="H91" s="74">
        <f t="shared" si="6"/>
        <v>5785</v>
      </c>
      <c r="I91" s="76">
        <v>5785</v>
      </c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8977</v>
      </c>
      <c r="D92" s="76">
        <v>8977</v>
      </c>
      <c r="E92" s="76"/>
      <c r="F92" s="76"/>
      <c r="G92" s="150"/>
      <c r="H92" s="74">
        <f t="shared" si="6"/>
        <v>9598</v>
      </c>
      <c r="I92" s="76">
        <v>9598</v>
      </c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653</v>
      </c>
      <c r="D93" s="76">
        <v>653</v>
      </c>
      <c r="E93" s="76"/>
      <c r="F93" s="76"/>
      <c r="G93" s="150"/>
      <c r="H93" s="74">
        <f t="shared" si="6"/>
        <v>633</v>
      </c>
      <c r="I93" s="76">
        <v>633</v>
      </c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1350</v>
      </c>
      <c r="D95" s="153">
        <f>SUM(D96:D102)</f>
        <v>1350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1343</v>
      </c>
      <c r="I95" s="153">
        <f>SUM(I96:I102)</f>
        <v>1343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150</v>
      </c>
      <c r="D100" s="76">
        <v>150</v>
      </c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1200</v>
      </c>
      <c r="D102" s="76">
        <v>1200</v>
      </c>
      <c r="E102" s="76"/>
      <c r="F102" s="76"/>
      <c r="G102" s="150"/>
      <c r="H102" s="74">
        <f t="shared" si="6"/>
        <v>1343</v>
      </c>
      <c r="I102" s="76">
        <f>1200+143</f>
        <v>1343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5467</v>
      </c>
      <c r="D103" s="153">
        <f>SUM(D104:D111)</f>
        <v>5467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5467</v>
      </c>
      <c r="I103" s="153">
        <f>SUM(I104:I111)</f>
        <v>5467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2241</v>
      </c>
      <c r="D106" s="76">
        <v>2241</v>
      </c>
      <c r="E106" s="76"/>
      <c r="F106" s="76"/>
      <c r="G106" s="150"/>
      <c r="H106" s="74">
        <f t="shared" si="6"/>
        <v>2241</v>
      </c>
      <c r="I106" s="76">
        <v>2241</v>
      </c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3226</v>
      </c>
      <c r="D107" s="76">
        <v>3226</v>
      </c>
      <c r="E107" s="76"/>
      <c r="F107" s="76"/>
      <c r="G107" s="150"/>
      <c r="H107" s="74">
        <f t="shared" si="6"/>
        <v>3226</v>
      </c>
      <c r="I107" s="76">
        <v>3226</v>
      </c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143</v>
      </c>
      <c r="D112" s="153">
        <f>SUM(D113:D115)</f>
        <v>143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579</v>
      </c>
      <c r="I112" s="153">
        <f>SUM(I113:I115)</f>
        <v>579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166</v>
      </c>
      <c r="I113" s="76">
        <v>166</v>
      </c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143</v>
      </c>
      <c r="D115" s="76">
        <v>143</v>
      </c>
      <c r="E115" s="76"/>
      <c r="F115" s="76"/>
      <c r="G115" s="150"/>
      <c r="H115" s="74">
        <f>SUM(I115:L115)</f>
        <v>413</v>
      </c>
      <c r="I115" s="76">
        <f>143-143+413</f>
        <v>413</v>
      </c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29</v>
      </c>
      <c r="D122" s="153">
        <f>SUM(D123:D127)</f>
        <v>29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29</v>
      </c>
      <c r="I122" s="153">
        <f>SUM(I123:I127)</f>
        <v>29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29</v>
      </c>
      <c r="D127" s="76">
        <v>29</v>
      </c>
      <c r="E127" s="76"/>
      <c r="F127" s="76"/>
      <c r="G127" s="150"/>
      <c r="H127" s="74">
        <f t="shared" si="8"/>
        <v>29</v>
      </c>
      <c r="I127" s="76">
        <v>29</v>
      </c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21144</v>
      </c>
      <c r="D130" s="65">
        <f>SUM(D131,D136,D140,D141,D144,D151,D159,D160,D163)</f>
        <v>14839</v>
      </c>
      <c r="E130" s="65">
        <f>SUM(E131,E136,E140,E141,E144,E151,E159,E160,E163)</f>
        <v>0</v>
      </c>
      <c r="F130" s="65">
        <f>SUM(F131,F136,F140,F141,F144,F151,F159,F160,F163)</f>
        <v>6305</v>
      </c>
      <c r="G130" s="159">
        <f>SUM(G131,G136,G140,G141,G144,G151,G159,G160,G163)</f>
        <v>0</v>
      </c>
      <c r="H130" s="59">
        <f t="shared" si="8"/>
        <v>20289</v>
      </c>
      <c r="I130" s="65">
        <f>SUM(I131,I136,I140,I141,I144,I151,I159,I160,I163)</f>
        <v>13984</v>
      </c>
      <c r="J130" s="65">
        <f>SUM(J131,J136,J140,J141,J144,J151,J159,J160,J163)</f>
        <v>0</v>
      </c>
      <c r="K130" s="65">
        <f>SUM(K131,K136,K140,K141,K144,K151,K159,K160,K163)</f>
        <v>6305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3770</v>
      </c>
      <c r="D131" s="162">
        <f>SUM(D132:D135)</f>
        <v>3770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4541</v>
      </c>
      <c r="I131" s="162">
        <f t="shared" si="10"/>
        <v>4541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580</v>
      </c>
      <c r="D132" s="76">
        <v>580</v>
      </c>
      <c r="E132" s="76"/>
      <c r="F132" s="76"/>
      <c r="G132" s="150"/>
      <c r="H132" s="74">
        <f t="shared" si="8"/>
        <v>580</v>
      </c>
      <c r="I132" s="76">
        <v>580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2841</v>
      </c>
      <c r="D133" s="76">
        <v>2841</v>
      </c>
      <c r="E133" s="76"/>
      <c r="F133" s="76"/>
      <c r="G133" s="150"/>
      <c r="H133" s="74">
        <f t="shared" si="8"/>
        <v>3612</v>
      </c>
      <c r="I133" s="76">
        <f>2841+750-1+22</f>
        <v>3612</v>
      </c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349</v>
      </c>
      <c r="D134" s="76">
        <v>349</v>
      </c>
      <c r="E134" s="76"/>
      <c r="F134" s="76"/>
      <c r="G134" s="150"/>
      <c r="H134" s="74">
        <f t="shared" si="8"/>
        <v>349</v>
      </c>
      <c r="I134" s="76">
        <v>349</v>
      </c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493</v>
      </c>
      <c r="D136" s="153">
        <f>SUM(D137:D139)</f>
        <v>293</v>
      </c>
      <c r="E136" s="153">
        <f>SUM(E137:E139)</f>
        <v>0</v>
      </c>
      <c r="F136" s="153">
        <f>SUM(F137:F139)</f>
        <v>200</v>
      </c>
      <c r="G136" s="154">
        <f>SUM(G137:G139)</f>
        <v>0</v>
      </c>
      <c r="H136" s="74">
        <f t="shared" si="8"/>
        <v>492</v>
      </c>
      <c r="I136" s="153">
        <f>SUM(I137:I139)</f>
        <v>292</v>
      </c>
      <c r="J136" s="153">
        <f>SUM(J137:J139)</f>
        <v>0</v>
      </c>
      <c r="K136" s="153">
        <f>SUM(K137:K139)</f>
        <v>200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493</v>
      </c>
      <c r="D138" s="76">
        <v>293</v>
      </c>
      <c r="E138" s="76"/>
      <c r="F138" s="76">
        <v>200</v>
      </c>
      <c r="G138" s="150"/>
      <c r="H138" s="74">
        <f t="shared" si="8"/>
        <v>492</v>
      </c>
      <c r="I138" s="76">
        <v>292</v>
      </c>
      <c r="J138" s="76"/>
      <c r="K138" s="76">
        <v>200</v>
      </c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143</v>
      </c>
      <c r="D141" s="153">
        <f>SUM(D142:D143)</f>
        <v>143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143</v>
      </c>
      <c r="I141" s="153">
        <f>SUM(I142:I143)</f>
        <v>143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143</v>
      </c>
      <c r="D142" s="76">
        <v>143</v>
      </c>
      <c r="E142" s="76"/>
      <c r="F142" s="76"/>
      <c r="G142" s="150"/>
      <c r="H142" s="74">
        <f t="shared" si="8"/>
        <v>143</v>
      </c>
      <c r="I142" s="76">
        <v>143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5880</v>
      </c>
      <c r="D144" s="145">
        <f>SUM(D145:D150)</f>
        <v>5880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5880</v>
      </c>
      <c r="I144" s="145">
        <f>SUM(I145:I150)</f>
        <v>5880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2030</v>
      </c>
      <c r="D145" s="70">
        <v>2030</v>
      </c>
      <c r="E145" s="70"/>
      <c r="F145" s="70"/>
      <c r="G145" s="148"/>
      <c r="H145" s="68">
        <f t="shared" si="8"/>
        <v>2030</v>
      </c>
      <c r="I145" s="70">
        <f>979+791+260</f>
        <v>2030</v>
      </c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3565</v>
      </c>
      <c r="D146" s="76">
        <v>3565</v>
      </c>
      <c r="E146" s="76"/>
      <c r="F146" s="76"/>
      <c r="G146" s="150"/>
      <c r="H146" s="74">
        <f t="shared" si="8"/>
        <v>3565</v>
      </c>
      <c r="I146" s="76">
        <v>3565</v>
      </c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285</v>
      </c>
      <c r="D149" s="76">
        <v>285</v>
      </c>
      <c r="E149" s="76"/>
      <c r="F149" s="76"/>
      <c r="G149" s="150"/>
      <c r="H149" s="74">
        <f t="shared" si="8"/>
        <v>285</v>
      </c>
      <c r="I149" s="76">
        <v>285</v>
      </c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6789</v>
      </c>
      <c r="D151" s="153">
        <f>SUM(D152:D158)</f>
        <v>684</v>
      </c>
      <c r="E151" s="153">
        <f>SUM(E152:E158)</f>
        <v>0</v>
      </c>
      <c r="F151" s="153">
        <f>SUM(F152:F158)</f>
        <v>6105</v>
      </c>
      <c r="G151" s="154">
        <f>SUM(G152:G158)</f>
        <v>0</v>
      </c>
      <c r="H151" s="74">
        <f t="shared" si="8"/>
        <v>6789</v>
      </c>
      <c r="I151" s="153">
        <f>SUM(I152:I158)</f>
        <v>684</v>
      </c>
      <c r="J151" s="153">
        <f>SUM(J152:J158)</f>
        <v>0</v>
      </c>
      <c r="K151" s="153">
        <f>SUM(K152:K158)</f>
        <v>6105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399</v>
      </c>
      <c r="D152" s="76">
        <v>399</v>
      </c>
      <c r="E152" s="76"/>
      <c r="F152" s="76"/>
      <c r="G152" s="150"/>
      <c r="H152" s="74">
        <f t="shared" si="8"/>
        <v>399</v>
      </c>
      <c r="I152" s="76">
        <v>399</v>
      </c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285</v>
      </c>
      <c r="D153" s="76">
        <v>285</v>
      </c>
      <c r="E153" s="76"/>
      <c r="F153" s="76"/>
      <c r="G153" s="150"/>
      <c r="H153" s="74">
        <f t="shared" si="8"/>
        <v>285</v>
      </c>
      <c r="I153" s="76">
        <v>285</v>
      </c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6105</v>
      </c>
      <c r="D154" s="76"/>
      <c r="E154" s="76"/>
      <c r="F154" s="76">
        <v>6105</v>
      </c>
      <c r="G154" s="150"/>
      <c r="H154" s="74">
        <f t="shared" si="8"/>
        <v>6105</v>
      </c>
      <c r="I154" s="76"/>
      <c r="J154" s="76"/>
      <c r="K154" s="76">
        <v>6105</v>
      </c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4047</v>
      </c>
      <c r="D159" s="156">
        <v>4047</v>
      </c>
      <c r="E159" s="156"/>
      <c r="F159" s="156"/>
      <c r="G159" s="157"/>
      <c r="H159" s="110">
        <f t="shared" si="8"/>
        <v>2444</v>
      </c>
      <c r="I159" s="156">
        <f>4047-1603</f>
        <v>2444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22</v>
      </c>
      <c r="D163" s="156">
        <v>22</v>
      </c>
      <c r="E163" s="156"/>
      <c r="F163" s="156"/>
      <c r="G163" s="157"/>
      <c r="H163" s="110">
        <f t="shared" si="8"/>
        <v>0</v>
      </c>
      <c r="I163" s="156">
        <f>22-22</f>
        <v>0</v>
      </c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10216</v>
      </c>
      <c r="I194" s="133">
        <f>SUM(I195,I230,I268)</f>
        <v>10216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10216</v>
      </c>
      <c r="I195" s="138">
        <f>I196+I204</f>
        <v>10216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975</v>
      </c>
      <c r="I196" s="65">
        <f>I197+I198+I201+I202+I203</f>
        <v>975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975</v>
      </c>
      <c r="I198" s="153">
        <f>I199+I200</f>
        <v>975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975</v>
      </c>
      <c r="I199" s="76">
        <f>510+465</f>
        <v>975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4575</v>
      </c>
      <c r="D204" s="65">
        <f>D205+D215+D216+D225+D226+D227+D229</f>
        <v>4575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9241</v>
      </c>
      <c r="I204" s="65">
        <f>I205+I215+I216+I225+I226+I227+I229</f>
        <v>9241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4575</v>
      </c>
      <c r="D216" s="153">
        <f>SUM(D217:D224)</f>
        <v>4575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9241</v>
      </c>
      <c r="I216" s="153">
        <f>SUM(I217:I224)</f>
        <v>9241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2815</v>
      </c>
      <c r="D218" s="76">
        <v>2815</v>
      </c>
      <c r="E218" s="76"/>
      <c r="F218" s="76"/>
      <c r="G218" s="150"/>
      <c r="H218" s="74">
        <f t="shared" si="24"/>
        <v>2815</v>
      </c>
      <c r="I218" s="76">
        <f>1212+1603</f>
        <v>2815</v>
      </c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1760</v>
      </c>
      <c r="D219" s="76">
        <v>1760</v>
      </c>
      <c r="E219" s="76"/>
      <c r="F219" s="76"/>
      <c r="G219" s="150"/>
      <c r="H219" s="74">
        <f t="shared" si="24"/>
        <v>1760</v>
      </c>
      <c r="I219" s="76">
        <v>1760</v>
      </c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4666</v>
      </c>
      <c r="I223" s="76">
        <f>3150+720+726+700-630</f>
        <v>4666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1328</v>
      </c>
      <c r="D280" s="153">
        <f>SUM(D281:D282)</f>
        <v>0</v>
      </c>
      <c r="E280" s="153">
        <f>SUM(E281:E282)</f>
        <v>0</v>
      </c>
      <c r="F280" s="153">
        <f>SUM(F281:F282)</f>
        <v>1328</v>
      </c>
      <c r="G280" s="154">
        <f>SUM(G281:G282)</f>
        <v>0</v>
      </c>
      <c r="H280" s="74">
        <f t="shared" si="37"/>
        <v>1328</v>
      </c>
      <c r="I280" s="153">
        <f>SUM(I281:I282)</f>
        <v>0</v>
      </c>
      <c r="J280" s="153">
        <f>SUM(J281:J282)</f>
        <v>0</v>
      </c>
      <c r="K280" s="153">
        <f>SUM(K281:K282)</f>
        <v>1328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1328</v>
      </c>
      <c r="D281" s="76"/>
      <c r="E281" s="76"/>
      <c r="F281" s="76">
        <v>1328</v>
      </c>
      <c r="G281" s="150"/>
      <c r="H281" s="74">
        <f t="shared" si="37"/>
        <v>1328</v>
      </c>
      <c r="I281" s="76"/>
      <c r="J281" s="76"/>
      <c r="K281" s="76">
        <v>1328</v>
      </c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583868</v>
      </c>
      <c r="I283" s="219">
        <f>SUM(I280,I268,I230,I195,I187,I173,I75,I53)</f>
        <v>414716</v>
      </c>
      <c r="J283" s="219">
        <f>SUM(J280,J268,J230,J195,J187,J173,J75,J53)</f>
        <v>161519</v>
      </c>
      <c r="K283" s="219">
        <f>SUM(K280,K268,K230,K195,K187,K173,K75,K53)</f>
        <v>7633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eyW2q81OgeHYiZaSoVhkyWHnKh3nW5qazTsA84CTfWrk0ogeULpAwqSwAhxVQDeIoI9zQx7dzwJT+SR7I5j23w==" saltValue="RpOiEdq/E/Jbg6Y2/hhvhw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Nr.09.26.1.&amp;"Arial,Regular"          </oddHeader>
    <oddFooter>&amp;L&amp;"Times New Roman,Regular"&amp;10&amp;D&amp;T&amp;R&amp;"Times New Roman,Regular"&amp;10&amp;P (&amp;N)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2"/>
      <c r="E4" s="282"/>
      <c r="F4" s="282"/>
      <c r="G4" s="282"/>
      <c r="H4" s="286" t="s">
        <v>2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2"/>
      <c r="E5" s="282"/>
      <c r="F5" s="282"/>
      <c r="G5" s="282"/>
      <c r="H5" s="286" t="s">
        <v>4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6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451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13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15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18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55718</v>
      </c>
      <c r="D21" s="31">
        <f>SUM(D22,D25,D26,D42,D43)</f>
        <v>55718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74682</v>
      </c>
      <c r="I21" s="31">
        <f>SUM(I22,I25,I26,I42,I43)</f>
        <v>56057</v>
      </c>
      <c r="J21" s="31">
        <f>SUM(J22,J25,J43)</f>
        <v>18625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55718</v>
      </c>
      <c r="D25" s="54">
        <v>55718</v>
      </c>
      <c r="E25" s="54"/>
      <c r="F25" s="55" t="s">
        <v>36</v>
      </c>
      <c r="G25" s="56" t="s">
        <v>36</v>
      </c>
      <c r="H25" s="53">
        <f t="shared" si="1"/>
        <v>74682</v>
      </c>
      <c r="I25" s="54">
        <v>56057</v>
      </c>
      <c r="J25" s="54">
        <v>18625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74682</v>
      </c>
      <c r="I50" s="122">
        <f>SUM(I51,I280)</f>
        <v>56057</v>
      </c>
      <c r="J50" s="122">
        <f>SUM(J51,J280)</f>
        <v>18625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74682</v>
      </c>
      <c r="I51" s="128">
        <f>SUM(I52,I194)</f>
        <v>56057</v>
      </c>
      <c r="J51" s="128">
        <f>SUM(J52,J194)</f>
        <v>18625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55718</v>
      </c>
      <c r="D52" s="133">
        <f>SUM(D53,D75,D173,D187)</f>
        <v>55718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74682</v>
      </c>
      <c r="I52" s="133">
        <f>SUM(I53,I75,I173,I187)</f>
        <v>56057</v>
      </c>
      <c r="J52" s="133">
        <f>SUM(J53,J75,J173,J187)</f>
        <v>18625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55718</v>
      </c>
      <c r="D75" s="138">
        <f>SUM(D76,D83,D130,D164,D165,D172)</f>
        <v>55718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74682</v>
      </c>
      <c r="I75" s="138">
        <f>SUM(I76,I83,I130,I164,I165,I172)</f>
        <v>56057</v>
      </c>
      <c r="J75" s="138">
        <f>SUM(J76,J83,J130,J164,J165,J172)</f>
        <v>18625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55718</v>
      </c>
      <c r="D130" s="65">
        <f>SUM(D131,D136,D140,D141,D144,D151,D159,D160,D163)</f>
        <v>55718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74682</v>
      </c>
      <c r="I130" s="65">
        <f>SUM(I131,I136,I140,I141,I144,I151,I159,I160,I163)</f>
        <v>56057</v>
      </c>
      <c r="J130" s="65">
        <f>SUM(J131,J136,J140,J141,J144,J151,J159,J160,J163)</f>
        <v>18625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55718</v>
      </c>
      <c r="D151" s="153">
        <f>SUM(D152:D158)</f>
        <v>55718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74682</v>
      </c>
      <c r="I151" s="153">
        <f>SUM(I152:I158)</f>
        <v>56057</v>
      </c>
      <c r="J151" s="153">
        <f>SUM(J152:J158)</f>
        <v>18625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55718</v>
      </c>
      <c r="D154" s="76">
        <v>55718</v>
      </c>
      <c r="E154" s="76"/>
      <c r="F154" s="76"/>
      <c r="G154" s="150"/>
      <c r="H154" s="74">
        <f t="shared" si="8"/>
        <v>74682</v>
      </c>
      <c r="I154" s="76">
        <f>50517+5540</f>
        <v>56057</v>
      </c>
      <c r="J154" s="76">
        <v>18625</v>
      </c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74682</v>
      </c>
      <c r="I283" s="219">
        <f>SUM(I280,I268,I230,I195,I187,I173,I75,I53)</f>
        <v>56057</v>
      </c>
      <c r="J283" s="219">
        <f>SUM(J280,J268,J230,J195,J187,J173,J75,J53)</f>
        <v>18625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aAzFMSye9W0iRaalXWFzt3NRjlVymFd1O8iYnS3zir5Gl3nfsVlmyJ2ZptjoLZ5D8Lgo8rws3t4dM/wmI9XHKQ==" saltValue="H5W1Ris8T6rj0MQbFXZYtg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Nr.09.26.2.&amp;"Arial,Regular"          </oddHeader>
    <oddFooter>&amp;L&amp;"Times New Roman,Regular"&amp;10&amp;D&amp;T&amp;R&amp;"Times New Roman,Regular"&amp;10&amp;P (&amp;N)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403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404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405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10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406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407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408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451614</v>
      </c>
      <c r="D21" s="31">
        <f>SUM(D22,D25,D26,D42,D43)</f>
        <v>399251</v>
      </c>
      <c r="E21" s="31">
        <f>SUM(E22,E25,E43)</f>
        <v>0</v>
      </c>
      <c r="F21" s="31">
        <f>SUM(F22,F27,F43)</f>
        <v>52363</v>
      </c>
      <c r="G21" s="32">
        <f>SUM(G22,G45)</f>
        <v>0</v>
      </c>
      <c r="H21" s="30">
        <f>SUM(I21:L21)</f>
        <v>667748</v>
      </c>
      <c r="I21" s="31">
        <f>SUM(I22,I25,I26,I42,I43)</f>
        <v>446922</v>
      </c>
      <c r="J21" s="31">
        <f>SUM(J22,J25,J43)</f>
        <v>160775</v>
      </c>
      <c r="K21" s="31">
        <f>SUM(K22,K27,K43)</f>
        <v>60051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399251</v>
      </c>
      <c r="D25" s="54">
        <v>399251</v>
      </c>
      <c r="E25" s="54"/>
      <c r="F25" s="55" t="s">
        <v>36</v>
      </c>
      <c r="G25" s="56" t="s">
        <v>36</v>
      </c>
      <c r="H25" s="53">
        <f t="shared" si="1"/>
        <v>607697</v>
      </c>
      <c r="I25" s="54">
        <f>I51</f>
        <v>446922</v>
      </c>
      <c r="J25" s="54">
        <v>160775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52363</v>
      </c>
      <c r="D27" s="61" t="s">
        <v>36</v>
      </c>
      <c r="E27" s="61" t="s">
        <v>36</v>
      </c>
      <c r="F27" s="65">
        <f>SUM(F28,F32,F34,F37)</f>
        <v>52363</v>
      </c>
      <c r="G27" s="62" t="s">
        <v>36</v>
      </c>
      <c r="H27" s="59">
        <f t="shared" si="1"/>
        <v>60051</v>
      </c>
      <c r="I27" s="61" t="s">
        <v>36</v>
      </c>
      <c r="J27" s="61" t="s">
        <v>36</v>
      </c>
      <c r="K27" s="65">
        <f>SUM(K28,K32,K34,K37)</f>
        <v>60051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28190</v>
      </c>
      <c r="D28" s="61" t="s">
        <v>36</v>
      </c>
      <c r="E28" s="61" t="s">
        <v>36</v>
      </c>
      <c r="F28" s="65">
        <f>SUM(F29:F31)</f>
        <v>28190</v>
      </c>
      <c r="G28" s="62" t="s">
        <v>36</v>
      </c>
      <c r="H28" s="59">
        <f t="shared" si="1"/>
        <v>28190</v>
      </c>
      <c r="I28" s="61" t="s">
        <v>36</v>
      </c>
      <c r="J28" s="61" t="s">
        <v>36</v>
      </c>
      <c r="K28" s="65">
        <f>SUM(K29:K31)</f>
        <v>28190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10260</v>
      </c>
      <c r="D30" s="75" t="s">
        <v>36</v>
      </c>
      <c r="E30" s="75" t="s">
        <v>36</v>
      </c>
      <c r="F30" s="76">
        <v>10260</v>
      </c>
      <c r="G30" s="77" t="s">
        <v>36</v>
      </c>
      <c r="H30" s="74">
        <f t="shared" si="1"/>
        <v>10260</v>
      </c>
      <c r="I30" s="75" t="s">
        <v>36</v>
      </c>
      <c r="J30" s="75" t="s">
        <v>36</v>
      </c>
      <c r="K30" s="76">
        <v>10260</v>
      </c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17930</v>
      </c>
      <c r="D31" s="75" t="s">
        <v>36</v>
      </c>
      <c r="E31" s="75" t="s">
        <v>36</v>
      </c>
      <c r="F31" s="76">
        <v>17930</v>
      </c>
      <c r="G31" s="77" t="s">
        <v>36</v>
      </c>
      <c r="H31" s="74">
        <f t="shared" si="1"/>
        <v>17930</v>
      </c>
      <c r="I31" s="75" t="s">
        <v>36</v>
      </c>
      <c r="J31" s="75" t="s">
        <v>36</v>
      </c>
      <c r="K31" s="76">
        <v>17930</v>
      </c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21873</v>
      </c>
      <c r="D34" s="61" t="s">
        <v>36</v>
      </c>
      <c r="E34" s="61" t="s">
        <v>36</v>
      </c>
      <c r="F34" s="65">
        <f>SUM(F35:F36)</f>
        <v>21873</v>
      </c>
      <c r="G34" s="62" t="s">
        <v>36</v>
      </c>
      <c r="H34" s="59">
        <f t="shared" si="1"/>
        <v>28501</v>
      </c>
      <c r="I34" s="61" t="s">
        <v>36</v>
      </c>
      <c r="J34" s="61" t="s">
        <v>36</v>
      </c>
      <c r="K34" s="65">
        <f>SUM(K35:K36)</f>
        <v>28501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21723</v>
      </c>
      <c r="D35" s="69" t="s">
        <v>36</v>
      </c>
      <c r="E35" s="69" t="s">
        <v>36</v>
      </c>
      <c r="F35" s="70">
        <v>21723</v>
      </c>
      <c r="G35" s="71" t="s">
        <v>36</v>
      </c>
      <c r="H35" s="68">
        <f t="shared" si="1"/>
        <v>28351</v>
      </c>
      <c r="I35" s="69" t="s">
        <v>36</v>
      </c>
      <c r="J35" s="69" t="s">
        <v>36</v>
      </c>
      <c r="K35" s="70">
        <v>28351</v>
      </c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150</v>
      </c>
      <c r="D36" s="75" t="s">
        <v>36</v>
      </c>
      <c r="E36" s="75" t="s">
        <v>36</v>
      </c>
      <c r="F36" s="76">
        <v>150</v>
      </c>
      <c r="G36" s="77" t="s">
        <v>36</v>
      </c>
      <c r="H36" s="74">
        <f t="shared" si="1"/>
        <v>150</v>
      </c>
      <c r="I36" s="75" t="s">
        <v>36</v>
      </c>
      <c r="J36" s="75" t="s">
        <v>36</v>
      </c>
      <c r="K36" s="76">
        <v>150</v>
      </c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2300</v>
      </c>
      <c r="D37" s="61" t="s">
        <v>36</v>
      </c>
      <c r="E37" s="61" t="s">
        <v>36</v>
      </c>
      <c r="F37" s="65">
        <f>SUM(F38:F41)</f>
        <v>2300</v>
      </c>
      <c r="G37" s="62" t="s">
        <v>36</v>
      </c>
      <c r="H37" s="59">
        <f t="shared" si="1"/>
        <v>3360</v>
      </c>
      <c r="I37" s="61" t="s">
        <v>36</v>
      </c>
      <c r="J37" s="61" t="s">
        <v>36</v>
      </c>
      <c r="K37" s="65">
        <f>SUM(K38:K41)</f>
        <v>3360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2300</v>
      </c>
      <c r="D41" s="75" t="s">
        <v>36</v>
      </c>
      <c r="E41" s="75" t="s">
        <v>36</v>
      </c>
      <c r="F41" s="76">
        <v>2300</v>
      </c>
      <c r="G41" s="77" t="s">
        <v>36</v>
      </c>
      <c r="H41" s="74">
        <f t="shared" si="1"/>
        <v>3360</v>
      </c>
      <c r="I41" s="75" t="s">
        <v>36</v>
      </c>
      <c r="J41" s="75" t="s">
        <v>36</v>
      </c>
      <c r="K41" s="76">
        <v>3360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667748</v>
      </c>
      <c r="I50" s="122">
        <f>SUM(I51,I280)</f>
        <v>446922</v>
      </c>
      <c r="J50" s="122">
        <f>SUM(J51,J280)</f>
        <v>160775</v>
      </c>
      <c r="K50" s="122">
        <f>SUM(K51,K280)</f>
        <v>60051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667748</v>
      </c>
      <c r="I51" s="128">
        <f>SUM(I52,I194)</f>
        <v>446922</v>
      </c>
      <c r="J51" s="128">
        <f>SUM(J52,J194)</f>
        <v>160775</v>
      </c>
      <c r="K51" s="128">
        <f>SUM(K52,K194)</f>
        <v>60051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447336.56</v>
      </c>
      <c r="D52" s="133">
        <f>SUM(D53,D75,D173,D187)</f>
        <v>397999</v>
      </c>
      <c r="E52" s="133">
        <f>SUM(E53,E75,E173,E187)</f>
        <v>0</v>
      </c>
      <c r="F52" s="133">
        <f>SUM(F53,F75,F173,F187)</f>
        <v>49337.56</v>
      </c>
      <c r="G52" s="134">
        <f>SUM(G53,G75,G173,G187)</f>
        <v>0</v>
      </c>
      <c r="H52" s="132">
        <f t="shared" si="6"/>
        <v>654734</v>
      </c>
      <c r="I52" s="133">
        <f>SUM(I53,I75,I173,I187)</f>
        <v>436933</v>
      </c>
      <c r="J52" s="133">
        <f>SUM(J53,J75,J173,J187)</f>
        <v>160775</v>
      </c>
      <c r="K52" s="133">
        <f>SUM(K53,K75,K173,K187)</f>
        <v>57026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324032.56</v>
      </c>
      <c r="D53" s="138">
        <f>SUM(D54,D67)</f>
        <v>292658</v>
      </c>
      <c r="E53" s="138">
        <f>SUM(E54,E67)</f>
        <v>0</v>
      </c>
      <c r="F53" s="138">
        <f>SUM(F54,F67)</f>
        <v>31374.560000000001</v>
      </c>
      <c r="G53" s="139">
        <f>SUM(G54,G67)</f>
        <v>0</v>
      </c>
      <c r="H53" s="137">
        <f t="shared" si="6"/>
        <v>526990</v>
      </c>
      <c r="I53" s="138">
        <f>SUM(I54,I67)</f>
        <v>334069</v>
      </c>
      <c r="J53" s="138">
        <f>SUM(J54,J67)</f>
        <v>160775</v>
      </c>
      <c r="K53" s="138">
        <f>SUM(K54,K67)</f>
        <v>32146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237823</v>
      </c>
      <c r="D54" s="65">
        <f>SUM(D55,D58,D66)</f>
        <v>212737</v>
      </c>
      <c r="E54" s="65">
        <f>SUM(E55,E58,E66)</f>
        <v>0</v>
      </c>
      <c r="F54" s="65">
        <f>SUM(F55,F58,F66)</f>
        <v>25086</v>
      </c>
      <c r="G54" s="142">
        <f>SUM(G55,G58,G66)</f>
        <v>0</v>
      </c>
      <c r="H54" s="59">
        <f t="shared" si="6"/>
        <v>400005</v>
      </c>
      <c r="I54" s="65">
        <f>SUM(I55,I58,I66)</f>
        <v>245857</v>
      </c>
      <c r="J54" s="65">
        <f>SUM(J55,J58,J66)</f>
        <v>128438</v>
      </c>
      <c r="K54" s="65">
        <f>SUM(K55,K58,K66)</f>
        <v>25710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221353</v>
      </c>
      <c r="D55" s="145">
        <f>SUM(D56:D57)</f>
        <v>206989</v>
      </c>
      <c r="E55" s="145">
        <f>SUM(E56:E57)</f>
        <v>0</v>
      </c>
      <c r="F55" s="145">
        <f>SUM(F56:F57)</f>
        <v>14364</v>
      </c>
      <c r="G55" s="146">
        <f>SUM(G56:G57)</f>
        <v>0</v>
      </c>
      <c r="H55" s="110">
        <f t="shared" si="6"/>
        <v>365683</v>
      </c>
      <c r="I55" s="145">
        <f>SUM(I56:I57)</f>
        <v>224321</v>
      </c>
      <c r="J55" s="145">
        <f>SUM(J56:J57)</f>
        <v>126374</v>
      </c>
      <c r="K55" s="145">
        <f>SUM(K56:K57)</f>
        <v>14988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221353</v>
      </c>
      <c r="D57" s="76">
        <v>206989</v>
      </c>
      <c r="E57" s="76"/>
      <c r="F57" s="76">
        <v>14364</v>
      </c>
      <c r="G57" s="150"/>
      <c r="H57" s="74">
        <f t="shared" si="6"/>
        <v>365683</v>
      </c>
      <c r="I57" s="76">
        <v>224321</v>
      </c>
      <c r="J57" s="76">
        <f>92172+6300+27902</f>
        <v>126374</v>
      </c>
      <c r="K57" s="76">
        <v>14988</v>
      </c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16470</v>
      </c>
      <c r="D58" s="153">
        <f>SUM(D59:D65)</f>
        <v>5748</v>
      </c>
      <c r="E58" s="153">
        <f>SUM(E59:E65)</f>
        <v>0</v>
      </c>
      <c r="F58" s="153">
        <f>SUM(F59:F65)</f>
        <v>10722</v>
      </c>
      <c r="G58" s="154">
        <f>SUM(G59:G65)</f>
        <v>0</v>
      </c>
      <c r="H58" s="74">
        <f t="shared" si="6"/>
        <v>34322</v>
      </c>
      <c r="I58" s="153">
        <f>SUM(I59:I65)</f>
        <v>21536</v>
      </c>
      <c r="J58" s="153">
        <f>SUM(J59:J65)</f>
        <v>2064</v>
      </c>
      <c r="K58" s="153">
        <f>SUM(K59:K65)</f>
        <v>10722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280</v>
      </c>
      <c r="D60" s="76">
        <v>280</v>
      </c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915</v>
      </c>
      <c r="D62" s="76">
        <v>915</v>
      </c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14223</v>
      </c>
      <c r="D63" s="76">
        <v>3501</v>
      </c>
      <c r="E63" s="76"/>
      <c r="F63" s="76">
        <v>10722</v>
      </c>
      <c r="G63" s="150"/>
      <c r="H63" s="74">
        <f t="shared" si="6"/>
        <v>14527</v>
      </c>
      <c r="I63" s="76">
        <v>3805</v>
      </c>
      <c r="J63" s="76"/>
      <c r="K63" s="76">
        <v>10722</v>
      </c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16679</v>
      </c>
      <c r="I64" s="76">
        <v>16679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1052</v>
      </c>
      <c r="D65" s="76">
        <v>1052</v>
      </c>
      <c r="E65" s="76"/>
      <c r="F65" s="76"/>
      <c r="G65" s="150"/>
      <c r="H65" s="74">
        <f t="shared" si="6"/>
        <v>3116</v>
      </c>
      <c r="I65" s="76">
        <v>1052</v>
      </c>
      <c r="J65" s="76">
        <v>2064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86209.56</v>
      </c>
      <c r="D67" s="65">
        <f>SUM(D68:D69)</f>
        <v>79921</v>
      </c>
      <c r="E67" s="65">
        <f>SUM(E68:E69)</f>
        <v>0</v>
      </c>
      <c r="F67" s="65">
        <f>SUM(F68:F69)</f>
        <v>6288.56</v>
      </c>
      <c r="G67" s="159">
        <f>SUM(G68:G69)</f>
        <v>0</v>
      </c>
      <c r="H67" s="59">
        <f t="shared" si="6"/>
        <v>126985</v>
      </c>
      <c r="I67" s="65">
        <f>SUM(I68:I69)</f>
        <v>88212</v>
      </c>
      <c r="J67" s="65">
        <f>SUM(J68:J69)</f>
        <v>32337</v>
      </c>
      <c r="K67" s="65">
        <f>SUM(K68:K69)</f>
        <v>6436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59699.56</v>
      </c>
      <c r="D68" s="70">
        <v>53711</v>
      </c>
      <c r="E68" s="70"/>
      <c r="F68" s="70">
        <v>5988.56</v>
      </c>
      <c r="G68" s="148"/>
      <c r="H68" s="68">
        <f t="shared" si="6"/>
        <v>98367</v>
      </c>
      <c r="I68" s="70">
        <v>61524</v>
      </c>
      <c r="J68" s="70">
        <f>22513+1486+6708</f>
        <v>30707</v>
      </c>
      <c r="K68" s="70">
        <v>6136</v>
      </c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26510</v>
      </c>
      <c r="D69" s="153">
        <f>SUM(D70:D74)</f>
        <v>26210</v>
      </c>
      <c r="E69" s="153">
        <f>SUM(E70:E74)</f>
        <v>0</v>
      </c>
      <c r="F69" s="153">
        <f>SUM(F70:F74)</f>
        <v>300</v>
      </c>
      <c r="G69" s="154">
        <f>SUM(G70:G74)</f>
        <v>0</v>
      </c>
      <c r="H69" s="74">
        <f t="shared" si="6"/>
        <v>28618</v>
      </c>
      <c r="I69" s="153">
        <f>SUM(I70:I74)</f>
        <v>26688</v>
      </c>
      <c r="J69" s="153">
        <f>SUM(J70:J74)</f>
        <v>1630</v>
      </c>
      <c r="K69" s="153">
        <f>SUM(K70:K74)</f>
        <v>300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15250</v>
      </c>
      <c r="D70" s="76">
        <v>14950</v>
      </c>
      <c r="E70" s="76"/>
      <c r="F70" s="76">
        <v>300</v>
      </c>
      <c r="G70" s="150"/>
      <c r="H70" s="74">
        <f t="shared" si="6"/>
        <v>16879</v>
      </c>
      <c r="I70" s="76">
        <v>14949</v>
      </c>
      <c r="J70" s="76">
        <f>1200+430</f>
        <v>1630</v>
      </c>
      <c r="K70" s="76">
        <v>300</v>
      </c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11260</v>
      </c>
      <c r="D73" s="76">
        <v>11260</v>
      </c>
      <c r="E73" s="76"/>
      <c r="F73" s="76"/>
      <c r="G73" s="150"/>
      <c r="H73" s="74">
        <f t="shared" si="6"/>
        <v>11739</v>
      </c>
      <c r="I73" s="76">
        <v>11739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123304</v>
      </c>
      <c r="D75" s="138">
        <f>SUM(D76,D83,D130,D164,D165,D172)</f>
        <v>105341</v>
      </c>
      <c r="E75" s="138">
        <f>SUM(E76,E83,E130,E164,E165,E172)</f>
        <v>0</v>
      </c>
      <c r="F75" s="138">
        <f>SUM(F76,F83,F130,F164,F165,F172)</f>
        <v>17963</v>
      </c>
      <c r="G75" s="139">
        <f>SUM(G76,G83,G130,G164,G165,G172)</f>
        <v>0</v>
      </c>
      <c r="H75" s="137">
        <f t="shared" si="6"/>
        <v>127744</v>
      </c>
      <c r="I75" s="138">
        <f>SUM(I76,I83,I130,I164,I165,I172)</f>
        <v>102864</v>
      </c>
      <c r="J75" s="138">
        <f>SUM(J76,J83,J130,J164,J165,J172)</f>
        <v>0</v>
      </c>
      <c r="K75" s="138">
        <f>SUM(K76,K83,K130,K164,K165,K172)</f>
        <v>24880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87935</v>
      </c>
      <c r="D83" s="65">
        <f>SUM(D84,D89,D95,D103,D112,D116,D122,D128)</f>
        <v>83654</v>
      </c>
      <c r="E83" s="65">
        <f>SUM(E84,E89,E95,E103,E112,E116,E122,E128)</f>
        <v>0</v>
      </c>
      <c r="F83" s="65">
        <f>SUM(F84,F89,F95,F103,F112,F116,F122,F128)</f>
        <v>4281</v>
      </c>
      <c r="G83" s="159">
        <f>SUM(G84,G89,G95,G103,G112,G116,G122,G128)</f>
        <v>0</v>
      </c>
      <c r="H83" s="59">
        <f t="shared" si="6"/>
        <v>95958</v>
      </c>
      <c r="I83" s="65">
        <f>SUM(I84,I89,I95,I103,I112,I116,I122,I128)</f>
        <v>84760</v>
      </c>
      <c r="J83" s="65">
        <f>SUM(J84,J89,J95,J103,J112,J116,J122,J128)</f>
        <v>0</v>
      </c>
      <c r="K83" s="65">
        <f>SUM(K84,K89,K95,K103,K112,K116,K122,K128)</f>
        <v>11198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3134</v>
      </c>
      <c r="D84" s="145">
        <f>SUM(D85:D88)</f>
        <v>3134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2720</v>
      </c>
      <c r="I84" s="145">
        <f>SUM(I85:I88)</f>
        <v>2720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2155</v>
      </c>
      <c r="D86" s="76">
        <v>2155</v>
      </c>
      <c r="E86" s="76"/>
      <c r="F86" s="76"/>
      <c r="G86" s="150"/>
      <c r="H86" s="74">
        <f t="shared" si="6"/>
        <v>2155</v>
      </c>
      <c r="I86" s="76">
        <v>2155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466</v>
      </c>
      <c r="D87" s="76">
        <v>466</v>
      </c>
      <c r="E87" s="76"/>
      <c r="F87" s="76"/>
      <c r="G87" s="150"/>
      <c r="H87" s="74">
        <f t="shared" si="6"/>
        <v>466</v>
      </c>
      <c r="I87" s="76">
        <v>466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513</v>
      </c>
      <c r="D88" s="76">
        <v>513</v>
      </c>
      <c r="E88" s="76"/>
      <c r="F88" s="76"/>
      <c r="G88" s="150"/>
      <c r="H88" s="74">
        <f t="shared" si="6"/>
        <v>99</v>
      </c>
      <c r="I88" s="76">
        <f>513-414</f>
        <v>99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75442</v>
      </c>
      <c r="D89" s="153">
        <f>SUM(D90:D94)</f>
        <v>71581</v>
      </c>
      <c r="E89" s="153">
        <f>SUM(E90:E94)</f>
        <v>0</v>
      </c>
      <c r="F89" s="153">
        <f>SUM(F90:F94)</f>
        <v>3861</v>
      </c>
      <c r="G89" s="154">
        <f>SUM(G90:G94)</f>
        <v>0</v>
      </c>
      <c r="H89" s="74">
        <f t="shared" si="6"/>
        <v>85517</v>
      </c>
      <c r="I89" s="153">
        <f>SUM(I90:I94)</f>
        <v>74739</v>
      </c>
      <c r="J89" s="153">
        <f>SUM(J90:J94)</f>
        <v>0</v>
      </c>
      <c r="K89" s="153">
        <f>SUM(K90:K94)</f>
        <v>10778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38611</v>
      </c>
      <c r="D90" s="76">
        <v>34750</v>
      </c>
      <c r="E90" s="76"/>
      <c r="F90" s="76">
        <v>3861</v>
      </c>
      <c r="G90" s="150"/>
      <c r="H90" s="74">
        <f t="shared" si="6"/>
        <v>47528</v>
      </c>
      <c r="I90" s="76">
        <v>36750</v>
      </c>
      <c r="J90" s="76"/>
      <c r="K90" s="76">
        <v>10778</v>
      </c>
      <c r="L90" s="151"/>
    </row>
    <row r="91" spans="1:12" x14ac:dyDescent="0.25">
      <c r="A91" s="47">
        <v>2222</v>
      </c>
      <c r="B91" s="73" t="s">
        <v>91</v>
      </c>
      <c r="C91" s="74">
        <f t="shared" si="5"/>
        <v>6111</v>
      </c>
      <c r="D91" s="76">
        <v>6111</v>
      </c>
      <c r="E91" s="76"/>
      <c r="F91" s="76"/>
      <c r="G91" s="150"/>
      <c r="H91" s="74">
        <f t="shared" si="6"/>
        <v>6229</v>
      </c>
      <c r="I91" s="76">
        <v>6229</v>
      </c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30314</v>
      </c>
      <c r="D92" s="76">
        <v>30314</v>
      </c>
      <c r="E92" s="76"/>
      <c r="F92" s="76"/>
      <c r="G92" s="150"/>
      <c r="H92" s="74">
        <f t="shared" si="6"/>
        <v>31347</v>
      </c>
      <c r="I92" s="76">
        <v>31347</v>
      </c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406</v>
      </c>
      <c r="D93" s="76">
        <v>406</v>
      </c>
      <c r="E93" s="76"/>
      <c r="F93" s="76"/>
      <c r="G93" s="150"/>
      <c r="H93" s="74">
        <f t="shared" si="6"/>
        <v>413</v>
      </c>
      <c r="I93" s="76">
        <v>413</v>
      </c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1200</v>
      </c>
      <c r="D95" s="153">
        <f>SUM(D96:D102)</f>
        <v>1200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1320</v>
      </c>
      <c r="I95" s="153">
        <f>SUM(I96:I102)</f>
        <v>1320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180</v>
      </c>
      <c r="D100" s="76">
        <v>180</v>
      </c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1020</v>
      </c>
      <c r="D102" s="76">
        <v>1020</v>
      </c>
      <c r="E102" s="76"/>
      <c r="F102" s="76"/>
      <c r="G102" s="150"/>
      <c r="H102" s="74">
        <f t="shared" si="6"/>
        <v>1320</v>
      </c>
      <c r="I102" s="76">
        <f>1020+300</f>
        <v>1320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7478</v>
      </c>
      <c r="D103" s="153">
        <f>SUM(D104:D111)</f>
        <v>7058</v>
      </c>
      <c r="E103" s="153">
        <f>SUM(E104:E111)</f>
        <v>0</v>
      </c>
      <c r="F103" s="153">
        <f>SUM(F104:F111)</f>
        <v>420</v>
      </c>
      <c r="G103" s="154">
        <f>SUM(G104:G111)</f>
        <v>0</v>
      </c>
      <c r="H103" s="74">
        <f t="shared" si="6"/>
        <v>5606</v>
      </c>
      <c r="I103" s="153">
        <f>SUM(I104:I111)</f>
        <v>5186</v>
      </c>
      <c r="J103" s="153">
        <f>SUM(J104:J111)</f>
        <v>0</v>
      </c>
      <c r="K103" s="153">
        <f>SUM(K104:K111)</f>
        <v>420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983</v>
      </c>
      <c r="D105" s="76">
        <v>983</v>
      </c>
      <c r="E105" s="76"/>
      <c r="F105" s="76"/>
      <c r="G105" s="150"/>
      <c r="H105" s="74">
        <f t="shared" si="6"/>
        <v>983</v>
      </c>
      <c r="I105" s="76">
        <v>983</v>
      </c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1320</v>
      </c>
      <c r="D106" s="76">
        <v>1000</v>
      </c>
      <c r="E106" s="76"/>
      <c r="F106" s="76">
        <v>320</v>
      </c>
      <c r="G106" s="150"/>
      <c r="H106" s="74">
        <f t="shared" si="6"/>
        <v>1248</v>
      </c>
      <c r="I106" s="76">
        <v>928</v>
      </c>
      <c r="J106" s="76"/>
      <c r="K106" s="76">
        <v>320</v>
      </c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4600</v>
      </c>
      <c r="D107" s="76">
        <v>4600</v>
      </c>
      <c r="E107" s="76"/>
      <c r="F107" s="76"/>
      <c r="G107" s="150"/>
      <c r="H107" s="74">
        <f t="shared" si="6"/>
        <v>2800</v>
      </c>
      <c r="I107" s="76">
        <v>2800</v>
      </c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25</v>
      </c>
      <c r="D109" s="76">
        <v>25</v>
      </c>
      <c r="E109" s="76"/>
      <c r="F109" s="76"/>
      <c r="G109" s="150"/>
      <c r="H109" s="74">
        <f t="shared" si="6"/>
        <v>25</v>
      </c>
      <c r="I109" s="76">
        <v>25</v>
      </c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550</v>
      </c>
      <c r="D111" s="76">
        <v>450</v>
      </c>
      <c r="E111" s="76"/>
      <c r="F111" s="76">
        <v>100</v>
      </c>
      <c r="G111" s="150"/>
      <c r="H111" s="74">
        <f t="shared" si="6"/>
        <v>550</v>
      </c>
      <c r="I111" s="76">
        <v>450</v>
      </c>
      <c r="J111" s="76"/>
      <c r="K111" s="76">
        <v>100</v>
      </c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467</v>
      </c>
      <c r="D112" s="153">
        <f>SUM(D113:D115)</f>
        <v>467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581</v>
      </c>
      <c r="I112" s="153">
        <f>SUM(I113:I115)</f>
        <v>581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167</v>
      </c>
      <c r="D113" s="76">
        <v>167</v>
      </c>
      <c r="E113" s="76"/>
      <c r="F113" s="76"/>
      <c r="G113" s="150"/>
      <c r="H113" s="74">
        <f t="shared" si="6"/>
        <v>167</v>
      </c>
      <c r="I113" s="76">
        <v>167</v>
      </c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300</v>
      </c>
      <c r="D115" s="76">
        <v>300</v>
      </c>
      <c r="E115" s="76"/>
      <c r="F115" s="76"/>
      <c r="G115" s="150"/>
      <c r="H115" s="74">
        <f>SUM(I115:L115)</f>
        <v>414</v>
      </c>
      <c r="I115" s="76">
        <f>300-300+414</f>
        <v>414</v>
      </c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214</v>
      </c>
      <c r="D116" s="153">
        <f>SUM(D117:D121)</f>
        <v>214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214</v>
      </c>
      <c r="I116" s="153">
        <f>SUM(I117:I121)</f>
        <v>214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214</v>
      </c>
      <c r="D120" s="76">
        <v>214</v>
      </c>
      <c r="E120" s="76"/>
      <c r="F120" s="76"/>
      <c r="G120" s="150"/>
      <c r="H120" s="74">
        <f t="shared" si="8"/>
        <v>214</v>
      </c>
      <c r="I120" s="76">
        <v>214</v>
      </c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35293</v>
      </c>
      <c r="D130" s="65">
        <f>SUM(D131,D136,D140,D141,D144,D151,D159,D160,D163)</f>
        <v>21611</v>
      </c>
      <c r="E130" s="65">
        <f>SUM(E131,E136,E140,E141,E144,E151,E159,E160,E163)</f>
        <v>0</v>
      </c>
      <c r="F130" s="65">
        <f>SUM(F131,F136,F140,F141,F144,F151,F159,F160,F163)</f>
        <v>13682</v>
      </c>
      <c r="G130" s="159">
        <f>SUM(G131,G136,G140,G141,G144,G151,G159,G160,G163)</f>
        <v>0</v>
      </c>
      <c r="H130" s="59">
        <f t="shared" si="8"/>
        <v>31710</v>
      </c>
      <c r="I130" s="65">
        <f>SUM(I131,I136,I140,I141,I144,I151,I159,I160,I163)</f>
        <v>18028</v>
      </c>
      <c r="J130" s="65">
        <f>SUM(J131,J136,J140,J141,J144,J151,J159,J160,J163)</f>
        <v>0</v>
      </c>
      <c r="K130" s="65">
        <f>SUM(K131,K136,K140,K141,K144,K151,K159,K160,K163)</f>
        <v>13682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7298</v>
      </c>
      <c r="D131" s="162">
        <f>SUM(D132:D135)</f>
        <v>7186</v>
      </c>
      <c r="E131" s="162">
        <f t="shared" ref="E131:L131" si="10">SUM(E132:E135)</f>
        <v>0</v>
      </c>
      <c r="F131" s="162">
        <f t="shared" si="10"/>
        <v>112</v>
      </c>
      <c r="G131" s="163">
        <f t="shared" si="10"/>
        <v>0</v>
      </c>
      <c r="H131" s="68">
        <f t="shared" si="8"/>
        <v>6565</v>
      </c>
      <c r="I131" s="162">
        <f t="shared" si="10"/>
        <v>6453</v>
      </c>
      <c r="J131" s="162">
        <f t="shared" si="10"/>
        <v>0</v>
      </c>
      <c r="K131" s="162">
        <f t="shared" si="10"/>
        <v>112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784</v>
      </c>
      <c r="D132" s="76">
        <v>712</v>
      </c>
      <c r="E132" s="76"/>
      <c r="F132" s="76">
        <v>72</v>
      </c>
      <c r="G132" s="150"/>
      <c r="H132" s="74">
        <f t="shared" si="8"/>
        <v>784</v>
      </c>
      <c r="I132" s="76">
        <v>712</v>
      </c>
      <c r="J132" s="76"/>
      <c r="K132" s="76">
        <v>72</v>
      </c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6214</v>
      </c>
      <c r="D133" s="76">
        <v>6174</v>
      </c>
      <c r="E133" s="76"/>
      <c r="F133" s="76">
        <v>40</v>
      </c>
      <c r="G133" s="150"/>
      <c r="H133" s="74">
        <f t="shared" si="8"/>
        <v>5481</v>
      </c>
      <c r="I133" s="76">
        <f>600+4491+350</f>
        <v>5441</v>
      </c>
      <c r="J133" s="76"/>
      <c r="K133" s="76">
        <v>40</v>
      </c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300</v>
      </c>
      <c r="D134" s="76">
        <v>300</v>
      </c>
      <c r="E134" s="76"/>
      <c r="F134" s="76"/>
      <c r="G134" s="150"/>
      <c r="H134" s="74">
        <f t="shared" si="8"/>
        <v>300</v>
      </c>
      <c r="I134" s="76">
        <v>300</v>
      </c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1445</v>
      </c>
      <c r="D136" s="153">
        <f>SUM(D137:D139)</f>
        <v>855</v>
      </c>
      <c r="E136" s="153">
        <f>SUM(E137:E139)</f>
        <v>0</v>
      </c>
      <c r="F136" s="153">
        <f>SUM(F137:F139)</f>
        <v>590</v>
      </c>
      <c r="G136" s="154">
        <f>SUM(G137:G139)</f>
        <v>0</v>
      </c>
      <c r="H136" s="74">
        <f t="shared" si="8"/>
        <v>1445</v>
      </c>
      <c r="I136" s="153">
        <f>SUM(I137:I139)</f>
        <v>855</v>
      </c>
      <c r="J136" s="153">
        <f>SUM(J137:J139)</f>
        <v>0</v>
      </c>
      <c r="K136" s="153">
        <f>SUM(K137:K139)</f>
        <v>590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1445</v>
      </c>
      <c r="D138" s="76">
        <v>855</v>
      </c>
      <c r="E138" s="76"/>
      <c r="F138" s="76">
        <v>590</v>
      </c>
      <c r="G138" s="150"/>
      <c r="H138" s="74">
        <f t="shared" si="8"/>
        <v>1445</v>
      </c>
      <c r="I138" s="76">
        <v>855</v>
      </c>
      <c r="J138" s="76"/>
      <c r="K138" s="76">
        <v>590</v>
      </c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300</v>
      </c>
      <c r="D141" s="153">
        <f>SUM(D142:D143)</f>
        <v>300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300</v>
      </c>
      <c r="I141" s="153">
        <f>SUM(I142:I143)</f>
        <v>300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300</v>
      </c>
      <c r="D142" s="76">
        <v>300</v>
      </c>
      <c r="E142" s="76"/>
      <c r="F142" s="76"/>
      <c r="G142" s="150"/>
      <c r="H142" s="74">
        <f t="shared" si="8"/>
        <v>300</v>
      </c>
      <c r="I142" s="76">
        <v>300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5720</v>
      </c>
      <c r="D144" s="145">
        <f>SUM(D145:D150)</f>
        <v>5000</v>
      </c>
      <c r="E144" s="145">
        <f>SUM(E145:E150)</f>
        <v>0</v>
      </c>
      <c r="F144" s="145">
        <f>SUM(F145:F150)</f>
        <v>720</v>
      </c>
      <c r="G144" s="146">
        <f>SUM(G145:G150)</f>
        <v>0</v>
      </c>
      <c r="H144" s="110">
        <f t="shared" si="8"/>
        <v>5720</v>
      </c>
      <c r="I144" s="145">
        <f>SUM(I145:I150)</f>
        <v>5000</v>
      </c>
      <c r="J144" s="145">
        <f>SUM(J145:J150)</f>
        <v>0</v>
      </c>
      <c r="K144" s="145">
        <f>SUM(K145:K150)</f>
        <v>720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1900</v>
      </c>
      <c r="D145" s="70">
        <v>1700</v>
      </c>
      <c r="E145" s="70"/>
      <c r="F145" s="70">
        <v>200</v>
      </c>
      <c r="G145" s="148"/>
      <c r="H145" s="68">
        <f t="shared" si="8"/>
        <v>1900</v>
      </c>
      <c r="I145" s="70">
        <v>1700</v>
      </c>
      <c r="J145" s="70"/>
      <c r="K145" s="70">
        <v>200</v>
      </c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3450</v>
      </c>
      <c r="D146" s="76">
        <v>3000</v>
      </c>
      <c r="E146" s="76"/>
      <c r="F146" s="76">
        <v>450</v>
      </c>
      <c r="G146" s="150"/>
      <c r="H146" s="74">
        <f t="shared" si="8"/>
        <v>3450</v>
      </c>
      <c r="I146" s="76">
        <v>3000</v>
      </c>
      <c r="J146" s="76"/>
      <c r="K146" s="76">
        <v>450</v>
      </c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370</v>
      </c>
      <c r="D149" s="76">
        <v>300</v>
      </c>
      <c r="E149" s="76"/>
      <c r="F149" s="76">
        <v>70</v>
      </c>
      <c r="G149" s="150"/>
      <c r="H149" s="74">
        <f t="shared" si="8"/>
        <v>370</v>
      </c>
      <c r="I149" s="76">
        <v>300</v>
      </c>
      <c r="J149" s="76"/>
      <c r="K149" s="76">
        <v>70</v>
      </c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13630</v>
      </c>
      <c r="D151" s="153">
        <f>SUM(D152:D158)</f>
        <v>1370</v>
      </c>
      <c r="E151" s="153">
        <f>SUM(E152:E158)</f>
        <v>0</v>
      </c>
      <c r="F151" s="153">
        <f>SUM(F152:F158)</f>
        <v>12260</v>
      </c>
      <c r="G151" s="154">
        <f>SUM(G152:G158)</f>
        <v>0</v>
      </c>
      <c r="H151" s="74">
        <f t="shared" si="8"/>
        <v>13630</v>
      </c>
      <c r="I151" s="153">
        <f>SUM(I152:I158)</f>
        <v>1370</v>
      </c>
      <c r="J151" s="153">
        <f>SUM(J152:J158)</f>
        <v>0</v>
      </c>
      <c r="K151" s="153">
        <f>SUM(K152:K158)</f>
        <v>12260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1000</v>
      </c>
      <c r="D152" s="76">
        <v>1000</v>
      </c>
      <c r="E152" s="76"/>
      <c r="F152" s="76"/>
      <c r="G152" s="150"/>
      <c r="H152" s="74">
        <f t="shared" si="8"/>
        <v>1000</v>
      </c>
      <c r="I152" s="76">
        <v>1000</v>
      </c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370</v>
      </c>
      <c r="D153" s="76">
        <v>370</v>
      </c>
      <c r="E153" s="76"/>
      <c r="F153" s="76"/>
      <c r="G153" s="150"/>
      <c r="H153" s="74">
        <f t="shared" si="8"/>
        <v>370</v>
      </c>
      <c r="I153" s="76">
        <v>370</v>
      </c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12260</v>
      </c>
      <c r="D154" s="76"/>
      <c r="E154" s="76"/>
      <c r="F154" s="76">
        <v>12260</v>
      </c>
      <c r="G154" s="150"/>
      <c r="H154" s="74">
        <f t="shared" si="8"/>
        <v>12260</v>
      </c>
      <c r="I154" s="76"/>
      <c r="J154" s="76"/>
      <c r="K154" s="76">
        <v>12260</v>
      </c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4000</v>
      </c>
      <c r="D159" s="156">
        <v>4000</v>
      </c>
      <c r="E159" s="156"/>
      <c r="F159" s="156"/>
      <c r="G159" s="157"/>
      <c r="H159" s="110">
        <f t="shared" si="8"/>
        <v>4000</v>
      </c>
      <c r="I159" s="156">
        <v>4000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50</v>
      </c>
      <c r="I160" s="145">
        <f>SUM(I161:I162)</f>
        <v>50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50</v>
      </c>
      <c r="I162" s="76">
        <v>50</v>
      </c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2900</v>
      </c>
      <c r="D163" s="156">
        <v>2900</v>
      </c>
      <c r="E163" s="156"/>
      <c r="F163" s="156"/>
      <c r="G163" s="157"/>
      <c r="H163" s="110">
        <f t="shared" si="8"/>
        <v>0</v>
      </c>
      <c r="I163" s="156">
        <f>2900-30-50-320-2500</f>
        <v>0</v>
      </c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76</v>
      </c>
      <c r="D165" s="65">
        <f>SUM(D166,D171)</f>
        <v>76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76</v>
      </c>
      <c r="I165" s="65">
        <f>SUM(I166,I171)</f>
        <v>76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76</v>
      </c>
      <c r="D166" s="162">
        <f>SUM(D167:D170)</f>
        <v>76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76</v>
      </c>
      <c r="I166" s="162">
        <f>SUM(I167:I170)</f>
        <v>76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76</v>
      </c>
      <c r="D170" s="76">
        <v>76</v>
      </c>
      <c r="E170" s="76"/>
      <c r="F170" s="76"/>
      <c r="G170" s="150"/>
      <c r="H170" s="74">
        <f t="shared" si="8"/>
        <v>76</v>
      </c>
      <c r="I170" s="76">
        <v>76</v>
      </c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13014</v>
      </c>
      <c r="I194" s="133">
        <f>SUM(I195,I230,I268)</f>
        <v>9989</v>
      </c>
      <c r="J194" s="133">
        <f>SUM(J195,J230,J268)</f>
        <v>0</v>
      </c>
      <c r="K194" s="133">
        <f>SUM(K195,K230,K268)</f>
        <v>3025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13014</v>
      </c>
      <c r="I195" s="138">
        <f>I196+I204</f>
        <v>9989</v>
      </c>
      <c r="J195" s="138">
        <f>J196+J204</f>
        <v>0</v>
      </c>
      <c r="K195" s="138">
        <f>K196+K204</f>
        <v>3025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680</v>
      </c>
      <c r="I196" s="65">
        <f>I197+I198+I201+I202+I203</f>
        <v>680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680</v>
      </c>
      <c r="I198" s="153">
        <f>I199+I200</f>
        <v>680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680</v>
      </c>
      <c r="I199" s="76">
        <v>680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4277</v>
      </c>
      <c r="D204" s="65">
        <f>D205+D215+D216+D225+D226+D227+D229</f>
        <v>1252</v>
      </c>
      <c r="E204" s="65">
        <f>E205+E215+E216+E225+E226+E227+E229</f>
        <v>0</v>
      </c>
      <c r="F204" s="65">
        <f>F205+F215+F216+F225+F226+F227+F229</f>
        <v>3025</v>
      </c>
      <c r="G204" s="159">
        <f>G205+G215+G216+G225+G226+G227+G229</f>
        <v>0</v>
      </c>
      <c r="H204" s="59">
        <f t="shared" si="24"/>
        <v>12334</v>
      </c>
      <c r="I204" s="65">
        <f>I205+I215+I216+I225+I226+I227+I229</f>
        <v>9309</v>
      </c>
      <c r="J204" s="65">
        <f>J205+J215+J216+J225+J226+J227+J229</f>
        <v>0</v>
      </c>
      <c r="K204" s="65">
        <f>K205+K215+K216+K225+K226+K227+K229</f>
        <v>3025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4277</v>
      </c>
      <c r="D216" s="153">
        <f>SUM(D217:D224)</f>
        <v>1252</v>
      </c>
      <c r="E216" s="153">
        <f>SUM(E217:E224)</f>
        <v>0</v>
      </c>
      <c r="F216" s="153">
        <f>SUM(F217:F224)</f>
        <v>3025</v>
      </c>
      <c r="G216" s="154">
        <f>SUM(G217:G224)</f>
        <v>0</v>
      </c>
      <c r="H216" s="74">
        <f t="shared" si="24"/>
        <v>9834</v>
      </c>
      <c r="I216" s="153">
        <f>SUM(I217:I224)</f>
        <v>6809</v>
      </c>
      <c r="J216" s="153">
        <f>SUM(J217:J224)</f>
        <v>0</v>
      </c>
      <c r="K216" s="153">
        <f>SUM(K217:K224)</f>
        <v>3025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3352</v>
      </c>
      <c r="D218" s="76">
        <v>327</v>
      </c>
      <c r="E218" s="76"/>
      <c r="F218" s="76">
        <v>3025</v>
      </c>
      <c r="G218" s="150"/>
      <c r="H218" s="74">
        <f t="shared" si="24"/>
        <v>3025</v>
      </c>
      <c r="I218" s="76"/>
      <c r="J218" s="76"/>
      <c r="K218" s="76">
        <v>3025</v>
      </c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925</v>
      </c>
      <c r="D219" s="76">
        <v>925</v>
      </c>
      <c r="E219" s="76"/>
      <c r="F219" s="76"/>
      <c r="G219" s="150"/>
      <c r="H219" s="74">
        <f t="shared" si="24"/>
        <v>925</v>
      </c>
      <c r="I219" s="76">
        <v>925</v>
      </c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5884</v>
      </c>
      <c r="I223" s="76">
        <f>2520+2880+484</f>
        <v>5884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2500</v>
      </c>
      <c r="I227" s="153">
        <f>SUM(I228)</f>
        <v>2500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2500</v>
      </c>
      <c r="I228" s="76">
        <v>2500</v>
      </c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667748</v>
      </c>
      <c r="I283" s="219">
        <f>SUM(I280,I268,I230,I195,I187,I173,I75,I53)</f>
        <v>446922</v>
      </c>
      <c r="J283" s="219">
        <f>SUM(J280,J268,J230,J195,J187,J173,J75,J53)</f>
        <v>160775</v>
      </c>
      <c r="K283" s="219">
        <f>SUM(K280,K268,K230,K195,K187,K173,K75,K53)</f>
        <v>60051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+tqNW76i42Sm+lL6F79gA3ytyy1daxRVGuL02v5Zup0upoCNrZizyNW/RDz6t8FoinUB/Y/yxH7zfd5WWHILig==" saltValue="USpthVo8FpfI+zSI79PfpQ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Nr.09.27.1.&amp;"Arial,Regular"          </oddHeader>
    <oddFooter>&amp;L&amp;"Times New Roman,Regular"&amp;10&amp;D&amp;T&amp;R&amp;"Times New Roman,Regular"&amp;10&amp;P (&amp;N)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403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404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405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451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406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407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408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45248</v>
      </c>
      <c r="D21" s="31">
        <f>SUM(D22,D25,D26,D42,D43)</f>
        <v>45248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 t="shared" ref="H21:H47" si="1">SUM(I21:L21)</f>
        <v>67312</v>
      </c>
      <c r="I21" s="31">
        <f>SUM(I22,I25,I26,I42,I43)</f>
        <v>50582</v>
      </c>
      <c r="J21" s="31">
        <f>SUM(J22,J25,J43)</f>
        <v>16730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si="1"/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45248</v>
      </c>
      <c r="D25" s="54">
        <v>45248</v>
      </c>
      <c r="E25" s="54"/>
      <c r="F25" s="55" t="s">
        <v>36</v>
      </c>
      <c r="G25" s="56" t="s">
        <v>36</v>
      </c>
      <c r="H25" s="53">
        <f t="shared" si="1"/>
        <v>67312</v>
      </c>
      <c r="I25" s="54">
        <v>50582</v>
      </c>
      <c r="J25" s="54">
        <v>16730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 t="shared" si="1"/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>E44</f>
        <v>0</v>
      </c>
      <c r="F43" s="89">
        <f>F44</f>
        <v>0</v>
      </c>
      <c r="G43" s="62" t="s">
        <v>36</v>
      </c>
      <c r="H43" s="86">
        <f t="shared" si="1"/>
        <v>0</v>
      </c>
      <c r="I43" s="89">
        <f>I44</f>
        <v>0</v>
      </c>
      <c r="J43" s="89">
        <f>J44</f>
        <v>0</v>
      </c>
      <c r="K43" s="89">
        <f>K44</f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1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4" si="2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82" si="3">SUM(I50:L50)</f>
        <v>67312</v>
      </c>
      <c r="I50" s="122">
        <f>SUM(I51,I280)</f>
        <v>50582</v>
      </c>
      <c r="J50" s="122">
        <f>SUM(J51,J280)</f>
        <v>16730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2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3"/>
        <v>67312</v>
      </c>
      <c r="I51" s="128">
        <f>SUM(I52,I194)</f>
        <v>50582</v>
      </c>
      <c r="J51" s="128">
        <f>SUM(J52,J194)</f>
        <v>16730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2"/>
        <v>45248</v>
      </c>
      <c r="D52" s="133">
        <f>SUM(D53,D75,D173,D187)</f>
        <v>45248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3"/>
        <v>67312</v>
      </c>
      <c r="I52" s="133">
        <f>SUM(I53,I75,I173,I187)</f>
        <v>50582</v>
      </c>
      <c r="J52" s="133">
        <f>SUM(J53,J75,J173,J187)</f>
        <v>16730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2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3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2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3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2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3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2"/>
        <v>0</v>
      </c>
      <c r="D56" s="70"/>
      <c r="E56" s="70"/>
      <c r="F56" s="70"/>
      <c r="G56" s="148"/>
      <c r="H56" s="68">
        <f t="shared" si="3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2"/>
        <v>0</v>
      </c>
      <c r="D57" s="76"/>
      <c r="E57" s="76"/>
      <c r="F57" s="76"/>
      <c r="G57" s="150"/>
      <c r="H57" s="74">
        <f t="shared" si="3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2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3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2"/>
        <v>0</v>
      </c>
      <c r="D59" s="76"/>
      <c r="E59" s="76"/>
      <c r="F59" s="76"/>
      <c r="G59" s="150"/>
      <c r="H59" s="74">
        <f t="shared" si="3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2"/>
        <v>0</v>
      </c>
      <c r="D60" s="76"/>
      <c r="E60" s="76"/>
      <c r="F60" s="76"/>
      <c r="G60" s="150"/>
      <c r="H60" s="74">
        <f t="shared" si="3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2"/>
        <v>0</v>
      </c>
      <c r="D61" s="76"/>
      <c r="E61" s="76"/>
      <c r="F61" s="76"/>
      <c r="G61" s="150"/>
      <c r="H61" s="74">
        <f t="shared" si="3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2"/>
        <v>0</v>
      </c>
      <c r="D62" s="76"/>
      <c r="E62" s="76"/>
      <c r="F62" s="76"/>
      <c r="G62" s="150"/>
      <c r="H62" s="74">
        <f t="shared" si="3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2"/>
        <v>0</v>
      </c>
      <c r="D63" s="76"/>
      <c r="E63" s="76"/>
      <c r="F63" s="76"/>
      <c r="G63" s="150"/>
      <c r="H63" s="74">
        <f t="shared" si="3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2"/>
        <v>0</v>
      </c>
      <c r="D64" s="76"/>
      <c r="E64" s="76"/>
      <c r="F64" s="76"/>
      <c r="G64" s="150"/>
      <c r="H64" s="74">
        <f t="shared" si="3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2"/>
        <v>0</v>
      </c>
      <c r="D65" s="76"/>
      <c r="E65" s="76"/>
      <c r="F65" s="76"/>
      <c r="G65" s="150"/>
      <c r="H65" s="74">
        <f t="shared" si="3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2"/>
        <v>0</v>
      </c>
      <c r="D66" s="156"/>
      <c r="E66" s="156"/>
      <c r="F66" s="156"/>
      <c r="G66" s="157"/>
      <c r="H66" s="110">
        <f t="shared" si="3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2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3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2"/>
        <v>0</v>
      </c>
      <c r="D68" s="70"/>
      <c r="E68" s="70"/>
      <c r="F68" s="70"/>
      <c r="G68" s="148"/>
      <c r="H68" s="68">
        <f t="shared" si="3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2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3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2"/>
        <v>0</v>
      </c>
      <c r="D70" s="76"/>
      <c r="E70" s="76"/>
      <c r="F70" s="76"/>
      <c r="G70" s="150"/>
      <c r="H70" s="74">
        <f t="shared" si="3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2"/>
        <v>0</v>
      </c>
      <c r="D71" s="76"/>
      <c r="E71" s="76"/>
      <c r="F71" s="76"/>
      <c r="G71" s="150"/>
      <c r="H71" s="74">
        <f t="shared" si="3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2"/>
        <v>0</v>
      </c>
      <c r="D72" s="76"/>
      <c r="E72" s="76"/>
      <c r="F72" s="76"/>
      <c r="G72" s="150"/>
      <c r="H72" s="74">
        <f t="shared" si="3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2"/>
        <v>0</v>
      </c>
      <c r="D73" s="76"/>
      <c r="E73" s="76"/>
      <c r="F73" s="76"/>
      <c r="G73" s="150"/>
      <c r="H73" s="74">
        <f t="shared" si="3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2"/>
        <v>0</v>
      </c>
      <c r="D74" s="76"/>
      <c r="E74" s="76"/>
      <c r="F74" s="76"/>
      <c r="G74" s="150"/>
      <c r="H74" s="74">
        <f t="shared" si="3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2"/>
        <v>45248</v>
      </c>
      <c r="D75" s="138">
        <f>SUM(D76,D83,D130,D164,D165,D172)</f>
        <v>45248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3"/>
        <v>67312</v>
      </c>
      <c r="I75" s="138">
        <f>SUM(I76,I83,I130,I164,I165,I172)</f>
        <v>50582</v>
      </c>
      <c r="J75" s="138">
        <f>SUM(J76,J83,J130,J164,J165,J172)</f>
        <v>16730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2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3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2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3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2"/>
        <v>0</v>
      </c>
      <c r="D78" s="76"/>
      <c r="E78" s="76"/>
      <c r="F78" s="76"/>
      <c r="G78" s="150"/>
      <c r="H78" s="74">
        <f t="shared" si="3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2"/>
        <v>0</v>
      </c>
      <c r="D79" s="76"/>
      <c r="E79" s="76"/>
      <c r="F79" s="76"/>
      <c r="G79" s="150"/>
      <c r="H79" s="74">
        <f t="shared" si="3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2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3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2"/>
        <v>0</v>
      </c>
      <c r="D81" s="76"/>
      <c r="E81" s="76"/>
      <c r="F81" s="76"/>
      <c r="G81" s="150"/>
      <c r="H81" s="74">
        <f t="shared" si="3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2"/>
        <v>0</v>
      </c>
      <c r="D82" s="76"/>
      <c r="E82" s="76"/>
      <c r="F82" s="76"/>
      <c r="G82" s="150"/>
      <c r="H82" s="74">
        <f t="shared" si="3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2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ref="H83:H127" si="4">SUM(I83:L83)</f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2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4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2"/>
        <v>0</v>
      </c>
      <c r="D85" s="70"/>
      <c r="E85" s="70"/>
      <c r="F85" s="70"/>
      <c r="G85" s="148"/>
      <c r="H85" s="68">
        <f t="shared" si="4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2"/>
        <v>0</v>
      </c>
      <c r="D86" s="76"/>
      <c r="E86" s="76"/>
      <c r="F86" s="76"/>
      <c r="G86" s="150"/>
      <c r="H86" s="74">
        <f t="shared" si="4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2"/>
        <v>0</v>
      </c>
      <c r="D87" s="76"/>
      <c r="E87" s="76"/>
      <c r="F87" s="76"/>
      <c r="G87" s="150"/>
      <c r="H87" s="74">
        <f t="shared" si="4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2"/>
        <v>0</v>
      </c>
      <c r="D88" s="76"/>
      <c r="E88" s="76"/>
      <c r="F88" s="76"/>
      <c r="G88" s="150"/>
      <c r="H88" s="74">
        <f t="shared" si="4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2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4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2"/>
        <v>0</v>
      </c>
      <c r="D90" s="76"/>
      <c r="E90" s="76"/>
      <c r="F90" s="76"/>
      <c r="G90" s="150"/>
      <c r="H90" s="74">
        <f t="shared" si="4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2"/>
        <v>0</v>
      </c>
      <c r="D91" s="76"/>
      <c r="E91" s="76"/>
      <c r="F91" s="76"/>
      <c r="G91" s="150"/>
      <c r="H91" s="74">
        <f t="shared" si="4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2"/>
        <v>0</v>
      </c>
      <c r="D92" s="76"/>
      <c r="E92" s="76"/>
      <c r="F92" s="76"/>
      <c r="G92" s="150"/>
      <c r="H92" s="74">
        <f t="shared" si="4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2"/>
        <v>0</v>
      </c>
      <c r="D93" s="76"/>
      <c r="E93" s="76"/>
      <c r="F93" s="76"/>
      <c r="G93" s="150"/>
      <c r="H93" s="74">
        <f t="shared" si="4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2"/>
        <v>0</v>
      </c>
      <c r="D94" s="76"/>
      <c r="E94" s="76"/>
      <c r="F94" s="76"/>
      <c r="G94" s="150"/>
      <c r="H94" s="74">
        <f t="shared" si="4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2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4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2"/>
        <v>0</v>
      </c>
      <c r="D96" s="76"/>
      <c r="E96" s="76"/>
      <c r="F96" s="76"/>
      <c r="G96" s="150"/>
      <c r="H96" s="74">
        <f t="shared" si="4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2"/>
        <v>0</v>
      </c>
      <c r="D97" s="76"/>
      <c r="E97" s="76"/>
      <c r="F97" s="76"/>
      <c r="G97" s="150"/>
      <c r="H97" s="74">
        <f t="shared" si="4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2"/>
        <v>0</v>
      </c>
      <c r="D98" s="70"/>
      <c r="E98" s="70"/>
      <c r="F98" s="70"/>
      <c r="G98" s="148"/>
      <c r="H98" s="68">
        <f t="shared" si="4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2"/>
        <v>0</v>
      </c>
      <c r="D99" s="76"/>
      <c r="E99" s="76"/>
      <c r="F99" s="76"/>
      <c r="G99" s="150"/>
      <c r="H99" s="74">
        <f t="shared" si="4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2"/>
        <v>0</v>
      </c>
      <c r="D100" s="76"/>
      <c r="E100" s="76"/>
      <c r="F100" s="76"/>
      <c r="G100" s="150"/>
      <c r="H100" s="74">
        <f t="shared" si="4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2"/>
        <v>0</v>
      </c>
      <c r="D101" s="76"/>
      <c r="E101" s="76"/>
      <c r="F101" s="76"/>
      <c r="G101" s="150"/>
      <c r="H101" s="74">
        <f t="shared" si="4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2"/>
        <v>0</v>
      </c>
      <c r="D102" s="76"/>
      <c r="E102" s="76"/>
      <c r="F102" s="76"/>
      <c r="G102" s="150"/>
      <c r="H102" s="74">
        <f t="shared" si="4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2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4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2"/>
        <v>0</v>
      </c>
      <c r="D104" s="76"/>
      <c r="E104" s="76"/>
      <c r="F104" s="76"/>
      <c r="G104" s="150"/>
      <c r="H104" s="74">
        <f t="shared" si="4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2"/>
        <v>0</v>
      </c>
      <c r="D105" s="76"/>
      <c r="E105" s="76"/>
      <c r="F105" s="76"/>
      <c r="G105" s="150"/>
      <c r="H105" s="74">
        <f t="shared" si="4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2"/>
        <v>0</v>
      </c>
      <c r="D106" s="76"/>
      <c r="E106" s="76"/>
      <c r="F106" s="76"/>
      <c r="G106" s="150"/>
      <c r="H106" s="74">
        <f t="shared" si="4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2"/>
        <v>0</v>
      </c>
      <c r="D107" s="76"/>
      <c r="E107" s="76"/>
      <c r="F107" s="76"/>
      <c r="G107" s="150"/>
      <c r="H107" s="74">
        <f t="shared" si="4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2"/>
        <v>0</v>
      </c>
      <c r="D108" s="76"/>
      <c r="E108" s="76"/>
      <c r="F108" s="76"/>
      <c r="G108" s="150"/>
      <c r="H108" s="74">
        <f t="shared" si="4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2"/>
        <v>0</v>
      </c>
      <c r="D109" s="76"/>
      <c r="E109" s="76"/>
      <c r="F109" s="76"/>
      <c r="G109" s="150"/>
      <c r="H109" s="74">
        <f t="shared" si="4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2"/>
        <v>0</v>
      </c>
      <c r="D110" s="76"/>
      <c r="E110" s="76"/>
      <c r="F110" s="76"/>
      <c r="G110" s="150"/>
      <c r="H110" s="74">
        <f t="shared" si="4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2"/>
        <v>0</v>
      </c>
      <c r="D111" s="76"/>
      <c r="E111" s="76"/>
      <c r="F111" s="76"/>
      <c r="G111" s="150"/>
      <c r="H111" s="74">
        <f t="shared" si="4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2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4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2"/>
        <v>0</v>
      </c>
      <c r="D113" s="76"/>
      <c r="E113" s="76"/>
      <c r="F113" s="76"/>
      <c r="G113" s="150"/>
      <c r="H113" s="74">
        <f t="shared" si="4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 t="shared" si="2"/>
        <v>0</v>
      </c>
      <c r="D114" s="76"/>
      <c r="E114" s="76"/>
      <c r="F114" s="76"/>
      <c r="G114" s="150"/>
      <c r="H114" s="74">
        <f t="shared" si="4"/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 t="shared" ref="C115:C127" si="5">SUM(D115:G115)</f>
        <v>0</v>
      </c>
      <c r="D115" s="76"/>
      <c r="E115" s="76"/>
      <c r="F115" s="76"/>
      <c r="G115" s="150"/>
      <c r="H115" s="74">
        <f t="shared" si="4"/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si="5"/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si="4"/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5"/>
        <v>0</v>
      </c>
      <c r="D117" s="76"/>
      <c r="E117" s="76"/>
      <c r="F117" s="76"/>
      <c r="G117" s="150"/>
      <c r="H117" s="74">
        <f t="shared" si="4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5"/>
        <v>0</v>
      </c>
      <c r="D118" s="76"/>
      <c r="E118" s="76"/>
      <c r="F118" s="76"/>
      <c r="G118" s="150"/>
      <c r="H118" s="74">
        <f t="shared" si="4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5"/>
        <v>0</v>
      </c>
      <c r="D119" s="76"/>
      <c r="E119" s="76"/>
      <c r="F119" s="76"/>
      <c r="G119" s="150"/>
      <c r="H119" s="74">
        <f t="shared" si="4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5"/>
        <v>0</v>
      </c>
      <c r="D120" s="76"/>
      <c r="E120" s="76"/>
      <c r="F120" s="76"/>
      <c r="G120" s="150"/>
      <c r="H120" s="74">
        <f t="shared" si="4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5"/>
        <v>0</v>
      </c>
      <c r="D121" s="76"/>
      <c r="E121" s="76"/>
      <c r="F121" s="76"/>
      <c r="G121" s="150"/>
      <c r="H121" s="74">
        <f t="shared" si="4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5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4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5"/>
        <v>0</v>
      </c>
      <c r="D123" s="76"/>
      <c r="E123" s="76"/>
      <c r="F123" s="76"/>
      <c r="G123" s="150"/>
      <c r="H123" s="74">
        <f t="shared" si="4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5"/>
        <v>0</v>
      </c>
      <c r="D124" s="76"/>
      <c r="E124" s="76"/>
      <c r="F124" s="76"/>
      <c r="G124" s="150"/>
      <c r="H124" s="74">
        <f t="shared" si="4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5"/>
        <v>0</v>
      </c>
      <c r="D125" s="76"/>
      <c r="E125" s="76"/>
      <c r="F125" s="76"/>
      <c r="G125" s="150"/>
      <c r="H125" s="74">
        <f t="shared" si="4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5"/>
        <v>0</v>
      </c>
      <c r="D126" s="76"/>
      <c r="E126" s="76"/>
      <c r="F126" s="76"/>
      <c r="G126" s="150"/>
      <c r="H126" s="74">
        <f t="shared" si="4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5"/>
        <v>0</v>
      </c>
      <c r="D127" s="76"/>
      <c r="E127" s="76"/>
      <c r="F127" s="76"/>
      <c r="G127" s="150"/>
      <c r="H127" s="74">
        <f t="shared" si="4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6">SUM(C129)</f>
        <v>0</v>
      </c>
      <c r="D128" s="162">
        <f t="shared" si="6"/>
        <v>0</v>
      </c>
      <c r="E128" s="162">
        <f t="shared" si="6"/>
        <v>0</v>
      </c>
      <c r="F128" s="162">
        <f t="shared" si="6"/>
        <v>0</v>
      </c>
      <c r="G128" s="162">
        <f t="shared" si="6"/>
        <v>0</v>
      </c>
      <c r="H128" s="68">
        <f t="shared" si="6"/>
        <v>0</v>
      </c>
      <c r="I128" s="162">
        <f t="shared" si="6"/>
        <v>0</v>
      </c>
      <c r="J128" s="162">
        <f t="shared" si="6"/>
        <v>0</v>
      </c>
      <c r="K128" s="162">
        <f t="shared" si="6"/>
        <v>0</v>
      </c>
      <c r="L128" s="167">
        <f t="shared" si="6"/>
        <v>0</v>
      </c>
    </row>
    <row r="129" spans="1:12" ht="24" x14ac:dyDescent="0.25">
      <c r="A129" s="47">
        <v>2283</v>
      </c>
      <c r="B129" s="73" t="s">
        <v>123</v>
      </c>
      <c r="C129" s="74">
        <f t="shared" ref="C129:C193" si="7">SUM(D129:G129)</f>
        <v>0</v>
      </c>
      <c r="D129" s="76"/>
      <c r="E129" s="76"/>
      <c r="F129" s="76"/>
      <c r="G129" s="150"/>
      <c r="H129" s="74">
        <f t="shared" ref="H129:H193" si="8"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45248</v>
      </c>
      <c r="D130" s="65">
        <f>SUM(D131,D136,D140,D141,D144,D151,D159,D160,D163)</f>
        <v>45248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67312</v>
      </c>
      <c r="I130" s="65">
        <f>SUM(I131,I136,I140,I141,I144,I151,I159,I160,I163)</f>
        <v>50582</v>
      </c>
      <c r="J130" s="65">
        <f>SUM(J131,J136,J140,J141,J144,J151,J159,J160,J163)</f>
        <v>16730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9">SUM(E132:E135)</f>
        <v>0</v>
      </c>
      <c r="F131" s="162">
        <f t="shared" si="9"/>
        <v>0</v>
      </c>
      <c r="G131" s="163">
        <f t="shared" si="9"/>
        <v>0</v>
      </c>
      <c r="H131" s="68">
        <f t="shared" si="8"/>
        <v>0</v>
      </c>
      <c r="I131" s="162">
        <f t="shared" si="9"/>
        <v>0</v>
      </c>
      <c r="J131" s="162">
        <f t="shared" si="9"/>
        <v>0</v>
      </c>
      <c r="K131" s="162">
        <f t="shared" si="9"/>
        <v>0</v>
      </c>
      <c r="L131" s="164">
        <f t="shared" si="9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45248</v>
      </c>
      <c r="D151" s="153">
        <f>SUM(D152:D158)</f>
        <v>45248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67312</v>
      </c>
      <c r="I151" s="153">
        <f>SUM(I152:I158)</f>
        <v>50582</v>
      </c>
      <c r="J151" s="153">
        <f>SUM(J152:J158)</f>
        <v>16730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45248</v>
      </c>
      <c r="D154" s="76">
        <v>45248</v>
      </c>
      <c r="E154" s="76"/>
      <c r="F154" s="76"/>
      <c r="G154" s="150"/>
      <c r="H154" s="74">
        <f t="shared" si="8"/>
        <v>67312</v>
      </c>
      <c r="I154" s="76">
        <f>39002+11580</f>
        <v>50582</v>
      </c>
      <c r="J154" s="76">
        <v>16730</v>
      </c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>SUM(E166,E171)</f>
        <v>0</v>
      </c>
      <c r="F165" s="65">
        <f>SUM(F166,F171)</f>
        <v>0</v>
      </c>
      <c r="G165" s="65">
        <f>SUM(G166,G171)</f>
        <v>0</v>
      </c>
      <c r="H165" s="59">
        <f t="shared" si="8"/>
        <v>0</v>
      </c>
      <c r="I165" s="65">
        <f>SUM(I166,I171)</f>
        <v>0</v>
      </c>
      <c r="J165" s="65">
        <f>SUM(J166,J171)</f>
        <v>0</v>
      </c>
      <c r="K165" s="65">
        <f>SUM(K166,K171)</f>
        <v>0</v>
      </c>
      <c r="L165" s="143">
        <f>SUM(L166,L171)</f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>SUM(E167:E170)</f>
        <v>0</v>
      </c>
      <c r="F166" s="162">
        <f>SUM(F167:F170)</f>
        <v>0</v>
      </c>
      <c r="G166" s="162">
        <f>SUM(G167:G170)</f>
        <v>0</v>
      </c>
      <c r="H166" s="68">
        <f t="shared" si="8"/>
        <v>0</v>
      </c>
      <c r="I166" s="162">
        <f>SUM(I167:I170)</f>
        <v>0</v>
      </c>
      <c r="J166" s="162">
        <f>SUM(J167:J170)</f>
        <v>0</v>
      </c>
      <c r="K166" s="162">
        <f>SUM(K167:K170)</f>
        <v>0</v>
      </c>
      <c r="L166" s="171">
        <f>SUM(L167:L170)</f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>SUM(E175,E179)</f>
        <v>0</v>
      </c>
      <c r="F174" s="65">
        <f>SUM(F175,F179)</f>
        <v>0</v>
      </c>
      <c r="G174" s="65">
        <f>SUM(G175,G179)</f>
        <v>0</v>
      </c>
      <c r="H174" s="59">
        <f t="shared" si="8"/>
        <v>0</v>
      </c>
      <c r="I174" s="65">
        <f>SUM(I175,I179)</f>
        <v>0</v>
      </c>
      <c r="J174" s="65">
        <f>SUM(J175,J179)</f>
        <v>0</v>
      </c>
      <c r="K174" s="65">
        <f>SUM(K175,K179)</f>
        <v>0</v>
      </c>
      <c r="L174" s="143">
        <f>SUM(L175,L179)</f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 t="shared" si="7"/>
        <v>0</v>
      </c>
      <c r="D176" s="76"/>
      <c r="E176" s="76"/>
      <c r="F176" s="76"/>
      <c r="G176" s="150"/>
      <c r="H176" s="74">
        <f t="shared" si="8"/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 t="shared" si="7"/>
        <v>0</v>
      </c>
      <c r="D177" s="76"/>
      <c r="E177" s="76"/>
      <c r="F177" s="76"/>
      <c r="G177" s="150"/>
      <c r="H177" s="74">
        <f t="shared" si="8"/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 t="shared" si="7"/>
        <v>0</v>
      </c>
      <c r="D178" s="76"/>
      <c r="E178" s="76"/>
      <c r="F178" s="76"/>
      <c r="G178" s="150"/>
      <c r="H178" s="74">
        <f t="shared" si="8"/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si="7"/>
        <v>0</v>
      </c>
      <c r="D179" s="162">
        <f>SUM(D180:D183)</f>
        <v>0</v>
      </c>
      <c r="E179" s="162">
        <f>SUM(E180:E183)</f>
        <v>0</v>
      </c>
      <c r="F179" s="162">
        <f>SUM(F180:F183)</f>
        <v>0</v>
      </c>
      <c r="G179" s="162">
        <f>SUM(G180:G183)</f>
        <v>0</v>
      </c>
      <c r="H179" s="175">
        <f t="shared" si="8"/>
        <v>0</v>
      </c>
      <c r="I179" s="162">
        <f>SUM(I180:I183)</f>
        <v>0</v>
      </c>
      <c r="J179" s="162">
        <f>SUM(J180:J183)</f>
        <v>0</v>
      </c>
      <c r="K179" s="162">
        <f>SUM(K180:K183)</f>
        <v>0</v>
      </c>
      <c r="L179" s="176">
        <f>SUM(L180:L183)</f>
        <v>0</v>
      </c>
    </row>
    <row r="180" spans="1:12" ht="72" x14ac:dyDescent="0.25">
      <c r="A180" s="47">
        <v>3291</v>
      </c>
      <c r="B180" s="73" t="s">
        <v>169</v>
      </c>
      <c r="C180" s="74">
        <f t="shared" si="7"/>
        <v>0</v>
      </c>
      <c r="D180" s="76"/>
      <c r="E180" s="76"/>
      <c r="F180" s="76"/>
      <c r="G180" s="177"/>
      <c r="H180" s="74">
        <f t="shared" si="8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7"/>
        <v>0</v>
      </c>
      <c r="D181" s="76"/>
      <c r="E181" s="76"/>
      <c r="F181" s="76"/>
      <c r="G181" s="177"/>
      <c r="H181" s="74">
        <f t="shared" si="8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7"/>
        <v>0</v>
      </c>
      <c r="D182" s="76"/>
      <c r="E182" s="76"/>
      <c r="F182" s="76"/>
      <c r="G182" s="177"/>
      <c r="H182" s="74">
        <f t="shared" si="8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7"/>
        <v>0</v>
      </c>
      <c r="D183" s="179"/>
      <c r="E183" s="179"/>
      <c r="F183" s="179"/>
      <c r="G183" s="180"/>
      <c r="H183" s="175">
        <f t="shared" si="8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>SUM(E185:E186)</f>
        <v>0</v>
      </c>
      <c r="F184" s="183">
        <f>SUM(F185:F186)</f>
        <v>0</v>
      </c>
      <c r="G184" s="183">
        <f>SUM(G185:G186)</f>
        <v>0</v>
      </c>
      <c r="H184" s="182">
        <f t="shared" si="8"/>
        <v>0</v>
      </c>
      <c r="I184" s="183">
        <f>SUM(I185:I186)</f>
        <v>0</v>
      </c>
      <c r="J184" s="183">
        <f>SUM(J185:J186)</f>
        <v>0</v>
      </c>
      <c r="K184" s="183">
        <f>SUM(K185:K186)</f>
        <v>0</v>
      </c>
      <c r="L184" s="143">
        <f>SUM(L185:L186)</f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 t="shared" si="7"/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si="7"/>
        <v>0</v>
      </c>
      <c r="D189" s="70"/>
      <c r="E189" s="70"/>
      <c r="F189" s="70"/>
      <c r="G189" s="148"/>
      <c r="H189" s="68">
        <f t="shared" si="8"/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7"/>
        <v>0</v>
      </c>
      <c r="D190" s="76"/>
      <c r="E190" s="76"/>
      <c r="F190" s="76"/>
      <c r="G190" s="150"/>
      <c r="H190" s="74">
        <f t="shared" si="8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7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8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 t="shared" si="7"/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8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7"/>
        <v>0</v>
      </c>
      <c r="D193" s="76"/>
      <c r="E193" s="76"/>
      <c r="F193" s="76"/>
      <c r="G193" s="150"/>
      <c r="H193" s="74">
        <f t="shared" si="8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ref="C194:C255" si="10">SUM(D194:G194)</f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ref="H194:H225" si="11">SUM(I194:L194)</f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10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11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10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11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10"/>
        <v>0</v>
      </c>
      <c r="D197" s="70"/>
      <c r="E197" s="70"/>
      <c r="F197" s="70"/>
      <c r="G197" s="148"/>
      <c r="H197" s="68">
        <f t="shared" si="11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10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11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10"/>
        <v>0</v>
      </c>
      <c r="D199" s="76"/>
      <c r="E199" s="76"/>
      <c r="F199" s="76"/>
      <c r="G199" s="150"/>
      <c r="H199" s="74">
        <f t="shared" si="11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10"/>
        <v>0</v>
      </c>
      <c r="D200" s="76"/>
      <c r="E200" s="76"/>
      <c r="F200" s="76"/>
      <c r="G200" s="150"/>
      <c r="H200" s="74">
        <f t="shared" si="11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10"/>
        <v>0</v>
      </c>
      <c r="D201" s="76"/>
      <c r="E201" s="76"/>
      <c r="F201" s="76"/>
      <c r="G201" s="150"/>
      <c r="H201" s="74">
        <f t="shared" si="11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10"/>
        <v>0</v>
      </c>
      <c r="D202" s="76"/>
      <c r="E202" s="76"/>
      <c r="F202" s="76"/>
      <c r="G202" s="150"/>
      <c r="H202" s="74">
        <f t="shared" si="11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10"/>
        <v>0</v>
      </c>
      <c r="D203" s="76"/>
      <c r="E203" s="76"/>
      <c r="F203" s="76"/>
      <c r="G203" s="150"/>
      <c r="H203" s="74">
        <f t="shared" si="11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10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11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10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11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10"/>
        <v>0</v>
      </c>
      <c r="D206" s="70"/>
      <c r="E206" s="70"/>
      <c r="F206" s="70"/>
      <c r="G206" s="148"/>
      <c r="H206" s="68">
        <f t="shared" si="11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10"/>
        <v>0</v>
      </c>
      <c r="D207" s="76"/>
      <c r="E207" s="76"/>
      <c r="F207" s="76"/>
      <c r="G207" s="150"/>
      <c r="H207" s="74">
        <f t="shared" si="11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10"/>
        <v>0</v>
      </c>
      <c r="D208" s="76"/>
      <c r="E208" s="76"/>
      <c r="F208" s="76"/>
      <c r="G208" s="150"/>
      <c r="H208" s="74">
        <f t="shared" si="11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10"/>
        <v>0</v>
      </c>
      <c r="D209" s="76"/>
      <c r="E209" s="76"/>
      <c r="F209" s="76"/>
      <c r="G209" s="150"/>
      <c r="H209" s="74">
        <f t="shared" si="11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 t="shared" si="10"/>
        <v>0</v>
      </c>
      <c r="D210" s="76"/>
      <c r="E210" s="76"/>
      <c r="F210" s="76"/>
      <c r="G210" s="150"/>
      <c r="H210" s="74">
        <f t="shared" si="11"/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10"/>
        <v>0</v>
      </c>
      <c r="D211" s="76"/>
      <c r="E211" s="76"/>
      <c r="F211" s="76"/>
      <c r="G211" s="150"/>
      <c r="H211" s="74">
        <f t="shared" si="11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10"/>
        <v>0</v>
      </c>
      <c r="D212" s="76"/>
      <c r="E212" s="76"/>
      <c r="F212" s="76"/>
      <c r="G212" s="150"/>
      <c r="H212" s="74">
        <f t="shared" si="11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10"/>
        <v>0</v>
      </c>
      <c r="D213" s="76"/>
      <c r="E213" s="76"/>
      <c r="F213" s="76"/>
      <c r="G213" s="150"/>
      <c r="H213" s="74">
        <f t="shared" si="11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10"/>
        <v>0</v>
      </c>
      <c r="D214" s="76"/>
      <c r="E214" s="76"/>
      <c r="F214" s="76"/>
      <c r="G214" s="150"/>
      <c r="H214" s="74">
        <f t="shared" si="11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10"/>
        <v>0</v>
      </c>
      <c r="D215" s="76"/>
      <c r="E215" s="76"/>
      <c r="F215" s="76"/>
      <c r="G215" s="150"/>
      <c r="H215" s="74">
        <f t="shared" si="11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10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11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10"/>
        <v>0</v>
      </c>
      <c r="D217" s="76"/>
      <c r="E217" s="76"/>
      <c r="F217" s="76"/>
      <c r="G217" s="150"/>
      <c r="H217" s="74">
        <f t="shared" si="11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10"/>
        <v>0</v>
      </c>
      <c r="D218" s="76"/>
      <c r="E218" s="76"/>
      <c r="F218" s="76"/>
      <c r="G218" s="150"/>
      <c r="H218" s="74">
        <f t="shared" si="11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10"/>
        <v>0</v>
      </c>
      <c r="D219" s="76"/>
      <c r="E219" s="76"/>
      <c r="F219" s="76"/>
      <c r="G219" s="150"/>
      <c r="H219" s="74">
        <f t="shared" si="11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10"/>
        <v>0</v>
      </c>
      <c r="D220" s="76"/>
      <c r="E220" s="76"/>
      <c r="F220" s="76"/>
      <c r="G220" s="150"/>
      <c r="H220" s="74">
        <f t="shared" si="11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10"/>
        <v>0</v>
      </c>
      <c r="D221" s="76"/>
      <c r="E221" s="76"/>
      <c r="F221" s="76"/>
      <c r="G221" s="150"/>
      <c r="H221" s="74">
        <f t="shared" si="11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10"/>
        <v>0</v>
      </c>
      <c r="D222" s="76"/>
      <c r="E222" s="76"/>
      <c r="F222" s="76"/>
      <c r="G222" s="150"/>
      <c r="H222" s="74">
        <f t="shared" si="11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10"/>
        <v>0</v>
      </c>
      <c r="D223" s="76"/>
      <c r="E223" s="76"/>
      <c r="F223" s="76"/>
      <c r="G223" s="150"/>
      <c r="H223" s="74">
        <f t="shared" si="11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10"/>
        <v>0</v>
      </c>
      <c r="D224" s="76"/>
      <c r="E224" s="76"/>
      <c r="F224" s="76"/>
      <c r="G224" s="150"/>
      <c r="H224" s="74">
        <f t="shared" si="11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10"/>
        <v>0</v>
      </c>
      <c r="D225" s="76"/>
      <c r="E225" s="76"/>
      <c r="F225" s="76"/>
      <c r="G225" s="150"/>
      <c r="H225" s="74">
        <f t="shared" si="11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10"/>
        <v>0</v>
      </c>
      <c r="D226" s="76"/>
      <c r="E226" s="76"/>
      <c r="F226" s="76"/>
      <c r="G226" s="150"/>
      <c r="H226" s="74">
        <f t="shared" ref="H226:H279" si="12">SUM(I226:L226)</f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10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12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10"/>
        <v>0</v>
      </c>
      <c r="D228" s="76"/>
      <c r="E228" s="76"/>
      <c r="F228" s="76"/>
      <c r="G228" s="150"/>
      <c r="H228" s="74">
        <f t="shared" si="12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10"/>
        <v>0</v>
      </c>
      <c r="D229" s="156"/>
      <c r="E229" s="156"/>
      <c r="F229" s="156"/>
      <c r="G229" s="157"/>
      <c r="H229" s="110">
        <f t="shared" si="12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10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12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 t="shared" si="10"/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12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10"/>
        <v>0</v>
      </c>
      <c r="D232" s="70"/>
      <c r="E232" s="70"/>
      <c r="F232" s="70"/>
      <c r="G232" s="195"/>
      <c r="H232" s="196">
        <f t="shared" si="12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10"/>
        <v>0</v>
      </c>
      <c r="D233" s="76">
        <f>SUM(D234)</f>
        <v>0</v>
      </c>
      <c r="E233" s="76">
        <f t="shared" ref="E233:L233" si="13">SUM(E234)</f>
        <v>0</v>
      </c>
      <c r="F233" s="76">
        <f t="shared" si="13"/>
        <v>0</v>
      </c>
      <c r="G233" s="150">
        <f t="shared" si="13"/>
        <v>0</v>
      </c>
      <c r="H233" s="197">
        <f t="shared" si="12"/>
        <v>0</v>
      </c>
      <c r="I233" s="76">
        <f t="shared" si="13"/>
        <v>0</v>
      </c>
      <c r="J233" s="76">
        <f t="shared" si="13"/>
        <v>0</v>
      </c>
      <c r="K233" s="76">
        <f t="shared" si="13"/>
        <v>0</v>
      </c>
      <c r="L233" s="151">
        <f t="shared" si="13"/>
        <v>0</v>
      </c>
    </row>
    <row r="234" spans="1:12" ht="24" x14ac:dyDescent="0.25">
      <c r="A234" s="47">
        <v>6239</v>
      </c>
      <c r="B234" s="67" t="s">
        <v>610</v>
      </c>
      <c r="C234" s="190">
        <f t="shared" si="10"/>
        <v>0</v>
      </c>
      <c r="D234" s="70"/>
      <c r="E234" s="70"/>
      <c r="F234" s="70"/>
      <c r="G234" s="148"/>
      <c r="H234" s="197">
        <f t="shared" si="12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 t="shared" si="10"/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12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 t="shared" si="10"/>
        <v>0</v>
      </c>
      <c r="D236" s="76"/>
      <c r="E236" s="76"/>
      <c r="F236" s="76"/>
      <c r="G236" s="150"/>
      <c r="H236" s="197">
        <f t="shared" si="12"/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 t="shared" si="10"/>
        <v>0</v>
      </c>
      <c r="D237" s="76"/>
      <c r="E237" s="76"/>
      <c r="F237" s="76"/>
      <c r="G237" s="150"/>
      <c r="H237" s="197">
        <f t="shared" si="12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 t="shared" si="10"/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12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 t="shared" si="10"/>
        <v>0</v>
      </c>
      <c r="D239" s="76"/>
      <c r="E239" s="76"/>
      <c r="F239" s="76"/>
      <c r="G239" s="150"/>
      <c r="H239" s="197">
        <f t="shared" si="12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10"/>
        <v>0</v>
      </c>
      <c r="D240" s="76"/>
      <c r="E240" s="76"/>
      <c r="F240" s="76"/>
      <c r="G240" s="150"/>
      <c r="H240" s="197">
        <f t="shared" si="12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10"/>
        <v>0</v>
      </c>
      <c r="D241" s="76"/>
      <c r="E241" s="76"/>
      <c r="F241" s="76"/>
      <c r="G241" s="150"/>
      <c r="H241" s="197">
        <f t="shared" si="12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10"/>
        <v>0</v>
      </c>
      <c r="D242" s="76"/>
      <c r="E242" s="76"/>
      <c r="F242" s="76"/>
      <c r="G242" s="150"/>
      <c r="H242" s="197">
        <f t="shared" si="12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10"/>
        <v>0</v>
      </c>
      <c r="D243" s="76"/>
      <c r="E243" s="76"/>
      <c r="F243" s="76"/>
      <c r="G243" s="150"/>
      <c r="H243" s="197">
        <f t="shared" si="12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10"/>
        <v>0</v>
      </c>
      <c r="D244" s="76"/>
      <c r="E244" s="76"/>
      <c r="F244" s="76"/>
      <c r="G244" s="150"/>
      <c r="H244" s="197">
        <f t="shared" si="12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10"/>
        <v>0</v>
      </c>
      <c r="D245" s="76"/>
      <c r="E245" s="76"/>
      <c r="F245" s="76"/>
      <c r="G245" s="150"/>
      <c r="H245" s="197">
        <f t="shared" si="12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10"/>
        <v>0</v>
      </c>
      <c r="D246" s="162">
        <f>SUM(D247:D250)</f>
        <v>0</v>
      </c>
      <c r="E246" s="162">
        <f>SUM(E247:E250)</f>
        <v>0</v>
      </c>
      <c r="F246" s="162">
        <f>SUM(F247:F250)</f>
        <v>0</v>
      </c>
      <c r="G246" s="199">
        <f>SUM(G247:G250)</f>
        <v>0</v>
      </c>
      <c r="H246" s="198">
        <f t="shared" si="12"/>
        <v>0</v>
      </c>
      <c r="I246" s="162">
        <f>SUM(I247:I250)</f>
        <v>0</v>
      </c>
      <c r="J246" s="162">
        <f>SUM(J247:J250)</f>
        <v>0</v>
      </c>
      <c r="K246" s="162">
        <f>SUM(K247:K250)</f>
        <v>0</v>
      </c>
      <c r="L246" s="176">
        <f>SUM(L247:L250)</f>
        <v>0</v>
      </c>
    </row>
    <row r="247" spans="1:12" x14ac:dyDescent="0.25">
      <c r="A247" s="47">
        <v>6291</v>
      </c>
      <c r="B247" s="73" t="s">
        <v>230</v>
      </c>
      <c r="C247" s="190">
        <f t="shared" si="10"/>
        <v>0</v>
      </c>
      <c r="D247" s="76"/>
      <c r="E247" s="76"/>
      <c r="F247" s="76"/>
      <c r="G247" s="200"/>
      <c r="H247" s="190">
        <f t="shared" si="12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10"/>
        <v>0</v>
      </c>
      <c r="D248" s="76"/>
      <c r="E248" s="76"/>
      <c r="F248" s="76"/>
      <c r="G248" s="200"/>
      <c r="H248" s="190">
        <f t="shared" si="12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10"/>
        <v>0</v>
      </c>
      <c r="D249" s="76"/>
      <c r="E249" s="76"/>
      <c r="F249" s="76"/>
      <c r="G249" s="200"/>
      <c r="H249" s="190">
        <f t="shared" si="12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10"/>
        <v>0</v>
      </c>
      <c r="D250" s="76"/>
      <c r="E250" s="76"/>
      <c r="F250" s="76"/>
      <c r="G250" s="200"/>
      <c r="H250" s="190">
        <f t="shared" si="12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10"/>
        <v>0</v>
      </c>
      <c r="D251" s="65">
        <f>SUM(D252,D256,D257)</f>
        <v>0</v>
      </c>
      <c r="E251" s="65">
        <f>SUM(E252,E256,E257)</f>
        <v>0</v>
      </c>
      <c r="F251" s="65">
        <f>SUM(F252,F256,F257)</f>
        <v>0</v>
      </c>
      <c r="G251" s="65">
        <f>SUM(G252,G256,G257)</f>
        <v>0</v>
      </c>
      <c r="H251" s="59">
        <f t="shared" si="12"/>
        <v>0</v>
      </c>
      <c r="I251" s="65">
        <f>SUM(I252,I256,I257)</f>
        <v>0</v>
      </c>
      <c r="J251" s="65">
        <f>SUM(J252,J256,J257)</f>
        <v>0</v>
      </c>
      <c r="K251" s="65">
        <f>SUM(K252,K256,K257)</f>
        <v>0</v>
      </c>
      <c r="L251" s="165">
        <f>SUM(L252,L256,L257)</f>
        <v>0</v>
      </c>
    </row>
    <row r="252" spans="1:12" ht="24" x14ac:dyDescent="0.25">
      <c r="A252" s="264">
        <v>6320</v>
      </c>
      <c r="B252" s="67" t="s">
        <v>235</v>
      </c>
      <c r="C252" s="198">
        <f t="shared" si="10"/>
        <v>0</v>
      </c>
      <c r="D252" s="162">
        <f>SUM(D253:D255)</f>
        <v>0</v>
      </c>
      <c r="E252" s="162">
        <f>SUM(E253:E255)</f>
        <v>0</v>
      </c>
      <c r="F252" s="162">
        <f>SUM(F253:F255)</f>
        <v>0</v>
      </c>
      <c r="G252" s="201">
        <f>SUM(G253:G255)</f>
        <v>0</v>
      </c>
      <c r="H252" s="198">
        <f t="shared" si="12"/>
        <v>0</v>
      </c>
      <c r="I252" s="162">
        <f>SUM(I253:I255)</f>
        <v>0</v>
      </c>
      <c r="J252" s="162">
        <f>SUM(J253:J255)</f>
        <v>0</v>
      </c>
      <c r="K252" s="162">
        <f>SUM(K253:K255)</f>
        <v>0</v>
      </c>
      <c r="L252" s="202">
        <f>SUM(L253:L255)</f>
        <v>0</v>
      </c>
    </row>
    <row r="253" spans="1:12" x14ac:dyDescent="0.25">
      <c r="A253" s="47">
        <v>6322</v>
      </c>
      <c r="B253" s="73" t="s">
        <v>236</v>
      </c>
      <c r="C253" s="190">
        <f t="shared" si="10"/>
        <v>0</v>
      </c>
      <c r="D253" s="76"/>
      <c r="E253" s="76"/>
      <c r="F253" s="76"/>
      <c r="G253" s="200"/>
      <c r="H253" s="190">
        <f t="shared" si="12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10"/>
        <v>0</v>
      </c>
      <c r="D254" s="76"/>
      <c r="E254" s="76"/>
      <c r="F254" s="76"/>
      <c r="G254" s="200"/>
      <c r="H254" s="190">
        <f t="shared" si="12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10"/>
        <v>0</v>
      </c>
      <c r="D255" s="70"/>
      <c r="E255" s="70"/>
      <c r="F255" s="70"/>
      <c r="G255" s="203"/>
      <c r="H255" s="194">
        <f t="shared" si="12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 t="shared" ref="C256:C282" si="14">SUM(D256:G256)</f>
        <v>0</v>
      </c>
      <c r="D256" s="179"/>
      <c r="E256" s="179"/>
      <c r="F256" s="179"/>
      <c r="G256" s="200"/>
      <c r="H256" s="198">
        <f t="shared" si="12"/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14"/>
        <v>0</v>
      </c>
      <c r="D257" s="76"/>
      <c r="E257" s="76"/>
      <c r="F257" s="76"/>
      <c r="G257" s="150"/>
      <c r="H257" s="197">
        <f t="shared" si="12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 t="shared" si="14"/>
        <v>0</v>
      </c>
      <c r="D258" s="65">
        <f>SUM(D259,D263)</f>
        <v>0</v>
      </c>
      <c r="E258" s="65">
        <f>SUM(E259,E263)</f>
        <v>0</v>
      </c>
      <c r="F258" s="65">
        <f>SUM(F259,F263)</f>
        <v>0</v>
      </c>
      <c r="G258" s="65">
        <f>SUM(G259,G263)</f>
        <v>0</v>
      </c>
      <c r="H258" s="59">
        <f t="shared" si="12"/>
        <v>0</v>
      </c>
      <c r="I258" s="65">
        <f>SUM(I259,I263)</f>
        <v>0</v>
      </c>
      <c r="J258" s="65">
        <f>SUM(J259,J263)</f>
        <v>0</v>
      </c>
      <c r="K258" s="65">
        <f>SUM(K259,K263)</f>
        <v>0</v>
      </c>
      <c r="L258" s="165">
        <f>SUM(L259,L263)</f>
        <v>0</v>
      </c>
    </row>
    <row r="259" spans="1:13" ht="24" x14ac:dyDescent="0.25">
      <c r="A259" s="264">
        <v>6410</v>
      </c>
      <c r="B259" s="67" t="s">
        <v>242</v>
      </c>
      <c r="C259" s="194">
        <f t="shared" si="14"/>
        <v>0</v>
      </c>
      <c r="D259" s="162">
        <f>SUM(D260:D262)</f>
        <v>0</v>
      </c>
      <c r="E259" s="162">
        <f>SUM(E260:E262)</f>
        <v>0</v>
      </c>
      <c r="F259" s="162">
        <f>SUM(F260:F262)</f>
        <v>0</v>
      </c>
      <c r="G259" s="206">
        <f>SUM(G260:G262)</f>
        <v>0</v>
      </c>
      <c r="H259" s="194">
        <f t="shared" si="12"/>
        <v>0</v>
      </c>
      <c r="I259" s="162">
        <f>SUM(I260:I262)</f>
        <v>0</v>
      </c>
      <c r="J259" s="162">
        <f>SUM(J260:J262)</f>
        <v>0</v>
      </c>
      <c r="K259" s="162">
        <f>SUM(K260:K262)</f>
        <v>0</v>
      </c>
      <c r="L259" s="171">
        <f>SUM(L260:L262)</f>
        <v>0</v>
      </c>
    </row>
    <row r="260" spans="1:13" x14ac:dyDescent="0.25">
      <c r="A260" s="47">
        <v>6411</v>
      </c>
      <c r="B260" s="207" t="s">
        <v>243</v>
      </c>
      <c r="C260" s="190">
        <f t="shared" si="14"/>
        <v>0</v>
      </c>
      <c r="D260" s="76"/>
      <c r="E260" s="76"/>
      <c r="F260" s="76"/>
      <c r="G260" s="150"/>
      <c r="H260" s="197">
        <f t="shared" si="12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14"/>
        <v>0</v>
      </c>
      <c r="D261" s="76"/>
      <c r="E261" s="76"/>
      <c r="F261" s="76"/>
      <c r="G261" s="150"/>
      <c r="H261" s="197">
        <f t="shared" si="12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14"/>
        <v>0</v>
      </c>
      <c r="D262" s="76"/>
      <c r="E262" s="76"/>
      <c r="F262" s="76"/>
      <c r="G262" s="150"/>
      <c r="H262" s="197">
        <f t="shared" si="12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14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 t="shared" si="12"/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si="14"/>
        <v>0</v>
      </c>
      <c r="D264" s="76"/>
      <c r="E264" s="76"/>
      <c r="F264" s="76"/>
      <c r="G264" s="150"/>
      <c r="H264" s="197">
        <f t="shared" si="12"/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14"/>
        <v>0</v>
      </c>
      <c r="D265" s="76"/>
      <c r="E265" s="76"/>
      <c r="F265" s="76"/>
      <c r="G265" s="150"/>
      <c r="H265" s="197">
        <f t="shared" si="12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 t="shared" si="14"/>
        <v>0</v>
      </c>
      <c r="D266" s="76"/>
      <c r="E266" s="76"/>
      <c r="F266" s="76"/>
      <c r="G266" s="150"/>
      <c r="H266" s="197">
        <f t="shared" si="12"/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 t="shared" si="14"/>
        <v>0</v>
      </c>
      <c r="D267" s="76"/>
      <c r="E267" s="76"/>
      <c r="F267" s="76"/>
      <c r="G267" s="150"/>
      <c r="H267" s="197">
        <f t="shared" si="12"/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14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12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14"/>
        <v>0</v>
      </c>
      <c r="D269" s="65">
        <f>SUM(D270,D271,D275,D276,D279)</f>
        <v>0</v>
      </c>
      <c r="E269" s="65">
        <f>SUM(E270,E271,E275,E276,E279)</f>
        <v>0</v>
      </c>
      <c r="F269" s="65">
        <f>SUM(F270,F271,F275,F276,F279)</f>
        <v>0</v>
      </c>
      <c r="G269" s="65">
        <f>SUM(G270,G271,G275,G276,G279)</f>
        <v>0</v>
      </c>
      <c r="H269" s="59">
        <f t="shared" si="12"/>
        <v>0</v>
      </c>
      <c r="I269" s="65">
        <f>SUM(I270,I271,I275,I276,I279)</f>
        <v>0</v>
      </c>
      <c r="J269" s="65">
        <f>SUM(J270,J271,J275,J276,J279)</f>
        <v>0</v>
      </c>
      <c r="K269" s="65">
        <f>SUM(K270,K271,K275,K276,K279)</f>
        <v>0</v>
      </c>
      <c r="L269" s="143">
        <f>SUM(L270,L271,L275,L276,L279)</f>
        <v>0</v>
      </c>
    </row>
    <row r="270" spans="1:13" ht="24" x14ac:dyDescent="0.25">
      <c r="A270" s="285">
        <v>7210</v>
      </c>
      <c r="B270" s="67" t="s">
        <v>253</v>
      </c>
      <c r="C270" s="194">
        <f t="shared" si="14"/>
        <v>0</v>
      </c>
      <c r="D270" s="70"/>
      <c r="E270" s="70"/>
      <c r="F270" s="70"/>
      <c r="G270" s="148"/>
      <c r="H270" s="68">
        <f t="shared" si="12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 t="shared" si="14"/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 t="shared" si="12"/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14"/>
        <v>0</v>
      </c>
      <c r="D272" s="76"/>
      <c r="E272" s="76"/>
      <c r="F272" s="76"/>
      <c r="G272" s="150"/>
      <c r="H272" s="74">
        <f t="shared" si="12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14"/>
        <v>0</v>
      </c>
      <c r="D273" s="76"/>
      <c r="E273" s="76"/>
      <c r="F273" s="76"/>
      <c r="G273" s="150"/>
      <c r="H273" s="74">
        <f t="shared" si="12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14"/>
        <v>0</v>
      </c>
      <c r="D274" s="70"/>
      <c r="E274" s="70"/>
      <c r="F274" s="70"/>
      <c r="G274" s="148"/>
      <c r="H274" s="68">
        <f t="shared" si="12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14"/>
        <v>0</v>
      </c>
      <c r="D275" s="76"/>
      <c r="E275" s="76"/>
      <c r="F275" s="76"/>
      <c r="G275" s="150"/>
      <c r="H275" s="74">
        <f t="shared" si="12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14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12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14"/>
        <v>0</v>
      </c>
      <c r="D277" s="76"/>
      <c r="E277" s="76"/>
      <c r="F277" s="76"/>
      <c r="G277" s="150"/>
      <c r="H277" s="74">
        <f t="shared" si="12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14"/>
        <v>0</v>
      </c>
      <c r="D278" s="76"/>
      <c r="E278" s="76"/>
      <c r="F278" s="76"/>
      <c r="G278" s="150"/>
      <c r="H278" s="74">
        <f t="shared" si="12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14"/>
        <v>0</v>
      </c>
      <c r="D279" s="70"/>
      <c r="E279" s="70"/>
      <c r="F279" s="70"/>
      <c r="G279" s="148"/>
      <c r="H279" s="68">
        <f t="shared" si="12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14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ref="H280:H282" si="15">SUM(I280:L280)</f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14"/>
        <v>0</v>
      </c>
      <c r="D281" s="76"/>
      <c r="E281" s="76"/>
      <c r="F281" s="76"/>
      <c r="G281" s="150"/>
      <c r="H281" s="74">
        <f t="shared" si="15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14"/>
        <v>0</v>
      </c>
      <c r="D282" s="70"/>
      <c r="E282" s="70"/>
      <c r="F282" s="70"/>
      <c r="G282" s="148"/>
      <c r="H282" s="68">
        <f t="shared" si="15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67312</v>
      </c>
      <c r="I283" s="219">
        <f>SUM(I280,I268,I230,I195,I187,I173,I75,I53)</f>
        <v>50582</v>
      </c>
      <c r="J283" s="219">
        <f>SUM(J280,J268,J230,J195,J187,J173,J75,J53)</f>
        <v>16730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16">SUM(C288,C290)-C298+C300</f>
        <v>0</v>
      </c>
      <c r="D287" s="225">
        <f t="shared" si="16"/>
        <v>0</v>
      </c>
      <c r="E287" s="225">
        <f t="shared" si="16"/>
        <v>0</v>
      </c>
      <c r="F287" s="225">
        <f t="shared" si="16"/>
        <v>0</v>
      </c>
      <c r="G287" s="226">
        <f t="shared" si="16"/>
        <v>0</v>
      </c>
      <c r="H287" s="229">
        <f t="shared" si="16"/>
        <v>0</v>
      </c>
      <c r="I287" s="225">
        <f t="shared" si="16"/>
        <v>0</v>
      </c>
      <c r="J287" s="225">
        <f t="shared" si="16"/>
        <v>0</v>
      </c>
      <c r="K287" s="225">
        <f t="shared" si="16"/>
        <v>0</v>
      </c>
      <c r="L287" s="230">
        <f t="shared" si="16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17">C22-C280</f>
        <v>0</v>
      </c>
      <c r="D288" s="225">
        <f t="shared" si="17"/>
        <v>0</v>
      </c>
      <c r="E288" s="225">
        <f t="shared" si="17"/>
        <v>0</v>
      </c>
      <c r="F288" s="225">
        <f t="shared" si="17"/>
        <v>0</v>
      </c>
      <c r="G288" s="232">
        <f t="shared" si="17"/>
        <v>0</v>
      </c>
      <c r="H288" s="229">
        <f t="shared" si="17"/>
        <v>0</v>
      </c>
      <c r="I288" s="225">
        <f t="shared" si="17"/>
        <v>0</v>
      </c>
      <c r="J288" s="225">
        <f t="shared" si="17"/>
        <v>0</v>
      </c>
      <c r="K288" s="225">
        <f t="shared" si="17"/>
        <v>0</v>
      </c>
      <c r="L288" s="230">
        <f t="shared" si="17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18">SUM(C291,C293,C295)-SUM(C292,C294,C296)</f>
        <v>0</v>
      </c>
      <c r="D290" s="225">
        <f t="shared" si="18"/>
        <v>0</v>
      </c>
      <c r="E290" s="225">
        <f t="shared" si="18"/>
        <v>0</v>
      </c>
      <c r="F290" s="225">
        <f t="shared" si="18"/>
        <v>0</v>
      </c>
      <c r="G290" s="232">
        <f t="shared" si="18"/>
        <v>0</v>
      </c>
      <c r="H290" s="229">
        <f t="shared" si="18"/>
        <v>0</v>
      </c>
      <c r="I290" s="225">
        <f t="shared" si="18"/>
        <v>0</v>
      </c>
      <c r="J290" s="225">
        <f t="shared" si="18"/>
        <v>0</v>
      </c>
      <c r="K290" s="225">
        <f t="shared" si="18"/>
        <v>0</v>
      </c>
      <c r="L290" s="230">
        <f t="shared" si="18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19">SUM(D291:G291)</f>
        <v>0</v>
      </c>
      <c r="D291" s="83"/>
      <c r="E291" s="83"/>
      <c r="F291" s="83"/>
      <c r="G291" s="235"/>
      <c r="H291" s="81">
        <f t="shared" ref="H291:H296" si="20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19"/>
        <v>0</v>
      </c>
      <c r="D292" s="76"/>
      <c r="E292" s="76"/>
      <c r="F292" s="76"/>
      <c r="G292" s="150"/>
      <c r="H292" s="74">
        <f t="shared" si="20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19"/>
        <v>0</v>
      </c>
      <c r="D293" s="76"/>
      <c r="E293" s="76"/>
      <c r="F293" s="76"/>
      <c r="G293" s="150"/>
      <c r="H293" s="74">
        <f t="shared" si="20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19"/>
        <v>0</v>
      </c>
      <c r="D294" s="76"/>
      <c r="E294" s="76"/>
      <c r="F294" s="76"/>
      <c r="G294" s="150"/>
      <c r="H294" s="74">
        <f t="shared" si="20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19"/>
        <v>0</v>
      </c>
      <c r="D295" s="76"/>
      <c r="E295" s="76"/>
      <c r="F295" s="76"/>
      <c r="G295" s="150"/>
      <c r="H295" s="74">
        <f t="shared" si="20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19"/>
        <v>0</v>
      </c>
      <c r="D296" s="179"/>
      <c r="E296" s="179"/>
      <c r="F296" s="179"/>
      <c r="G296" s="215"/>
      <c r="H296" s="175">
        <f t="shared" si="20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xYbELvtrX82tp2DuI91RXEObWGR2ha3C1P7EI5Cjxe8h/v54LnAQGduP4/jf2uNZVLZemcU4MNhXv95kcUd1bA==" saltValue="GVc/tSsifSGpBks3yTg7jA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Nr.09.27.2.&amp;"Arial,Regular"          </oddHeader>
    <oddFooter>&amp;L&amp;"Times New Roman,Regular"&amp;10&amp;D&amp;T&amp;R&amp;"Times New Roman,Regular"&amp;10&amp;P (&amp;N)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395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396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397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10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398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399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400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574197</v>
      </c>
      <c r="D21" s="31">
        <f>SUM(D22,D25,D26,D42,D43)</f>
        <v>265363</v>
      </c>
      <c r="E21" s="31">
        <f>SUM(E22,E25,E43)</f>
        <v>303673</v>
      </c>
      <c r="F21" s="31">
        <f>SUM(F22,F27,F43)</f>
        <v>5161</v>
      </c>
      <c r="G21" s="32">
        <f>SUM(G22,G45)</f>
        <v>0</v>
      </c>
      <c r="H21" s="30">
        <f>SUM(I21:L21)</f>
        <v>611616</v>
      </c>
      <c r="I21" s="31">
        <f>SUM(I22,I25,I26,I42,I43)</f>
        <v>301265</v>
      </c>
      <c r="J21" s="31">
        <f>SUM(J22,J25,J43)</f>
        <v>305054</v>
      </c>
      <c r="K21" s="31">
        <f>SUM(K22,K27,K43)</f>
        <v>5297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136</v>
      </c>
      <c r="I22" s="37">
        <f>SUM(I23:I24)</f>
        <v>0</v>
      </c>
      <c r="J22" s="37">
        <f>SUM(J23:J24)</f>
        <v>0</v>
      </c>
      <c r="K22" s="37">
        <f>SUM(K23:K24)</f>
        <v>136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136</v>
      </c>
      <c r="I24" s="49"/>
      <c r="J24" s="49"/>
      <c r="K24" s="49">
        <v>136</v>
      </c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569036</v>
      </c>
      <c r="D25" s="54">
        <v>265363</v>
      </c>
      <c r="E25" s="54">
        <v>303673</v>
      </c>
      <c r="F25" s="55" t="s">
        <v>36</v>
      </c>
      <c r="G25" s="56" t="s">
        <v>36</v>
      </c>
      <c r="H25" s="53">
        <f t="shared" si="1"/>
        <v>606319</v>
      </c>
      <c r="I25" s="54">
        <v>301265</v>
      </c>
      <c r="J25" s="54">
        <v>305054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5161</v>
      </c>
      <c r="D27" s="61" t="s">
        <v>36</v>
      </c>
      <c r="E27" s="61" t="s">
        <v>36</v>
      </c>
      <c r="F27" s="65">
        <f>SUM(F28,F32,F34,F37)</f>
        <v>5161</v>
      </c>
      <c r="G27" s="62" t="s">
        <v>36</v>
      </c>
      <c r="H27" s="59">
        <f t="shared" si="1"/>
        <v>5161</v>
      </c>
      <c r="I27" s="61" t="s">
        <v>36</v>
      </c>
      <c r="J27" s="61" t="s">
        <v>36</v>
      </c>
      <c r="K27" s="65">
        <f>SUM(K28,K32,K34,K37)</f>
        <v>5161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4969</v>
      </c>
      <c r="D34" s="61" t="s">
        <v>36</v>
      </c>
      <c r="E34" s="61" t="s">
        <v>36</v>
      </c>
      <c r="F34" s="65">
        <f>SUM(F35:F36)</f>
        <v>4969</v>
      </c>
      <c r="G34" s="62" t="s">
        <v>36</v>
      </c>
      <c r="H34" s="59">
        <f t="shared" si="1"/>
        <v>4969</v>
      </c>
      <c r="I34" s="61" t="s">
        <v>36</v>
      </c>
      <c r="J34" s="61" t="s">
        <v>36</v>
      </c>
      <c r="K34" s="65">
        <f>SUM(K35:K36)</f>
        <v>4969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4969</v>
      </c>
      <c r="D35" s="69" t="s">
        <v>36</v>
      </c>
      <c r="E35" s="69" t="s">
        <v>36</v>
      </c>
      <c r="F35" s="70">
        <v>4969</v>
      </c>
      <c r="G35" s="71" t="s">
        <v>36</v>
      </c>
      <c r="H35" s="68">
        <f t="shared" si="1"/>
        <v>4969</v>
      </c>
      <c r="I35" s="69" t="s">
        <v>36</v>
      </c>
      <c r="J35" s="69" t="s">
        <v>36</v>
      </c>
      <c r="K35" s="70">
        <v>4969</v>
      </c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192</v>
      </c>
      <c r="D37" s="61" t="s">
        <v>36</v>
      </c>
      <c r="E37" s="61" t="s">
        <v>36</v>
      </c>
      <c r="F37" s="65">
        <f>SUM(F38:F41)</f>
        <v>192</v>
      </c>
      <c r="G37" s="62" t="s">
        <v>36</v>
      </c>
      <c r="H37" s="59">
        <f t="shared" si="1"/>
        <v>192</v>
      </c>
      <c r="I37" s="61" t="s">
        <v>36</v>
      </c>
      <c r="J37" s="61" t="s">
        <v>36</v>
      </c>
      <c r="K37" s="65">
        <f>SUM(K38:K41)</f>
        <v>192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192</v>
      </c>
      <c r="D41" s="75" t="s">
        <v>36</v>
      </c>
      <c r="E41" s="75" t="s">
        <v>36</v>
      </c>
      <c r="F41" s="76">
        <v>192</v>
      </c>
      <c r="G41" s="77" t="s">
        <v>36</v>
      </c>
      <c r="H41" s="74">
        <f t="shared" si="1"/>
        <v>192</v>
      </c>
      <c r="I41" s="75" t="s">
        <v>36</v>
      </c>
      <c r="J41" s="75" t="s">
        <v>36</v>
      </c>
      <c r="K41" s="76">
        <v>192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611616</v>
      </c>
      <c r="I50" s="122">
        <f>SUM(I51,I280)</f>
        <v>301265</v>
      </c>
      <c r="J50" s="122">
        <f>SUM(J51,J280)</f>
        <v>305054</v>
      </c>
      <c r="K50" s="122">
        <f>SUM(K51,K280)</f>
        <v>5297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611616</v>
      </c>
      <c r="I51" s="128">
        <f>SUM(I52,I194)</f>
        <v>301265</v>
      </c>
      <c r="J51" s="128">
        <f>SUM(J52,J194)</f>
        <v>305054</v>
      </c>
      <c r="K51" s="128">
        <f>SUM(K52,K194)</f>
        <v>5297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559962</v>
      </c>
      <c r="D52" s="133">
        <f>SUM(D53,D75,D173,D187)</f>
        <v>255429</v>
      </c>
      <c r="E52" s="133">
        <f>SUM(E53,E75,E173,E187)</f>
        <v>299372</v>
      </c>
      <c r="F52" s="133">
        <f>SUM(F53,F75,F173,F187)</f>
        <v>5161</v>
      </c>
      <c r="G52" s="134">
        <f>SUM(G53,G75,G173,G187)</f>
        <v>0</v>
      </c>
      <c r="H52" s="132">
        <f t="shared" si="6"/>
        <v>593014</v>
      </c>
      <c r="I52" s="133">
        <f>SUM(I53,I75,I173,I187)</f>
        <v>282663</v>
      </c>
      <c r="J52" s="133">
        <f>SUM(J53,J75,J173,J187)</f>
        <v>305054</v>
      </c>
      <c r="K52" s="133">
        <f>SUM(K53,K75,K173,K187)</f>
        <v>5297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455628</v>
      </c>
      <c r="D53" s="138">
        <f>SUM(D54,D67)</f>
        <v>158256</v>
      </c>
      <c r="E53" s="138">
        <f>SUM(E54,E67)</f>
        <v>297372</v>
      </c>
      <c r="F53" s="138">
        <f>SUM(F54,F67)</f>
        <v>0</v>
      </c>
      <c r="G53" s="139">
        <f>SUM(G54,G67)</f>
        <v>0</v>
      </c>
      <c r="H53" s="137">
        <f t="shared" si="6"/>
        <v>489035</v>
      </c>
      <c r="I53" s="138">
        <f>SUM(I54,I67)</f>
        <v>183981</v>
      </c>
      <c r="J53" s="138">
        <f>SUM(J54,J67)</f>
        <v>305054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345416</v>
      </c>
      <c r="D54" s="65">
        <f>SUM(D55,D58,D66)</f>
        <v>106954</v>
      </c>
      <c r="E54" s="65">
        <f>SUM(E55,E58,E66)</f>
        <v>238462</v>
      </c>
      <c r="F54" s="65">
        <f>SUM(F55,F58,F66)</f>
        <v>0</v>
      </c>
      <c r="G54" s="142">
        <f>SUM(G55,G58,G66)</f>
        <v>0</v>
      </c>
      <c r="H54" s="59">
        <f t="shared" si="6"/>
        <v>373096</v>
      </c>
      <c r="I54" s="65">
        <f>SUM(I55,I58,I66)</f>
        <v>127668</v>
      </c>
      <c r="J54" s="65">
        <f>SUM(J55,J58,J66)</f>
        <v>245428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328123</v>
      </c>
      <c r="D55" s="145">
        <f>SUM(D56:D57)</f>
        <v>101013</v>
      </c>
      <c r="E55" s="145">
        <f>SUM(E56:E57)</f>
        <v>227110</v>
      </c>
      <c r="F55" s="145">
        <f>SUM(F56:F57)</f>
        <v>0</v>
      </c>
      <c r="G55" s="146">
        <f>SUM(G56:G57)</f>
        <v>0</v>
      </c>
      <c r="H55" s="110">
        <f t="shared" si="6"/>
        <v>342882</v>
      </c>
      <c r="I55" s="145">
        <f>SUM(I56:I57)</f>
        <v>108050</v>
      </c>
      <c r="J55" s="145">
        <f>SUM(J56:J57)</f>
        <v>234832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328123</v>
      </c>
      <c r="D57" s="76">
        <v>101013</v>
      </c>
      <c r="E57" s="76">
        <v>227110</v>
      </c>
      <c r="F57" s="76"/>
      <c r="G57" s="150"/>
      <c r="H57" s="74">
        <f t="shared" si="6"/>
        <v>342882</v>
      </c>
      <c r="I57" s="76">
        <v>108050</v>
      </c>
      <c r="J57" s="76">
        <f>229288+5544</f>
        <v>234832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17293</v>
      </c>
      <c r="D58" s="153">
        <f>SUM(D59:D65)</f>
        <v>5941</v>
      </c>
      <c r="E58" s="153">
        <f>SUM(E59:E65)</f>
        <v>11352</v>
      </c>
      <c r="F58" s="153">
        <f>SUM(F59:F65)</f>
        <v>0</v>
      </c>
      <c r="G58" s="154">
        <f>SUM(G59:G65)</f>
        <v>0</v>
      </c>
      <c r="H58" s="74">
        <f t="shared" si="6"/>
        <v>30214</v>
      </c>
      <c r="I58" s="153">
        <f>SUM(I59:I65)</f>
        <v>19618</v>
      </c>
      <c r="J58" s="153">
        <f>SUM(J59:J65)</f>
        <v>10596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3387</v>
      </c>
      <c r="D59" s="76">
        <v>3387</v>
      </c>
      <c r="E59" s="76"/>
      <c r="F59" s="76"/>
      <c r="G59" s="150"/>
      <c r="H59" s="74">
        <f t="shared" si="6"/>
        <v>5247</v>
      </c>
      <c r="I59" s="76">
        <v>3723</v>
      </c>
      <c r="J59" s="76">
        <f>1524</f>
        <v>1524</v>
      </c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891</v>
      </c>
      <c r="D60" s="76">
        <v>891</v>
      </c>
      <c r="E60" s="76"/>
      <c r="F60" s="76"/>
      <c r="G60" s="150"/>
      <c r="H60" s="74">
        <f t="shared" si="6"/>
        <v>918</v>
      </c>
      <c r="I60" s="76">
        <v>918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1940</v>
      </c>
      <c r="D61" s="76"/>
      <c r="E61" s="76">
        <v>1940</v>
      </c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3287</v>
      </c>
      <c r="D63" s="76">
        <v>1663</v>
      </c>
      <c r="E63" s="76">
        <v>1624</v>
      </c>
      <c r="F63" s="76"/>
      <c r="G63" s="150"/>
      <c r="H63" s="74">
        <f t="shared" si="6"/>
        <v>3005</v>
      </c>
      <c r="I63" s="76">
        <v>2117</v>
      </c>
      <c r="J63" s="76">
        <f>888</f>
        <v>888</v>
      </c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12860</v>
      </c>
      <c r="I64" s="76">
        <v>12860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7788</v>
      </c>
      <c r="D65" s="76"/>
      <c r="E65" s="76">
        <v>7788</v>
      </c>
      <c r="F65" s="76"/>
      <c r="G65" s="150"/>
      <c r="H65" s="74">
        <f t="shared" si="6"/>
        <v>8184</v>
      </c>
      <c r="I65" s="76"/>
      <c r="J65" s="76">
        <f>8016+168</f>
        <v>8184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110212</v>
      </c>
      <c r="D67" s="65">
        <f>SUM(D68:D69)</f>
        <v>51302</v>
      </c>
      <c r="E67" s="65">
        <f>SUM(E68:E69)</f>
        <v>58910</v>
      </c>
      <c r="F67" s="65">
        <f>SUM(F68:F69)</f>
        <v>0</v>
      </c>
      <c r="G67" s="159">
        <f>SUM(G68:G69)</f>
        <v>0</v>
      </c>
      <c r="H67" s="59">
        <f t="shared" si="6"/>
        <v>115939</v>
      </c>
      <c r="I67" s="65">
        <f>SUM(I68:I69)</f>
        <v>56313</v>
      </c>
      <c r="J67" s="65">
        <f>SUM(J68:J69)</f>
        <v>59626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85364</v>
      </c>
      <c r="D68" s="70">
        <v>28604</v>
      </c>
      <c r="E68" s="70">
        <v>56760</v>
      </c>
      <c r="F68" s="70"/>
      <c r="G68" s="148"/>
      <c r="H68" s="68">
        <f t="shared" si="6"/>
        <v>91469</v>
      </c>
      <c r="I68" s="70">
        <v>33243</v>
      </c>
      <c r="J68" s="70">
        <f>56879+1347</f>
        <v>58226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24848</v>
      </c>
      <c r="D69" s="153">
        <f>SUM(D70:D74)</f>
        <v>22698</v>
      </c>
      <c r="E69" s="153">
        <f>SUM(E70:E74)</f>
        <v>2150</v>
      </c>
      <c r="F69" s="153">
        <f>SUM(F70:F74)</f>
        <v>0</v>
      </c>
      <c r="G69" s="154">
        <f>SUM(G70:G74)</f>
        <v>0</v>
      </c>
      <c r="H69" s="74">
        <f t="shared" si="6"/>
        <v>24470</v>
      </c>
      <c r="I69" s="153">
        <f>SUM(I70:I74)</f>
        <v>23070</v>
      </c>
      <c r="J69" s="153">
        <f>SUM(J70:J74)</f>
        <v>1400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16132</v>
      </c>
      <c r="D70" s="76">
        <v>13982</v>
      </c>
      <c r="E70" s="76">
        <v>2150</v>
      </c>
      <c r="F70" s="76"/>
      <c r="G70" s="150"/>
      <c r="H70" s="74">
        <f t="shared" si="6"/>
        <v>14652</v>
      </c>
      <c r="I70" s="76">
        <v>13252</v>
      </c>
      <c r="J70" s="76">
        <v>1400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8716</v>
      </c>
      <c r="D73" s="76">
        <v>8716</v>
      </c>
      <c r="E73" s="76"/>
      <c r="F73" s="76"/>
      <c r="G73" s="150"/>
      <c r="H73" s="74">
        <f t="shared" si="6"/>
        <v>9818</v>
      </c>
      <c r="I73" s="76">
        <v>9818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104334</v>
      </c>
      <c r="D75" s="138">
        <f>SUM(D76,D83,D130,D164,D165,D172)</f>
        <v>97173</v>
      </c>
      <c r="E75" s="138">
        <f>SUM(E76,E83,E130,E164,E165,E172)</f>
        <v>2000</v>
      </c>
      <c r="F75" s="138">
        <f>SUM(F76,F83,F130,F164,F165,F172)</f>
        <v>5161</v>
      </c>
      <c r="G75" s="139">
        <f>SUM(G76,G83,G130,G164,G165,G172)</f>
        <v>0</v>
      </c>
      <c r="H75" s="137">
        <f t="shared" si="6"/>
        <v>103979</v>
      </c>
      <c r="I75" s="138">
        <f>SUM(I76,I83,I130,I164,I165,I172)</f>
        <v>98682</v>
      </c>
      <c r="J75" s="138">
        <f>SUM(J76,J83,J130,J164,J165,J172)</f>
        <v>0</v>
      </c>
      <c r="K75" s="138">
        <f>SUM(K76,K83,K130,K164,K165,K172)</f>
        <v>5297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257</v>
      </c>
      <c r="D76" s="65">
        <f>SUM(D77,D80)</f>
        <v>257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257</v>
      </c>
      <c r="I76" s="65">
        <f>SUM(I77,I80)</f>
        <v>257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257</v>
      </c>
      <c r="D77" s="162">
        <f>SUM(D78:D79)</f>
        <v>257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257</v>
      </c>
      <c r="I77" s="162">
        <f>SUM(I78:I79)</f>
        <v>257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257</v>
      </c>
      <c r="D79" s="76">
        <v>257</v>
      </c>
      <c r="E79" s="76"/>
      <c r="F79" s="76"/>
      <c r="G79" s="150"/>
      <c r="H79" s="74">
        <f t="shared" si="6"/>
        <v>257</v>
      </c>
      <c r="I79" s="76">
        <v>257</v>
      </c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82447</v>
      </c>
      <c r="D83" s="65">
        <f>SUM(D84,D89,D95,D103,D112,D116,D122,D128)</f>
        <v>78212</v>
      </c>
      <c r="E83" s="65">
        <f>SUM(E84,E89,E95,E103,E112,E116,E122,E128)</f>
        <v>0</v>
      </c>
      <c r="F83" s="65">
        <f>SUM(F84,F89,F95,F103,F112,F116,F122,F128)</f>
        <v>4235</v>
      </c>
      <c r="G83" s="159">
        <f>SUM(G84,G89,G95,G103,G112,G116,G122,G128)</f>
        <v>0</v>
      </c>
      <c r="H83" s="59">
        <f t="shared" si="6"/>
        <v>80645</v>
      </c>
      <c r="I83" s="65">
        <f>SUM(I84,I89,I95,I103,I112,I116,I122,I128)</f>
        <v>76274</v>
      </c>
      <c r="J83" s="65">
        <f>SUM(J84,J89,J95,J103,J112,J116,J122,J128)</f>
        <v>0</v>
      </c>
      <c r="K83" s="65">
        <f>SUM(K84,K89,K95,K103,K112,K116,K122,K128)</f>
        <v>4371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3308</v>
      </c>
      <c r="D84" s="145">
        <f>SUM(D85:D88)</f>
        <v>3308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2894</v>
      </c>
      <c r="I84" s="145">
        <f>SUM(I85:I88)</f>
        <v>2894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2286</v>
      </c>
      <c r="D86" s="76">
        <v>2286</v>
      </c>
      <c r="E86" s="76"/>
      <c r="F86" s="76"/>
      <c r="G86" s="150"/>
      <c r="H86" s="74">
        <f t="shared" si="6"/>
        <v>2286</v>
      </c>
      <c r="I86" s="76">
        <v>2286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523</v>
      </c>
      <c r="D87" s="76">
        <v>523</v>
      </c>
      <c r="E87" s="76"/>
      <c r="F87" s="76"/>
      <c r="G87" s="150"/>
      <c r="H87" s="74">
        <f t="shared" si="6"/>
        <v>523</v>
      </c>
      <c r="I87" s="76">
        <v>523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499</v>
      </c>
      <c r="D88" s="76">
        <v>499</v>
      </c>
      <c r="E88" s="76"/>
      <c r="F88" s="76"/>
      <c r="G88" s="150"/>
      <c r="H88" s="74">
        <f t="shared" si="6"/>
        <v>85</v>
      </c>
      <c r="I88" s="76">
        <f>499-414</f>
        <v>85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61251</v>
      </c>
      <c r="D89" s="153">
        <f>SUM(D90:D94)</f>
        <v>59631</v>
      </c>
      <c r="E89" s="153">
        <f>SUM(E90:E94)</f>
        <v>0</v>
      </c>
      <c r="F89" s="153">
        <f>SUM(F90:F94)</f>
        <v>1620</v>
      </c>
      <c r="G89" s="154">
        <f>SUM(G90:G94)</f>
        <v>0</v>
      </c>
      <c r="H89" s="74">
        <f t="shared" si="6"/>
        <v>63182</v>
      </c>
      <c r="I89" s="153">
        <f>SUM(I90:I94)</f>
        <v>61426</v>
      </c>
      <c r="J89" s="153">
        <f>SUM(J90:J94)</f>
        <v>0</v>
      </c>
      <c r="K89" s="153">
        <f>SUM(K90:K94)</f>
        <v>1756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37086</v>
      </c>
      <c r="D90" s="76">
        <v>37086</v>
      </c>
      <c r="E90" s="76"/>
      <c r="F90" s="76"/>
      <c r="G90" s="150"/>
      <c r="H90" s="74">
        <f t="shared" si="6"/>
        <v>34682</v>
      </c>
      <c r="I90" s="76">
        <v>34682</v>
      </c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3076</v>
      </c>
      <c r="D91" s="76">
        <v>2044</v>
      </c>
      <c r="E91" s="76"/>
      <c r="F91" s="76">
        <v>1032</v>
      </c>
      <c r="G91" s="150"/>
      <c r="H91" s="74">
        <f t="shared" si="6"/>
        <v>2977</v>
      </c>
      <c r="I91" s="76">
        <v>1809</v>
      </c>
      <c r="J91" s="76"/>
      <c r="K91" s="76">
        <f>1032+136</f>
        <v>1168</v>
      </c>
      <c r="L91" s="151"/>
    </row>
    <row r="92" spans="1:12" x14ac:dyDescent="0.25">
      <c r="A92" s="47">
        <v>2223</v>
      </c>
      <c r="B92" s="73" t="s">
        <v>92</v>
      </c>
      <c r="C92" s="74">
        <f t="shared" si="5"/>
        <v>20713</v>
      </c>
      <c r="D92" s="76">
        <v>20125</v>
      </c>
      <c r="E92" s="76"/>
      <c r="F92" s="76">
        <v>588</v>
      </c>
      <c r="G92" s="150"/>
      <c r="H92" s="74">
        <f t="shared" si="6"/>
        <v>25007</v>
      </c>
      <c r="I92" s="76">
        <v>24419</v>
      </c>
      <c r="J92" s="76"/>
      <c r="K92" s="76">
        <v>588</v>
      </c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376</v>
      </c>
      <c r="D93" s="76">
        <v>376</v>
      </c>
      <c r="E93" s="76"/>
      <c r="F93" s="76"/>
      <c r="G93" s="150"/>
      <c r="H93" s="74">
        <f t="shared" si="6"/>
        <v>516</v>
      </c>
      <c r="I93" s="76">
        <v>516</v>
      </c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3066</v>
      </c>
      <c r="D95" s="153">
        <f>SUM(D96:D102)</f>
        <v>3066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2991</v>
      </c>
      <c r="I95" s="153">
        <f>SUM(I96:I102)</f>
        <v>2991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>
        <v>0</v>
      </c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146</v>
      </c>
      <c r="D99" s="76">
        <v>146</v>
      </c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100</v>
      </c>
      <c r="D100" s="76">
        <v>100</v>
      </c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2820</v>
      </c>
      <c r="D102" s="76">
        <v>2820</v>
      </c>
      <c r="E102" s="76"/>
      <c r="F102" s="76"/>
      <c r="G102" s="150"/>
      <c r="H102" s="74">
        <f t="shared" si="6"/>
        <v>2991</v>
      </c>
      <c r="I102" s="76">
        <f>2820+171</f>
        <v>2991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11164</v>
      </c>
      <c r="D103" s="153">
        <f>SUM(D104:D111)</f>
        <v>8549</v>
      </c>
      <c r="E103" s="153">
        <f>SUM(E104:E111)</f>
        <v>0</v>
      </c>
      <c r="F103" s="153">
        <f>SUM(F104:F111)</f>
        <v>2615</v>
      </c>
      <c r="G103" s="154">
        <f>SUM(G104:G111)</f>
        <v>0</v>
      </c>
      <c r="H103" s="74">
        <f t="shared" si="6"/>
        <v>11164</v>
      </c>
      <c r="I103" s="153">
        <f>SUM(I104:I111)</f>
        <v>8549</v>
      </c>
      <c r="J103" s="153">
        <f>SUM(J104:J111)</f>
        <v>0</v>
      </c>
      <c r="K103" s="153">
        <f>SUM(K104:K111)</f>
        <v>2615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979</v>
      </c>
      <c r="D106" s="76">
        <v>979</v>
      </c>
      <c r="E106" s="76"/>
      <c r="F106" s="76"/>
      <c r="G106" s="150"/>
      <c r="H106" s="74">
        <f t="shared" si="6"/>
        <v>979</v>
      </c>
      <c r="I106" s="76">
        <v>979</v>
      </c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10042</v>
      </c>
      <c r="D107" s="76">
        <v>7570</v>
      </c>
      <c r="E107" s="76"/>
      <c r="F107" s="76">
        <v>2472</v>
      </c>
      <c r="G107" s="150"/>
      <c r="H107" s="74">
        <f t="shared" si="6"/>
        <v>10042</v>
      </c>
      <c r="I107" s="76">
        <v>7570</v>
      </c>
      <c r="J107" s="76"/>
      <c r="K107" s="76">
        <v>2472</v>
      </c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143</v>
      </c>
      <c r="D111" s="76"/>
      <c r="E111" s="76"/>
      <c r="F111" s="76">
        <v>143</v>
      </c>
      <c r="G111" s="150"/>
      <c r="H111" s="74">
        <f t="shared" si="6"/>
        <v>143</v>
      </c>
      <c r="I111" s="76"/>
      <c r="J111" s="76"/>
      <c r="K111" s="76">
        <v>143</v>
      </c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171</v>
      </c>
      <c r="D112" s="153">
        <f>SUM(D113:D115)</f>
        <v>171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414</v>
      </c>
      <c r="I112" s="153">
        <f>SUM(I113:I115)</f>
        <v>414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171</v>
      </c>
      <c r="D115" s="76">
        <v>171</v>
      </c>
      <c r="E115" s="76"/>
      <c r="F115" s="76"/>
      <c r="G115" s="150"/>
      <c r="H115" s="74">
        <f>SUM(I115:L115)</f>
        <v>414</v>
      </c>
      <c r="I115" s="76">
        <f>171-171+414</f>
        <v>414</v>
      </c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3487</v>
      </c>
      <c r="D122" s="153">
        <f>SUM(D123:D127)</f>
        <v>3487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3487</v>
      </c>
      <c r="D124" s="76">
        <v>3487</v>
      </c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21591</v>
      </c>
      <c r="D130" s="65">
        <f>SUM(D131,D136,D140,D141,D144,D151,D159,D160,D163)</f>
        <v>18665</v>
      </c>
      <c r="E130" s="65">
        <f>SUM(E131,E136,E140,E141,E144,E151,E159,E160,E163)</f>
        <v>2000</v>
      </c>
      <c r="F130" s="65">
        <f>SUM(F131,F136,F140,F141,F144,F151,F159,F160,F163)</f>
        <v>926</v>
      </c>
      <c r="G130" s="159">
        <f>SUM(G131,G136,G140,G141,G144,G151,G159,G160,G163)</f>
        <v>0</v>
      </c>
      <c r="H130" s="59">
        <f t="shared" si="8"/>
        <v>23038</v>
      </c>
      <c r="I130" s="65">
        <f>SUM(I131,I136,I140,I141,I144,I151,I159,I160,I163)</f>
        <v>22112</v>
      </c>
      <c r="J130" s="65">
        <f>SUM(J131,J136,J140,J141,J144,J151,J159,J160,J163)</f>
        <v>0</v>
      </c>
      <c r="K130" s="65">
        <f>SUM(K131,K136,K140,K141,K144,K151,K159,K160,K163)</f>
        <v>926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7931</v>
      </c>
      <c r="D131" s="162">
        <f>SUM(D132:D135)</f>
        <v>7931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11550</v>
      </c>
      <c r="I131" s="162">
        <f t="shared" si="10"/>
        <v>11550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1354</v>
      </c>
      <c r="D132" s="76">
        <v>1354</v>
      </c>
      <c r="E132" s="76"/>
      <c r="F132" s="76"/>
      <c r="G132" s="150"/>
      <c r="H132" s="74">
        <f t="shared" si="8"/>
        <v>1397</v>
      </c>
      <c r="I132" s="76">
        <f>1354+43</f>
        <v>1397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6577</v>
      </c>
      <c r="D133" s="76">
        <v>6577</v>
      </c>
      <c r="E133" s="76"/>
      <c r="F133" s="76"/>
      <c r="G133" s="150"/>
      <c r="H133" s="74">
        <f t="shared" si="8"/>
        <v>10005</v>
      </c>
      <c r="I133" s="76">
        <f>2850+7132+23</f>
        <v>10005</v>
      </c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148</v>
      </c>
      <c r="I135" s="76">
        <f>119+29</f>
        <v>148</v>
      </c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250</v>
      </c>
      <c r="D136" s="153">
        <f>SUM(D137:D139)</f>
        <v>250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292</v>
      </c>
      <c r="I136" s="153">
        <f>SUM(I137:I139)</f>
        <v>292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250</v>
      </c>
      <c r="D138" s="76">
        <v>250</v>
      </c>
      <c r="E138" s="76"/>
      <c r="F138" s="76">
        <v>0</v>
      </c>
      <c r="G138" s="150"/>
      <c r="H138" s="74">
        <f t="shared" si="8"/>
        <v>292</v>
      </c>
      <c r="I138" s="76">
        <v>292</v>
      </c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214</v>
      </c>
      <c r="D141" s="153">
        <f>SUM(D142:D143)</f>
        <v>214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214</v>
      </c>
      <c r="I141" s="153">
        <f>SUM(I142:I143)</f>
        <v>214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214</v>
      </c>
      <c r="D142" s="76">
        <v>214</v>
      </c>
      <c r="E142" s="76"/>
      <c r="F142" s="76"/>
      <c r="G142" s="150"/>
      <c r="H142" s="74">
        <f t="shared" si="8"/>
        <v>214</v>
      </c>
      <c r="I142" s="76">
        <v>214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4891</v>
      </c>
      <c r="D144" s="145">
        <f>SUM(D145:D150)</f>
        <v>3965</v>
      </c>
      <c r="E144" s="145">
        <f>SUM(E145:E150)</f>
        <v>0</v>
      </c>
      <c r="F144" s="145">
        <f>SUM(F145:F150)</f>
        <v>926</v>
      </c>
      <c r="G144" s="146">
        <f>SUM(G145:G150)</f>
        <v>0</v>
      </c>
      <c r="H144" s="110">
        <f t="shared" si="8"/>
        <v>4891</v>
      </c>
      <c r="I144" s="145">
        <f>SUM(I145:I150)</f>
        <v>3965</v>
      </c>
      <c r="J144" s="145">
        <f>SUM(J145:J150)</f>
        <v>0</v>
      </c>
      <c r="K144" s="145">
        <f>SUM(K145:K150)</f>
        <v>926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1993</v>
      </c>
      <c r="D145" s="70">
        <v>1779</v>
      </c>
      <c r="E145" s="70"/>
      <c r="F145" s="70">
        <v>214</v>
      </c>
      <c r="G145" s="148"/>
      <c r="H145" s="68">
        <f t="shared" si="8"/>
        <v>1993</v>
      </c>
      <c r="I145" s="70">
        <v>1779</v>
      </c>
      <c r="J145" s="70"/>
      <c r="K145" s="70">
        <v>214</v>
      </c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2399</v>
      </c>
      <c r="D146" s="76">
        <v>1687</v>
      </c>
      <c r="E146" s="76"/>
      <c r="F146" s="76">
        <v>712</v>
      </c>
      <c r="G146" s="150"/>
      <c r="H146" s="74">
        <f t="shared" si="8"/>
        <v>2399</v>
      </c>
      <c r="I146" s="76">
        <v>1687</v>
      </c>
      <c r="J146" s="76"/>
      <c r="K146" s="76">
        <v>712</v>
      </c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499</v>
      </c>
      <c r="D149" s="76">
        <v>499</v>
      </c>
      <c r="E149" s="76"/>
      <c r="F149" s="76"/>
      <c r="G149" s="150"/>
      <c r="H149" s="74">
        <f t="shared" si="8"/>
        <v>499</v>
      </c>
      <c r="I149" s="76">
        <v>499</v>
      </c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8091</v>
      </c>
      <c r="D159" s="156">
        <v>6091</v>
      </c>
      <c r="E159" s="156">
        <v>2000</v>
      </c>
      <c r="F159" s="156"/>
      <c r="G159" s="157"/>
      <c r="H159" s="110">
        <f t="shared" si="8"/>
        <v>6091</v>
      </c>
      <c r="I159" s="156">
        <v>6091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214</v>
      </c>
      <c r="D163" s="156">
        <v>214</v>
      </c>
      <c r="E163" s="156"/>
      <c r="F163" s="156"/>
      <c r="G163" s="157"/>
      <c r="H163" s="110">
        <f t="shared" si="8"/>
        <v>0</v>
      </c>
      <c r="I163" s="156">
        <f>214-23-43-119-29</f>
        <v>0</v>
      </c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39</v>
      </c>
      <c r="D164" s="168">
        <v>39</v>
      </c>
      <c r="E164" s="168"/>
      <c r="F164" s="168"/>
      <c r="G164" s="169"/>
      <c r="H164" s="59">
        <f t="shared" si="8"/>
        <v>39</v>
      </c>
      <c r="I164" s="168">
        <v>39</v>
      </c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18602</v>
      </c>
      <c r="I194" s="133">
        <f>SUM(I195,I230,I268)</f>
        <v>18602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18602</v>
      </c>
      <c r="I195" s="138">
        <f>I196+I204</f>
        <v>18602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1615</v>
      </c>
      <c r="I196" s="65">
        <f>I197+I198+I201+I202+I203</f>
        <v>1615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1615</v>
      </c>
      <c r="I198" s="153">
        <f>I199+I200</f>
        <v>1615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1615</v>
      </c>
      <c r="I199" s="76">
        <v>1615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14235</v>
      </c>
      <c r="D204" s="65">
        <f>D205+D215+D216+D225+D226+D227+D229</f>
        <v>9934</v>
      </c>
      <c r="E204" s="65">
        <f>E205+E215+E216+E225+E226+E227+E229</f>
        <v>4301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16987</v>
      </c>
      <c r="I204" s="65">
        <f>I205+I215+I216+I225+I226+I227+I229</f>
        <v>16987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14235</v>
      </c>
      <c r="D216" s="153">
        <f>SUM(D217:D224)</f>
        <v>9934</v>
      </c>
      <c r="E216" s="153">
        <f>SUM(E217:E224)</f>
        <v>4301</v>
      </c>
      <c r="F216" s="153">
        <f>SUM(F217:F224)</f>
        <v>0</v>
      </c>
      <c r="G216" s="154">
        <f>SUM(G217:G224)</f>
        <v>0</v>
      </c>
      <c r="H216" s="74">
        <f t="shared" si="24"/>
        <v>16987</v>
      </c>
      <c r="I216" s="153">
        <f>SUM(I217:I224)</f>
        <v>16987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6227</v>
      </c>
      <c r="D219" s="76">
        <v>1926</v>
      </c>
      <c r="E219" s="76">
        <v>4301</v>
      </c>
      <c r="F219" s="76"/>
      <c r="G219" s="150"/>
      <c r="H219" s="74">
        <f t="shared" si="24"/>
        <v>1926</v>
      </c>
      <c r="I219" s="76">
        <v>1926</v>
      </c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4917</v>
      </c>
      <c r="D223" s="76">
        <v>4917</v>
      </c>
      <c r="E223" s="76"/>
      <c r="F223" s="76"/>
      <c r="G223" s="150"/>
      <c r="H223" s="74">
        <f t="shared" si="24"/>
        <v>11970</v>
      </c>
      <c r="I223" s="76">
        <f>11970</f>
        <v>11970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3091</v>
      </c>
      <c r="D224" s="76">
        <v>3091</v>
      </c>
      <c r="E224" s="76"/>
      <c r="F224" s="76"/>
      <c r="G224" s="150"/>
      <c r="H224" s="74">
        <f t="shared" si="24"/>
        <v>3091</v>
      </c>
      <c r="I224" s="76">
        <v>3091</v>
      </c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611616</v>
      </c>
      <c r="I283" s="219">
        <f>SUM(I280,I268,I230,I195,I187,I173,I75,I53)</f>
        <v>301265</v>
      </c>
      <c r="J283" s="219">
        <f>SUM(J280,J268,J230,J195,J187,J173,J75,J53)</f>
        <v>305054</v>
      </c>
      <c r="K283" s="219">
        <f>SUM(K280,K268,K230,K195,K187,K173,K75,K53)</f>
        <v>5297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-136</v>
      </c>
      <c r="I285" s="225">
        <f>SUM(I25,I26,I42)-I51</f>
        <v>0</v>
      </c>
      <c r="J285" s="225">
        <f>SUM(J25,J26,J42)-J51</f>
        <v>0</v>
      </c>
      <c r="K285" s="225">
        <f>(K27+K43)-K51</f>
        <v>-136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136</v>
      </c>
      <c r="I287" s="225">
        <f t="shared" si="40"/>
        <v>0</v>
      </c>
      <c r="J287" s="225">
        <f t="shared" si="40"/>
        <v>0</v>
      </c>
      <c r="K287" s="225">
        <f t="shared" si="40"/>
        <v>136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136</v>
      </c>
      <c r="I288" s="225">
        <f t="shared" si="41"/>
        <v>0</v>
      </c>
      <c r="J288" s="225">
        <f t="shared" si="41"/>
        <v>0</v>
      </c>
      <c r="K288" s="225">
        <f t="shared" si="41"/>
        <v>136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401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402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fDCw+K0NPcL/pwt+BjtdQo/LpDHW3j6q6fN2bCAgWFyg+j5qBoylFpHF4zcw4h3swOWgNQz0zvcAE5cQBvLSWg==" saltValue="07ZbJRJqnkNJAzeof3sGSw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Nr.09.28.1.&amp;"Arial,Regular"          </oddHeader>
    <oddFooter>&amp;L&amp;"Times New Roman,Regular"&amp;10&amp;D&amp;T&amp;R&amp;"Times New Roman,Regular"&amp;10&amp;P (&amp;N)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427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428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429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443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444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432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606087</v>
      </c>
      <c r="D21" s="31">
        <f>SUM(D22,D25,D26,D42,D43)</f>
        <v>606087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147509</v>
      </c>
      <c r="I21" s="31">
        <f>SUM(I22,I25,I26,I42,I43)</f>
        <v>147509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606087</v>
      </c>
      <c r="D25" s="54">
        <f>195485+92000+318602</f>
        <v>606087</v>
      </c>
      <c r="E25" s="54"/>
      <c r="F25" s="55" t="s">
        <v>36</v>
      </c>
      <c r="G25" s="56" t="s">
        <v>36</v>
      </c>
      <c r="H25" s="53">
        <f t="shared" si="1"/>
        <v>147509</v>
      </c>
      <c r="I25" s="54">
        <f>I51</f>
        <v>147509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147509</v>
      </c>
      <c r="I50" s="122">
        <f>SUM(I51,I280)</f>
        <v>147509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147509</v>
      </c>
      <c r="I51" s="128">
        <f>SUM(I52,I194)</f>
        <v>147509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369387</v>
      </c>
      <c r="D52" s="133">
        <f>SUM(D53,D75,D173,D187)</f>
        <v>369387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143509</v>
      </c>
      <c r="I52" s="133">
        <f>SUM(I53,I75,I173,I187)</f>
        <v>143509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39958</v>
      </c>
      <c r="D53" s="138">
        <f>SUM(D54,D67)</f>
        <v>39958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24081</v>
      </c>
      <c r="I53" s="138">
        <f>SUM(I54,I67)</f>
        <v>24081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33953</v>
      </c>
      <c r="D54" s="65">
        <f>SUM(D55,D58,D66)</f>
        <v>33953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20652</v>
      </c>
      <c r="I54" s="65">
        <f>SUM(I55,I58,I66)</f>
        <v>20652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33953</v>
      </c>
      <c r="D66" s="156">
        <f>33953</f>
        <v>33953</v>
      </c>
      <c r="E66" s="156"/>
      <c r="F66" s="156"/>
      <c r="G66" s="157"/>
      <c r="H66" s="110">
        <f t="shared" si="6"/>
        <v>20652</v>
      </c>
      <c r="I66" s="156">
        <f>[1]izgl_19.piel!$K$8</f>
        <v>20652</v>
      </c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6005</v>
      </c>
      <c r="D67" s="65">
        <f>SUM(D68:D69)</f>
        <v>6005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3429</v>
      </c>
      <c r="I67" s="65">
        <f>SUM(I68:I69)</f>
        <v>3429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6005</v>
      </c>
      <c r="D68" s="70">
        <f>6005</f>
        <v>6005</v>
      </c>
      <c r="E68" s="70"/>
      <c r="F68" s="70"/>
      <c r="G68" s="148"/>
      <c r="H68" s="68">
        <f t="shared" si="6"/>
        <v>3429</v>
      </c>
      <c r="I68" s="70">
        <f>[1]izgl_19.piel!$K$9</f>
        <v>3429</v>
      </c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329429</v>
      </c>
      <c r="D75" s="138">
        <f>SUM(D76,D83,D130,D164,D165,D172)</f>
        <v>329429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119428</v>
      </c>
      <c r="I75" s="138">
        <f>SUM(I76,I83,I130,I164,I165,I172)</f>
        <v>119428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263349</v>
      </c>
      <c r="D83" s="65">
        <f>SUM(D84,D89,D95,D103,D112,D116,D122,D128)</f>
        <v>263349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61540</v>
      </c>
      <c r="I83" s="65">
        <f>SUM(I84,I89,I95,I103,I112,I116,I122,I128)</f>
        <v>61540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143</v>
      </c>
      <c r="D84" s="145">
        <f>SUM(D85:D88)</f>
        <v>143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143</v>
      </c>
      <c r="I84" s="145">
        <f>SUM(I85:I88)</f>
        <v>143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143</v>
      </c>
      <c r="D88" s="76">
        <f>143</f>
        <v>143</v>
      </c>
      <c r="E88" s="76"/>
      <c r="F88" s="76"/>
      <c r="G88" s="150"/>
      <c r="H88" s="74">
        <f t="shared" si="6"/>
        <v>143</v>
      </c>
      <c r="I88" s="76">
        <f>[1]izgl_19.piel!$K$10</f>
        <v>143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20421</v>
      </c>
      <c r="D95" s="153">
        <f>SUM(D96:D102)</f>
        <v>20421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9811</v>
      </c>
      <c r="I95" s="153">
        <f>SUM(I96:I102)</f>
        <v>9811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9971</v>
      </c>
      <c r="D96" s="76">
        <f>9971</f>
        <v>9971</v>
      </c>
      <c r="E96" s="76"/>
      <c r="F96" s="76"/>
      <c r="G96" s="150"/>
      <c r="H96" s="74">
        <f t="shared" si="6"/>
        <v>5011</v>
      </c>
      <c r="I96" s="76">
        <f>[1]izgl_19.piel!$K$11-35-250-90-100-400-400-200</f>
        <v>5011</v>
      </c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10450</v>
      </c>
      <c r="D100" s="76">
        <f>10450</f>
        <v>10450</v>
      </c>
      <c r="E100" s="76"/>
      <c r="F100" s="76"/>
      <c r="G100" s="150"/>
      <c r="H100" s="74">
        <f t="shared" si="6"/>
        <v>4800</v>
      </c>
      <c r="I100" s="76">
        <f>[1]izgl_19.piel!$K$12</f>
        <v>4800</v>
      </c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179402</v>
      </c>
      <c r="D103" s="153">
        <f>SUM(D104:D111)</f>
        <v>179402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500</v>
      </c>
      <c r="I103" s="153">
        <f>SUM(I104:I111)</f>
        <v>500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178902</v>
      </c>
      <c r="D104" s="76">
        <f>8000+125000+5300+40602</f>
        <v>178902</v>
      </c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500</v>
      </c>
      <c r="D106" s="76">
        <f>500</f>
        <v>500</v>
      </c>
      <c r="E106" s="76"/>
      <c r="F106" s="76"/>
      <c r="G106" s="150"/>
      <c r="H106" s="74">
        <f t="shared" si="6"/>
        <v>500</v>
      </c>
      <c r="I106" s="76">
        <f>[1]izgl_19.piel!$K$13</f>
        <v>500</v>
      </c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4000</v>
      </c>
      <c r="D112" s="153">
        <f>SUM(D113:D115)</f>
        <v>4000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3000</v>
      </c>
      <c r="I112" s="153">
        <f>SUM(I113:I115)</f>
        <v>3000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4000</v>
      </c>
      <c r="D114" s="76">
        <f>4000</f>
        <v>4000</v>
      </c>
      <c r="E114" s="76"/>
      <c r="F114" s="76"/>
      <c r="G114" s="150"/>
      <c r="H114" s="74">
        <f>SUM(I114:L114)</f>
        <v>3000</v>
      </c>
      <c r="I114" s="76">
        <f>[1]izgl_19.piel!$K$14</f>
        <v>3000</v>
      </c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30498</v>
      </c>
      <c r="D116" s="153">
        <f>SUM(D117:D121)</f>
        <v>30498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29478</v>
      </c>
      <c r="I116" s="153">
        <f>SUM(I117:I121)</f>
        <v>29478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700</v>
      </c>
      <c r="D117" s="76">
        <f>700</f>
        <v>700</v>
      </c>
      <c r="E117" s="76"/>
      <c r="F117" s="76"/>
      <c r="G117" s="150"/>
      <c r="H117" s="74">
        <f t="shared" si="8"/>
        <v>330</v>
      </c>
      <c r="I117" s="76">
        <f>[1]izgl_19.piel!$K$15</f>
        <v>330</v>
      </c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28020</v>
      </c>
      <c r="D118" s="76">
        <f>28020</f>
        <v>28020</v>
      </c>
      <c r="E118" s="76"/>
      <c r="F118" s="76"/>
      <c r="G118" s="150"/>
      <c r="H118" s="74">
        <f t="shared" si="8"/>
        <v>27620</v>
      </c>
      <c r="I118" s="76">
        <f>[1]izgl_19.piel!$K$16</f>
        <v>27620</v>
      </c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1778</v>
      </c>
      <c r="D120" s="76">
        <f>1778</f>
        <v>1778</v>
      </c>
      <c r="E120" s="76"/>
      <c r="F120" s="76"/>
      <c r="G120" s="150"/>
      <c r="H120" s="74">
        <f t="shared" si="8"/>
        <v>1528</v>
      </c>
      <c r="I120" s="76">
        <f>[1]izgl_19.piel!$K$17</f>
        <v>1528</v>
      </c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28885</v>
      </c>
      <c r="D122" s="153">
        <f>SUM(D123:D127)</f>
        <v>28885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18608</v>
      </c>
      <c r="I122" s="153">
        <f>SUM(I123:I127)</f>
        <v>18608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>
        <f>[1]izgl_19.piel!$K$18</f>
        <v>0</v>
      </c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28885</v>
      </c>
      <c r="D127" s="76">
        <f>28885</f>
        <v>28885</v>
      </c>
      <c r="E127" s="76"/>
      <c r="F127" s="76"/>
      <c r="G127" s="150"/>
      <c r="H127" s="74">
        <f t="shared" si="8"/>
        <v>18608</v>
      </c>
      <c r="I127" s="76">
        <f>[1]izgl_19.piel!$K$19+90-1000</f>
        <v>18608</v>
      </c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66080</v>
      </c>
      <c r="D130" s="65">
        <f>SUM(D131,D136,D140,D141,D144,D151,D159,D160,D163)</f>
        <v>66080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57888</v>
      </c>
      <c r="I130" s="65">
        <f>SUM(I131,I136,I140,I141,I144,I151,I159,I160,I163)</f>
        <v>57888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393</v>
      </c>
      <c r="D131" s="162">
        <f>SUM(D132:D135)</f>
        <v>393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40638</v>
      </c>
      <c r="I131" s="162">
        <f t="shared" si="10"/>
        <v>40638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393</v>
      </c>
      <c r="D132" s="76">
        <f>393</f>
        <v>393</v>
      </c>
      <c r="E132" s="76"/>
      <c r="F132" s="76"/>
      <c r="G132" s="150"/>
      <c r="H132" s="74">
        <f t="shared" si="8"/>
        <v>393</v>
      </c>
      <c r="I132" s="76">
        <f>[1]izgl_19.piel!$K$20</f>
        <v>393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40245</v>
      </c>
      <c r="I135" s="76">
        <f>35+250+1000+100+400+400+200+37860</f>
        <v>40245</v>
      </c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390</v>
      </c>
      <c r="D136" s="153">
        <f>SUM(D137:D139)</f>
        <v>390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390</v>
      </c>
      <c r="I136" s="153">
        <f>SUM(I137:I139)</f>
        <v>390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390</v>
      </c>
      <c r="D138" s="76">
        <f>390</f>
        <v>390</v>
      </c>
      <c r="E138" s="76"/>
      <c r="F138" s="76"/>
      <c r="G138" s="150"/>
      <c r="H138" s="74">
        <f t="shared" si="8"/>
        <v>390</v>
      </c>
      <c r="I138" s="76">
        <f>[1]izgl_19.piel!$K$21</f>
        <v>390</v>
      </c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150</v>
      </c>
      <c r="D141" s="153">
        <f>SUM(D142:D143)</f>
        <v>150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150</v>
      </c>
      <c r="I141" s="153">
        <f>SUM(I142:I143)</f>
        <v>150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150</v>
      </c>
      <c r="D142" s="76">
        <f>150</f>
        <v>150</v>
      </c>
      <c r="E142" s="76"/>
      <c r="F142" s="76"/>
      <c r="G142" s="150"/>
      <c r="H142" s="74">
        <f t="shared" si="8"/>
        <v>150</v>
      </c>
      <c r="I142" s="76">
        <f>[1]izgl_19.piel!$K$22</f>
        <v>150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300</v>
      </c>
      <c r="D144" s="145">
        <f>SUM(D145:D150)</f>
        <v>300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200</v>
      </c>
      <c r="I144" s="145">
        <f>SUM(I145:I150)</f>
        <v>200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300</v>
      </c>
      <c r="D146" s="76">
        <f>300</f>
        <v>300</v>
      </c>
      <c r="E146" s="76"/>
      <c r="F146" s="76"/>
      <c r="G146" s="150"/>
      <c r="H146" s="74">
        <f t="shared" si="8"/>
        <v>200</v>
      </c>
      <c r="I146" s="76">
        <f>[1]izgl_19.piel!$K$23</f>
        <v>200</v>
      </c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14560</v>
      </c>
      <c r="D151" s="153">
        <f>SUM(D152:D158)</f>
        <v>14560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14010</v>
      </c>
      <c r="I151" s="153">
        <f>SUM(I152:I158)</f>
        <v>14010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900</v>
      </c>
      <c r="D152" s="76">
        <f>900</f>
        <v>900</v>
      </c>
      <c r="E152" s="76"/>
      <c r="F152" s="76"/>
      <c r="G152" s="150"/>
      <c r="H152" s="74">
        <f t="shared" si="8"/>
        <v>900</v>
      </c>
      <c r="I152" s="76">
        <f>[1]izgl_19.piel!$K$24</f>
        <v>900</v>
      </c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13660</v>
      </c>
      <c r="D154" s="76">
        <f>13660</f>
        <v>13660</v>
      </c>
      <c r="E154" s="76"/>
      <c r="F154" s="76"/>
      <c r="G154" s="150"/>
      <c r="H154" s="74">
        <f t="shared" si="8"/>
        <v>13110</v>
      </c>
      <c r="I154" s="76">
        <f>[1]izgl_19.piel!$K$25</f>
        <v>13110</v>
      </c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3050</v>
      </c>
      <c r="D159" s="156">
        <f>3050</f>
        <v>3050</v>
      </c>
      <c r="E159" s="156"/>
      <c r="F159" s="156"/>
      <c r="G159" s="157"/>
      <c r="H159" s="110">
        <f t="shared" si="8"/>
        <v>2500</v>
      </c>
      <c r="I159" s="156">
        <f>[1]izgl_19.piel!$K$26</f>
        <v>2500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47237</v>
      </c>
      <c r="D163" s="156">
        <f>47237</f>
        <v>47237</v>
      </c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4000</v>
      </c>
      <c r="I194" s="133">
        <f>SUM(I195,I230,I268)</f>
        <v>4000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231700</v>
      </c>
      <c r="D204" s="65">
        <f>D205+D215+D216+D225+D226+D227+D229</f>
        <v>231700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231700</v>
      </c>
      <c r="D226" s="76">
        <f>92000+47700+62000+30000</f>
        <v>231700</v>
      </c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5000</v>
      </c>
      <c r="D230" s="138">
        <f>D231+D251+D258</f>
        <v>5000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4000</v>
      </c>
      <c r="I230" s="138">
        <f>I231+I251+I258</f>
        <v>4000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5000</v>
      </c>
      <c r="D258" s="65">
        <f>SUM(D259,D263)</f>
        <v>5000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4000</v>
      </c>
      <c r="I258" s="65">
        <f>SUM(I259,I263)</f>
        <v>4000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5000</v>
      </c>
      <c r="D263" s="153">
        <f>SUM(D264:D267)</f>
        <v>5000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4000</v>
      </c>
      <c r="I263" s="153">
        <f>SUM(I264:I267)</f>
        <v>4000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5000</v>
      </c>
      <c r="D265" s="76">
        <f>5000</f>
        <v>5000</v>
      </c>
      <c r="E265" s="76"/>
      <c r="F265" s="76"/>
      <c r="G265" s="150"/>
      <c r="H265" s="197">
        <f t="shared" si="37"/>
        <v>4000</v>
      </c>
      <c r="I265" s="76">
        <f>[1]izgl_19.piel!$K$28</f>
        <v>4000</v>
      </c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147509</v>
      </c>
      <c r="I283" s="219">
        <f>SUM(I280,I268,I230,I195,I187,I173,I75,I53)</f>
        <v>147509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433</v>
      </c>
      <c r="B303" s="257"/>
      <c r="C303" s="257"/>
      <c r="D303" s="255"/>
      <c r="E303" s="255"/>
      <c r="F303" s="255" t="s">
        <v>434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435</v>
      </c>
      <c r="B305" s="257"/>
      <c r="C305" s="255"/>
      <c r="D305" s="255"/>
      <c r="E305" s="255"/>
      <c r="F305" s="255" t="s">
        <v>436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Z1VqzwUum64BPOYGzjh317/HsEmatatipTq64rPlGrjhGv9ij4aTzQTPLdYwdHdTg1rbzrwcuD29RKZSNWDflg==" saltValue="iEie1lx5jMydlQzSlC8eeA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Nr.09.1.7.&amp;"Arial,Regular"          </oddHeader>
    <oddFooter>&amp;L&amp;"Times New Roman,Regular"&amp;10&amp;D&amp;T&amp;R&amp;"Times New Roman,Regular"&amp;10&amp;P (&amp;N)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395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396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397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451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398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399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90711</v>
      </c>
      <c r="D21" s="31">
        <f>SUM(D22,D25,D26,D42,D43)</f>
        <v>63244</v>
      </c>
      <c r="E21" s="31">
        <f>SUM(E22,E25,E43)</f>
        <v>27467</v>
      </c>
      <c r="F21" s="31">
        <f>SUM(F22,F27,F43)</f>
        <v>0</v>
      </c>
      <c r="G21" s="32">
        <f>SUM(G22,G45)</f>
        <v>0</v>
      </c>
      <c r="H21" s="30">
        <f>SUM(I21:L21)</f>
        <v>81435</v>
      </c>
      <c r="I21" s="31">
        <f>SUM(I22,I25,I26,I42,I43)</f>
        <v>54908</v>
      </c>
      <c r="J21" s="31">
        <f>SUM(J22,J25,J43)</f>
        <v>26527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90711</v>
      </c>
      <c r="D25" s="54">
        <v>63244</v>
      </c>
      <c r="E25" s="54">
        <v>27467</v>
      </c>
      <c r="F25" s="55" t="s">
        <v>36</v>
      </c>
      <c r="G25" s="56" t="s">
        <v>36</v>
      </c>
      <c r="H25" s="53">
        <f t="shared" si="1"/>
        <v>81435</v>
      </c>
      <c r="I25" s="54">
        <v>54908</v>
      </c>
      <c r="J25" s="54">
        <v>26527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81435</v>
      </c>
      <c r="I50" s="122">
        <f>SUM(I51,I280)</f>
        <v>54908</v>
      </c>
      <c r="J50" s="122">
        <f>SUM(J51,J280)</f>
        <v>26527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81435</v>
      </c>
      <c r="I51" s="128">
        <f>SUM(I52,I194)</f>
        <v>54908</v>
      </c>
      <c r="J51" s="128">
        <f>SUM(J52,J194)</f>
        <v>26527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90711</v>
      </c>
      <c r="D52" s="133">
        <f>SUM(D53,D75,D173,D187)</f>
        <v>63244</v>
      </c>
      <c r="E52" s="133">
        <f>SUM(E53,E75,E173,E187)</f>
        <v>27467</v>
      </c>
      <c r="F52" s="133">
        <f>SUM(F53,F75,F173,F187)</f>
        <v>0</v>
      </c>
      <c r="G52" s="134">
        <f>SUM(G53,G75,G173,G187)</f>
        <v>0</v>
      </c>
      <c r="H52" s="132">
        <f t="shared" si="6"/>
        <v>81435</v>
      </c>
      <c r="I52" s="133">
        <f>SUM(I53,I75,I173,I187)</f>
        <v>54908</v>
      </c>
      <c r="J52" s="133">
        <f>SUM(J53,J75,J173,J187)</f>
        <v>26527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90711</v>
      </c>
      <c r="D75" s="138">
        <f>SUM(D76,D83,D130,D164,D165,D172)</f>
        <v>63244</v>
      </c>
      <c r="E75" s="138">
        <f>SUM(E76,E83,E130,E164,E165,E172)</f>
        <v>27467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81435</v>
      </c>
      <c r="I75" s="138">
        <f>SUM(I76,I83,I130,I164,I165,I172)</f>
        <v>54908</v>
      </c>
      <c r="J75" s="138">
        <f>SUM(J76,J83,J130,J164,J165,J172)</f>
        <v>26527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90711</v>
      </c>
      <c r="D130" s="65">
        <f>SUM(D131,D136,D140,D141,D144,D151,D159,D160,D163)</f>
        <v>63244</v>
      </c>
      <c r="E130" s="65">
        <f>SUM(E131,E136,E140,E141,E144,E151,E159,E160,E163)</f>
        <v>27467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81435</v>
      </c>
      <c r="I130" s="65">
        <f>SUM(I131,I136,I140,I141,I144,I151,I159,I160,I163)</f>
        <v>54908</v>
      </c>
      <c r="J130" s="65">
        <f>SUM(J131,J136,J140,J141,J144,J151,J159,J160,J163)</f>
        <v>26527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90711</v>
      </c>
      <c r="D151" s="153">
        <f>SUM(D152:D158)</f>
        <v>63244</v>
      </c>
      <c r="E151" s="153">
        <f>SUM(E152:E158)</f>
        <v>27467</v>
      </c>
      <c r="F151" s="153">
        <f>SUM(F152:F158)</f>
        <v>0</v>
      </c>
      <c r="G151" s="154">
        <f>SUM(G152:G158)</f>
        <v>0</v>
      </c>
      <c r="H151" s="74">
        <f t="shared" si="8"/>
        <v>81435</v>
      </c>
      <c r="I151" s="153">
        <f>SUM(I152:I158)</f>
        <v>54908</v>
      </c>
      <c r="J151" s="153">
        <f>SUM(J152:J158)</f>
        <v>26527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90711</v>
      </c>
      <c r="D154" s="76">
        <v>63244</v>
      </c>
      <c r="E154" s="76">
        <v>27467</v>
      </c>
      <c r="F154" s="76"/>
      <c r="G154" s="150"/>
      <c r="H154" s="74">
        <f t="shared" si="8"/>
        <v>81435</v>
      </c>
      <c r="I154" s="76">
        <v>54908</v>
      </c>
      <c r="J154" s="76">
        <v>26527</v>
      </c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81435</v>
      </c>
      <c r="I283" s="219">
        <f>SUM(I280,I268,I230,I195,I187,I173,I75,I53)</f>
        <v>54908</v>
      </c>
      <c r="J283" s="219">
        <f>SUM(J280,J268,J230,J195,J187,J173,J75,J53)</f>
        <v>26527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507</v>
      </c>
      <c r="B303" s="257"/>
      <c r="C303" s="255" t="s">
        <v>292</v>
      </c>
      <c r="D303" s="255"/>
      <c r="E303" s="255"/>
      <c r="F303" s="255"/>
      <c r="G303" s="255"/>
      <c r="H303" s="255" t="s">
        <v>401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402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61PWnwTFvh6RsMem7wxIv9C0UrxnmxAOFguF8f0hXasp8mH5VyFs+FEVZYPkizh1GQpFR+LfdZ5jVX2RM+cFpQ==" saltValue="rbZPlt+rdqmmfkRzMlN+qg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Nr.09.28.2.&amp;"Arial,Regular"          </oddHeader>
    <oddFooter>&amp;L&amp;"Times New Roman,Regular"&amp;10&amp;D&amp;T&amp;R&amp;"Times New Roman,Regular"&amp;10&amp;P (&amp;N)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1"/>
      <c r="E4" s="281"/>
      <c r="F4" s="281"/>
      <c r="G4" s="281"/>
      <c r="H4" s="321" t="s">
        <v>337</v>
      </c>
      <c r="I4" s="322"/>
      <c r="J4" s="322"/>
      <c r="K4" s="322"/>
      <c r="L4" s="323"/>
    </row>
    <row r="5" spans="1:12" ht="15" customHeight="1" x14ac:dyDescent="0.25">
      <c r="A5" s="6" t="s">
        <v>3</v>
      </c>
      <c r="B5" s="7"/>
      <c r="D5" s="283"/>
      <c r="E5" s="283"/>
      <c r="F5" s="283"/>
      <c r="G5" s="283"/>
      <c r="H5" s="324" t="s">
        <v>338</v>
      </c>
      <c r="I5" s="325"/>
      <c r="J5" s="325"/>
      <c r="K5" s="325"/>
      <c r="L5" s="326"/>
    </row>
    <row r="6" spans="1:12" ht="12.75" customHeight="1" x14ac:dyDescent="0.25">
      <c r="A6" s="2" t="s">
        <v>5</v>
      </c>
      <c r="B6" s="3"/>
      <c r="D6" s="283"/>
      <c r="E6" s="283"/>
      <c r="F6" s="283"/>
      <c r="G6" s="283"/>
      <c r="H6" s="324" t="s">
        <v>339</v>
      </c>
      <c r="I6" s="325"/>
      <c r="J6" s="325"/>
      <c r="K6" s="325"/>
      <c r="L6" s="326"/>
    </row>
    <row r="7" spans="1:12" ht="12.75" customHeight="1" x14ac:dyDescent="0.25">
      <c r="A7" s="2" t="s">
        <v>7</v>
      </c>
      <c r="B7" s="3"/>
      <c r="D7" s="283"/>
      <c r="E7" s="283"/>
      <c r="F7" s="283"/>
      <c r="G7" s="283"/>
      <c r="H7" s="324" t="s">
        <v>8</v>
      </c>
      <c r="I7" s="325"/>
      <c r="J7" s="325"/>
      <c r="K7" s="325"/>
      <c r="L7" s="326"/>
    </row>
    <row r="8" spans="1:12" ht="24" customHeight="1" x14ac:dyDescent="0.25">
      <c r="A8" s="2" t="s">
        <v>9</v>
      </c>
      <c r="B8" s="3"/>
      <c r="D8" s="281"/>
      <c r="E8" s="281"/>
      <c r="F8" s="281"/>
      <c r="G8" s="281"/>
      <c r="H8" s="321" t="s">
        <v>10</v>
      </c>
      <c r="I8" s="322"/>
      <c r="J8" s="322"/>
      <c r="K8" s="322"/>
      <c r="L8" s="323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3"/>
      <c r="E10" s="283"/>
      <c r="F10" s="283"/>
      <c r="G10" s="283"/>
      <c r="H10" s="324" t="s">
        <v>340</v>
      </c>
      <c r="I10" s="325"/>
      <c r="J10" s="325"/>
      <c r="K10" s="325"/>
      <c r="L10" s="326"/>
    </row>
    <row r="11" spans="1:12" ht="12.75" customHeight="1" x14ac:dyDescent="0.25">
      <c r="A11" s="2"/>
      <c r="B11" s="3" t="s">
        <v>14</v>
      </c>
      <c r="D11" s="283"/>
      <c r="E11" s="283"/>
      <c r="F11" s="283"/>
      <c r="G11" s="283"/>
      <c r="H11" s="324" t="s">
        <v>341</v>
      </c>
      <c r="I11" s="325"/>
      <c r="J11" s="325"/>
      <c r="K11" s="325"/>
      <c r="L11" s="326"/>
    </row>
    <row r="12" spans="1:12" ht="12.75" customHeight="1" x14ac:dyDescent="0.25">
      <c r="A12" s="2"/>
      <c r="B12" s="3" t="s">
        <v>16</v>
      </c>
      <c r="D12" s="283"/>
      <c r="E12" s="283"/>
      <c r="F12" s="283"/>
      <c r="G12" s="283"/>
      <c r="H12" s="324"/>
      <c r="I12" s="325"/>
      <c r="J12" s="325"/>
      <c r="K12" s="325"/>
      <c r="L12" s="326"/>
    </row>
    <row r="13" spans="1:12" ht="12.75" customHeight="1" x14ac:dyDescent="0.25">
      <c r="A13" s="2"/>
      <c r="B13" s="3" t="s">
        <v>17</v>
      </c>
      <c r="D13" s="283"/>
      <c r="E13" s="283"/>
      <c r="F13" s="283"/>
      <c r="G13" s="283"/>
      <c r="H13" s="324" t="s">
        <v>342</v>
      </c>
      <c r="I13" s="325"/>
      <c r="J13" s="325"/>
      <c r="K13" s="325"/>
      <c r="L13" s="326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699351</v>
      </c>
      <c r="D21" s="31">
        <f>SUM(D22,D25,D26,D42,D43)</f>
        <v>29929</v>
      </c>
      <c r="E21" s="31">
        <f>SUM(E22,E25,E43)</f>
        <v>656736</v>
      </c>
      <c r="F21" s="31">
        <f>SUM(F22,F27,F43)</f>
        <v>12686</v>
      </c>
      <c r="G21" s="32">
        <f>SUM(G22,G45)</f>
        <v>0</v>
      </c>
      <c r="H21" s="30">
        <f>SUM(I21:L21)</f>
        <v>710154</v>
      </c>
      <c r="I21" s="31">
        <f>SUM(I22,I25,I26,I42,I43)</f>
        <v>44897</v>
      </c>
      <c r="J21" s="31">
        <f>SUM(J22,J25,J43)</f>
        <v>652571</v>
      </c>
      <c r="K21" s="31">
        <f>SUM(K22,K27,K43)</f>
        <v>12686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631</v>
      </c>
      <c r="D22" s="37">
        <f>SUM(D23:D24)</f>
        <v>0</v>
      </c>
      <c r="E22" s="37">
        <f>SUM(E23:E24)</f>
        <v>0</v>
      </c>
      <c r="F22" s="37">
        <f>SUM(F23:F24)</f>
        <v>631</v>
      </c>
      <c r="G22" s="38">
        <f>SUM(G23:G24)</f>
        <v>0</v>
      </c>
      <c r="H22" s="36">
        <f t="shared" ref="H22:H47" si="1">SUM(I22:L22)</f>
        <v>631</v>
      </c>
      <c r="I22" s="37">
        <f>SUM(I23:I24)</f>
        <v>0</v>
      </c>
      <c r="J22" s="37">
        <f>SUM(J23:J24)</f>
        <v>0</v>
      </c>
      <c r="K22" s="37">
        <f>SUM(K23:K24)</f>
        <v>631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631</v>
      </c>
      <c r="D24" s="49"/>
      <c r="E24" s="49"/>
      <c r="F24" s="49">
        <v>631</v>
      </c>
      <c r="G24" s="50"/>
      <c r="H24" s="48">
        <f t="shared" si="1"/>
        <v>631</v>
      </c>
      <c r="I24" s="49"/>
      <c r="J24" s="49"/>
      <c r="K24" s="49">
        <v>631</v>
      </c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686665</v>
      </c>
      <c r="D25" s="54">
        <v>29929</v>
      </c>
      <c r="E25" s="54">
        <v>656736</v>
      </c>
      <c r="F25" s="55" t="s">
        <v>36</v>
      </c>
      <c r="G25" s="56" t="s">
        <v>36</v>
      </c>
      <c r="H25" s="53">
        <f t="shared" si="1"/>
        <v>697468</v>
      </c>
      <c r="I25" s="54">
        <v>44897</v>
      </c>
      <c r="J25" s="54">
        <v>652571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12055</v>
      </c>
      <c r="D27" s="61" t="s">
        <v>36</v>
      </c>
      <c r="E27" s="61" t="s">
        <v>36</v>
      </c>
      <c r="F27" s="65">
        <f>SUM(F28,F32,F34,F37)</f>
        <v>12055</v>
      </c>
      <c r="G27" s="62" t="s">
        <v>36</v>
      </c>
      <c r="H27" s="59">
        <f t="shared" si="1"/>
        <v>12055</v>
      </c>
      <c r="I27" s="61" t="s">
        <v>36</v>
      </c>
      <c r="J27" s="61" t="s">
        <v>36</v>
      </c>
      <c r="K27" s="65">
        <f>SUM(K28,K32,K34,K37)</f>
        <v>12055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6211</v>
      </c>
      <c r="D28" s="61" t="s">
        <v>36</v>
      </c>
      <c r="E28" s="61" t="s">
        <v>36</v>
      </c>
      <c r="F28" s="65">
        <f>SUM(F29:F31)</f>
        <v>6211</v>
      </c>
      <c r="G28" s="62" t="s">
        <v>36</v>
      </c>
      <c r="H28" s="59">
        <f t="shared" si="1"/>
        <v>6211</v>
      </c>
      <c r="I28" s="61" t="s">
        <v>36</v>
      </c>
      <c r="J28" s="61" t="s">
        <v>36</v>
      </c>
      <c r="K28" s="65">
        <f>SUM(K29:K31)</f>
        <v>6211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 t="s">
        <v>343</v>
      </c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6211</v>
      </c>
      <c r="D30" s="75" t="s">
        <v>36</v>
      </c>
      <c r="E30" s="75" t="s">
        <v>36</v>
      </c>
      <c r="F30" s="76">
        <v>6211</v>
      </c>
      <c r="G30" s="77" t="s">
        <v>36</v>
      </c>
      <c r="H30" s="74">
        <f t="shared" si="1"/>
        <v>6211</v>
      </c>
      <c r="I30" s="75" t="s">
        <v>36</v>
      </c>
      <c r="J30" s="75" t="s">
        <v>36</v>
      </c>
      <c r="K30" s="76">
        <v>6211</v>
      </c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3557</v>
      </c>
      <c r="D34" s="61" t="s">
        <v>36</v>
      </c>
      <c r="E34" s="61" t="s">
        <v>36</v>
      </c>
      <c r="F34" s="65">
        <f>SUM(F35:F36)</f>
        <v>3557</v>
      </c>
      <c r="G34" s="62" t="s">
        <v>36</v>
      </c>
      <c r="H34" s="59">
        <f t="shared" si="1"/>
        <v>3557</v>
      </c>
      <c r="I34" s="61" t="s">
        <v>36</v>
      </c>
      <c r="J34" s="61" t="s">
        <v>36</v>
      </c>
      <c r="K34" s="65">
        <f>SUM(K35:K36)</f>
        <v>3557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3557</v>
      </c>
      <c r="D35" s="69" t="s">
        <v>36</v>
      </c>
      <c r="E35" s="69" t="s">
        <v>36</v>
      </c>
      <c r="F35" s="70">
        <v>3557</v>
      </c>
      <c r="G35" s="71" t="s">
        <v>36</v>
      </c>
      <c r="H35" s="68">
        <f t="shared" si="1"/>
        <v>3557</v>
      </c>
      <c r="I35" s="69" t="s">
        <v>36</v>
      </c>
      <c r="J35" s="69" t="s">
        <v>36</v>
      </c>
      <c r="K35" s="70">
        <v>3557</v>
      </c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2287</v>
      </c>
      <c r="D37" s="61" t="s">
        <v>36</v>
      </c>
      <c r="E37" s="61" t="s">
        <v>36</v>
      </c>
      <c r="F37" s="65">
        <f>SUM(F38:F41)</f>
        <v>2287</v>
      </c>
      <c r="G37" s="62" t="s">
        <v>36</v>
      </c>
      <c r="H37" s="59">
        <f t="shared" si="1"/>
        <v>2287</v>
      </c>
      <c r="I37" s="61" t="s">
        <v>36</v>
      </c>
      <c r="J37" s="61" t="s">
        <v>36</v>
      </c>
      <c r="K37" s="65">
        <f>SUM(K38:K41)</f>
        <v>2287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2287</v>
      </c>
      <c r="D41" s="75" t="s">
        <v>36</v>
      </c>
      <c r="E41" s="75" t="s">
        <v>36</v>
      </c>
      <c r="F41" s="76">
        <v>2287</v>
      </c>
      <c r="G41" s="77" t="s">
        <v>36</v>
      </c>
      <c r="H41" s="74">
        <f t="shared" si="1"/>
        <v>2287</v>
      </c>
      <c r="I41" s="75" t="s">
        <v>36</v>
      </c>
      <c r="J41" s="75" t="s">
        <v>36</v>
      </c>
      <c r="K41" s="76">
        <v>2287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>E44</f>
        <v>0</v>
      </c>
      <c r="F43" s="89">
        <f>F44</f>
        <v>0</v>
      </c>
      <c r="G43" s="62" t="s">
        <v>36</v>
      </c>
      <c r="H43" s="86">
        <f>SUM(I43:L43)</f>
        <v>0</v>
      </c>
      <c r="I43" s="89">
        <f>I44</f>
        <v>0</v>
      </c>
      <c r="J43" s="89">
        <f>J44</f>
        <v>0</v>
      </c>
      <c r="K43" s="89">
        <f>K44</f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>SUM(I44:L44)</f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2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3">SUM(I50:L50)</f>
        <v>710154</v>
      </c>
      <c r="I50" s="122">
        <f>SUM(I51,I280)</f>
        <v>44897</v>
      </c>
      <c r="J50" s="122">
        <f>SUM(J51,J280)</f>
        <v>652571</v>
      </c>
      <c r="K50" s="122">
        <f>SUM(K51,K280)</f>
        <v>12686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2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3"/>
        <v>710154</v>
      </c>
      <c r="I51" s="128">
        <f>SUM(I52,I194)</f>
        <v>44897</v>
      </c>
      <c r="J51" s="128">
        <f>SUM(J52,J194)</f>
        <v>652571</v>
      </c>
      <c r="K51" s="128">
        <f>SUM(K52,K194)</f>
        <v>12686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2"/>
        <v>692235</v>
      </c>
      <c r="D52" s="133">
        <f>SUM(D53,D75,D173,D187)</f>
        <v>29929</v>
      </c>
      <c r="E52" s="133">
        <f>SUM(E53,E75,E173,E187)</f>
        <v>649620</v>
      </c>
      <c r="F52" s="133">
        <f>SUM(F53,F75,F173,F187)</f>
        <v>12686</v>
      </c>
      <c r="G52" s="134">
        <f>SUM(G53,G75,G173,G187)</f>
        <v>0</v>
      </c>
      <c r="H52" s="132">
        <f t="shared" si="3"/>
        <v>703038</v>
      </c>
      <c r="I52" s="133">
        <f>SUM(I53,I75,I173,I187)</f>
        <v>44897</v>
      </c>
      <c r="J52" s="133">
        <f>SUM(J53,J75,J173,J187)</f>
        <v>645455</v>
      </c>
      <c r="K52" s="133">
        <f>SUM(K53,K75,K173,K187)</f>
        <v>12686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2"/>
        <v>543733</v>
      </c>
      <c r="D53" s="138">
        <f>SUM(D54,D67)</f>
        <v>29929</v>
      </c>
      <c r="E53" s="138">
        <f>SUM(E54,E67)</f>
        <v>512889</v>
      </c>
      <c r="F53" s="138">
        <f>SUM(F54,F67)</f>
        <v>915</v>
      </c>
      <c r="G53" s="139">
        <f>SUM(G54,G67)</f>
        <v>0</v>
      </c>
      <c r="H53" s="137">
        <f t="shared" si="3"/>
        <v>569934</v>
      </c>
      <c r="I53" s="138">
        <f>SUM(I54,I67)</f>
        <v>44897</v>
      </c>
      <c r="J53" s="138">
        <f>SUM(J54,J67)</f>
        <v>525037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2"/>
        <v>413638</v>
      </c>
      <c r="D54" s="65">
        <f>SUM(D55,D58,D66)</f>
        <v>5324</v>
      </c>
      <c r="E54" s="65">
        <f>SUM(E55,E58,E66)</f>
        <v>407574</v>
      </c>
      <c r="F54" s="65">
        <f>SUM(F55,F58,F66)</f>
        <v>740</v>
      </c>
      <c r="G54" s="142">
        <f>SUM(G55,G58,G66)</f>
        <v>0</v>
      </c>
      <c r="H54" s="59">
        <f t="shared" si="3"/>
        <v>435222</v>
      </c>
      <c r="I54" s="65">
        <f>SUM(I55,I58,I66)</f>
        <v>17782</v>
      </c>
      <c r="J54" s="65">
        <f>SUM(J55,J58,J66)</f>
        <v>417440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2"/>
        <v>354490</v>
      </c>
      <c r="D55" s="145">
        <f>SUM(D56:D57)</f>
        <v>4514</v>
      </c>
      <c r="E55" s="145">
        <f>SUM(E56:E57)</f>
        <v>349976</v>
      </c>
      <c r="F55" s="145">
        <f>SUM(F56:F57)</f>
        <v>0</v>
      </c>
      <c r="G55" s="146">
        <f>SUM(G56:G57)</f>
        <v>0</v>
      </c>
      <c r="H55" s="110">
        <f t="shared" si="3"/>
        <v>364412</v>
      </c>
      <c r="I55" s="145">
        <f>SUM(I56:I57)</f>
        <v>4762</v>
      </c>
      <c r="J55" s="145">
        <f>SUM(J56:J57)</f>
        <v>359650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2"/>
        <v>0</v>
      </c>
      <c r="D56" s="70"/>
      <c r="E56" s="70"/>
      <c r="F56" s="70"/>
      <c r="G56" s="148"/>
      <c r="H56" s="68">
        <f t="shared" si="3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2"/>
        <v>354490</v>
      </c>
      <c r="D57" s="76">
        <v>4514</v>
      </c>
      <c r="E57" s="76">
        <v>349976</v>
      </c>
      <c r="F57" s="76"/>
      <c r="G57" s="150"/>
      <c r="H57" s="74">
        <f t="shared" si="3"/>
        <v>364412</v>
      </c>
      <c r="I57" s="76">
        <v>4762</v>
      </c>
      <c r="J57" s="76">
        <f>115235+234741+9674</f>
        <v>359650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2"/>
        <v>58863</v>
      </c>
      <c r="D58" s="153">
        <f>SUM(D59:D65)</f>
        <v>810</v>
      </c>
      <c r="E58" s="153">
        <f>SUM(E59:E65)</f>
        <v>57313</v>
      </c>
      <c r="F58" s="153">
        <f>SUM(F59:F65)</f>
        <v>740</v>
      </c>
      <c r="G58" s="154">
        <f>SUM(G59:G65)</f>
        <v>0</v>
      </c>
      <c r="H58" s="74">
        <f t="shared" si="3"/>
        <v>70525</v>
      </c>
      <c r="I58" s="153">
        <f>SUM(I59:I65)</f>
        <v>13020</v>
      </c>
      <c r="J58" s="153">
        <f>SUM(J59:J65)</f>
        <v>57505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2"/>
        <v>3387</v>
      </c>
      <c r="D59" s="76"/>
      <c r="E59" s="76">
        <v>3387</v>
      </c>
      <c r="F59" s="76"/>
      <c r="G59" s="150"/>
      <c r="H59" s="74">
        <f t="shared" si="3"/>
        <v>3387</v>
      </c>
      <c r="I59" s="76"/>
      <c r="J59" s="76">
        <f>3387</f>
        <v>3387</v>
      </c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2"/>
        <v>891</v>
      </c>
      <c r="D60" s="76"/>
      <c r="E60" s="76">
        <v>891</v>
      </c>
      <c r="F60" s="76"/>
      <c r="G60" s="150"/>
      <c r="H60" s="74">
        <f t="shared" si="3"/>
        <v>891</v>
      </c>
      <c r="I60" s="76"/>
      <c r="J60" s="76">
        <f>891</f>
        <v>891</v>
      </c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2"/>
        <v>43729</v>
      </c>
      <c r="D61" s="76">
        <v>726</v>
      </c>
      <c r="E61" s="76">
        <v>43003</v>
      </c>
      <c r="F61" s="76"/>
      <c r="G61" s="150"/>
      <c r="H61" s="74">
        <f t="shared" si="3"/>
        <v>43956</v>
      </c>
      <c r="I61" s="76">
        <v>953</v>
      </c>
      <c r="J61" s="76">
        <f>6818+36185</f>
        <v>43003</v>
      </c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2"/>
        <v>0</v>
      </c>
      <c r="D62" s="76"/>
      <c r="E62" s="76"/>
      <c r="F62" s="76"/>
      <c r="G62" s="150"/>
      <c r="H62" s="74">
        <f t="shared" si="3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2"/>
        <v>2276</v>
      </c>
      <c r="D63" s="76"/>
      <c r="E63" s="76">
        <v>1536</v>
      </c>
      <c r="F63" s="76">
        <v>740</v>
      </c>
      <c r="G63" s="150"/>
      <c r="H63" s="74">
        <f t="shared" si="3"/>
        <v>1728</v>
      </c>
      <c r="I63" s="76"/>
      <c r="J63" s="76">
        <f>1728</f>
        <v>1728</v>
      </c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2"/>
        <v>0</v>
      </c>
      <c r="D64" s="76"/>
      <c r="E64" s="76"/>
      <c r="F64" s="76"/>
      <c r="G64" s="150"/>
      <c r="H64" s="74">
        <f t="shared" si="3"/>
        <v>12067</v>
      </c>
      <c r="I64" s="76">
        <v>12067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2"/>
        <v>8580</v>
      </c>
      <c r="D65" s="76">
        <v>84</v>
      </c>
      <c r="E65" s="76">
        <v>8496</v>
      </c>
      <c r="F65" s="76"/>
      <c r="G65" s="150"/>
      <c r="H65" s="74">
        <f t="shared" si="3"/>
        <v>8496</v>
      </c>
      <c r="I65" s="76"/>
      <c r="J65" s="76">
        <v>8496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2"/>
        <v>285</v>
      </c>
      <c r="D66" s="156"/>
      <c r="E66" s="156">
        <v>285</v>
      </c>
      <c r="F66" s="156" t="s">
        <v>343</v>
      </c>
      <c r="G66" s="157"/>
      <c r="H66" s="110">
        <f t="shared" si="3"/>
        <v>285</v>
      </c>
      <c r="I66" s="156"/>
      <c r="J66" s="156">
        <v>285</v>
      </c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2"/>
        <v>130095</v>
      </c>
      <c r="D67" s="65">
        <f>SUM(D68:D69)</f>
        <v>24605</v>
      </c>
      <c r="E67" s="65">
        <f>SUM(E68:E69)</f>
        <v>105315</v>
      </c>
      <c r="F67" s="65">
        <f>SUM(F68:F69)</f>
        <v>175</v>
      </c>
      <c r="G67" s="159">
        <f>SUM(G68:G69)</f>
        <v>0</v>
      </c>
      <c r="H67" s="59">
        <f t="shared" si="3"/>
        <v>134712</v>
      </c>
      <c r="I67" s="65">
        <f>SUM(I68:I69)</f>
        <v>27115</v>
      </c>
      <c r="J67" s="65">
        <f>SUM(J68:J69)</f>
        <v>107597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2"/>
        <v>102454</v>
      </c>
      <c r="D68" s="70">
        <v>4246</v>
      </c>
      <c r="E68" s="70">
        <v>98033</v>
      </c>
      <c r="F68" s="70">
        <v>175</v>
      </c>
      <c r="G68" s="148"/>
      <c r="H68" s="68">
        <f t="shared" si="3"/>
        <v>107499</v>
      </c>
      <c r="I68" s="70">
        <f>4338+2846</f>
        <v>7184</v>
      </c>
      <c r="J68" s="70">
        <f>29454+68579+2282</f>
        <v>100315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2"/>
        <v>27641</v>
      </c>
      <c r="D69" s="153">
        <f>SUM(D70:D74)</f>
        <v>20359</v>
      </c>
      <c r="E69" s="153">
        <f>SUM(E70:E74)</f>
        <v>7282</v>
      </c>
      <c r="F69" s="153">
        <f>SUM(F70:F74)</f>
        <v>0</v>
      </c>
      <c r="G69" s="154">
        <f>SUM(G70:G74)</f>
        <v>0</v>
      </c>
      <c r="H69" s="74">
        <f t="shared" si="3"/>
        <v>27213</v>
      </c>
      <c r="I69" s="153">
        <f>SUM(I70:I74)</f>
        <v>19931</v>
      </c>
      <c r="J69" s="153">
        <f>SUM(J70:J74)</f>
        <v>7282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2"/>
        <v>15474</v>
      </c>
      <c r="D70" s="76">
        <v>12674</v>
      </c>
      <c r="E70" s="76">
        <v>2800</v>
      </c>
      <c r="F70" s="76"/>
      <c r="G70" s="150"/>
      <c r="H70" s="74">
        <f t="shared" si="3"/>
        <v>15474</v>
      </c>
      <c r="I70" s="76">
        <v>12674</v>
      </c>
      <c r="J70" s="76">
        <f>800+2000</f>
        <v>2800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2"/>
        <v>0</v>
      </c>
      <c r="D71" s="76"/>
      <c r="E71" s="76"/>
      <c r="F71" s="76"/>
      <c r="G71" s="150"/>
      <c r="H71" s="74">
        <f t="shared" si="3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2"/>
        <v>0</v>
      </c>
      <c r="D72" s="76"/>
      <c r="E72" s="76"/>
      <c r="F72" s="76"/>
      <c r="G72" s="150"/>
      <c r="H72" s="74">
        <f t="shared" si="3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2"/>
        <v>11739</v>
      </c>
      <c r="D73" s="76">
        <v>7257</v>
      </c>
      <c r="E73" s="76">
        <v>4482</v>
      </c>
      <c r="F73" s="76"/>
      <c r="G73" s="150"/>
      <c r="H73" s="74">
        <f t="shared" si="3"/>
        <v>11739</v>
      </c>
      <c r="I73" s="76">
        <v>7257</v>
      </c>
      <c r="J73" s="76">
        <v>4482</v>
      </c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2"/>
        <v>428</v>
      </c>
      <c r="D74" s="76">
        <v>428</v>
      </c>
      <c r="E74" s="76"/>
      <c r="F74" s="76"/>
      <c r="G74" s="150"/>
      <c r="H74" s="74">
        <f t="shared" si="3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2"/>
        <v>148502</v>
      </c>
      <c r="D75" s="138">
        <f>SUM(D76,D83,D130,D164,D165,D172)</f>
        <v>0</v>
      </c>
      <c r="E75" s="138">
        <f>SUM(E76,E83,E130,E164,E165,E172)</f>
        <v>136731</v>
      </c>
      <c r="F75" s="138">
        <f>SUM(F76,F83,F130,F164,F165,F172)</f>
        <v>11771</v>
      </c>
      <c r="G75" s="139">
        <f>SUM(G76,G83,G130,G164,G165,G172)</f>
        <v>0</v>
      </c>
      <c r="H75" s="137">
        <f t="shared" si="3"/>
        <v>133104</v>
      </c>
      <c r="I75" s="138">
        <f>SUM(I76,I83,I130,I164,I165,I172)</f>
        <v>0</v>
      </c>
      <c r="J75" s="138">
        <f>SUM(J76,J83,J130,J164,J165,J172)</f>
        <v>120418</v>
      </c>
      <c r="K75" s="138">
        <f>SUM(K76,K83,K130,K164,K165,K172)</f>
        <v>12686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2"/>
        <v>285</v>
      </c>
      <c r="D76" s="65">
        <f>SUM(D77,D80)</f>
        <v>0</v>
      </c>
      <c r="E76" s="65">
        <f>SUM(E77,E80)</f>
        <v>285</v>
      </c>
      <c r="F76" s="65">
        <f>SUM(F77,F80)</f>
        <v>0</v>
      </c>
      <c r="G76" s="159">
        <f>SUM(G77,G80)</f>
        <v>0</v>
      </c>
      <c r="H76" s="59">
        <f t="shared" si="3"/>
        <v>285</v>
      </c>
      <c r="I76" s="65">
        <f>SUM(I77,I80)</f>
        <v>0</v>
      </c>
      <c r="J76" s="65">
        <f>SUM(J77,J80)</f>
        <v>285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2"/>
        <v>285</v>
      </c>
      <c r="D77" s="162">
        <f>SUM(D78:D79)</f>
        <v>0</v>
      </c>
      <c r="E77" s="162">
        <f>SUM(E78:E79)</f>
        <v>285</v>
      </c>
      <c r="F77" s="162">
        <f>SUM(F78:F79)</f>
        <v>0</v>
      </c>
      <c r="G77" s="163">
        <f>SUM(G78:G79)</f>
        <v>0</v>
      </c>
      <c r="H77" s="68">
        <f t="shared" si="3"/>
        <v>285</v>
      </c>
      <c r="I77" s="162">
        <f>SUM(I78:I79)</f>
        <v>0</v>
      </c>
      <c r="J77" s="162">
        <f>SUM(J78:J79)</f>
        <v>285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2"/>
        <v>60</v>
      </c>
      <c r="D78" s="76"/>
      <c r="E78" s="76">
        <v>60</v>
      </c>
      <c r="F78" s="76"/>
      <c r="G78" s="150"/>
      <c r="H78" s="74">
        <f t="shared" si="3"/>
        <v>60</v>
      </c>
      <c r="I78" s="76"/>
      <c r="J78" s="76">
        <v>60</v>
      </c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2"/>
        <v>225</v>
      </c>
      <c r="D79" s="76"/>
      <c r="E79" s="76">
        <v>225</v>
      </c>
      <c r="F79" s="76"/>
      <c r="G79" s="150"/>
      <c r="H79" s="74">
        <f t="shared" si="3"/>
        <v>225</v>
      </c>
      <c r="I79" s="76"/>
      <c r="J79" s="76">
        <v>225</v>
      </c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2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3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2"/>
        <v>0</v>
      </c>
      <c r="D81" s="76"/>
      <c r="E81" s="76"/>
      <c r="F81" s="76"/>
      <c r="G81" s="150"/>
      <c r="H81" s="74">
        <f t="shared" si="3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2"/>
        <v>0</v>
      </c>
      <c r="D82" s="76"/>
      <c r="E82" s="76"/>
      <c r="F82" s="76"/>
      <c r="G82" s="150"/>
      <c r="H82" s="74">
        <f t="shared" si="3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2"/>
        <v>41276</v>
      </c>
      <c r="D83" s="65">
        <f>SUM(D84,D89,D95,D103,D112,D116,D122,D128)</f>
        <v>0</v>
      </c>
      <c r="E83" s="65">
        <f>SUM(E84,E89,E95,E103,E112,E116,E122,E128)</f>
        <v>37443</v>
      </c>
      <c r="F83" s="65">
        <f>SUM(F84,F89,F95,F103,F112,F116,F122,F128)</f>
        <v>3833</v>
      </c>
      <c r="G83" s="159">
        <f>SUM(G84,G89,G95,G103,G112,G116,G122,G128)</f>
        <v>0</v>
      </c>
      <c r="H83" s="59">
        <f t="shared" si="3"/>
        <v>40468</v>
      </c>
      <c r="I83" s="65">
        <f>SUM(I84,I89,I95,I103,I112,I116,I122,I128)</f>
        <v>0</v>
      </c>
      <c r="J83" s="65">
        <f>SUM(J84,J89,J95,J103,J112,J116,J122,J128)</f>
        <v>36016</v>
      </c>
      <c r="K83" s="65">
        <f>SUM(K84,K89,K95,K103,K112,K116,K122,K128)</f>
        <v>4452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2"/>
        <v>3767</v>
      </c>
      <c r="D84" s="145">
        <f>SUM(D85:D88)</f>
        <v>0</v>
      </c>
      <c r="E84" s="145">
        <f>SUM(E85:E88)</f>
        <v>3476</v>
      </c>
      <c r="F84" s="145">
        <f>SUM(F85:F88)</f>
        <v>291</v>
      </c>
      <c r="G84" s="145">
        <f>SUM(G85:G88)</f>
        <v>0</v>
      </c>
      <c r="H84" s="110">
        <f t="shared" si="3"/>
        <v>3233</v>
      </c>
      <c r="I84" s="145">
        <f>SUM(I85:I88)</f>
        <v>0</v>
      </c>
      <c r="J84" s="145">
        <f>SUM(J85:J88)</f>
        <v>2942</v>
      </c>
      <c r="K84" s="145">
        <f>SUM(K85:K88)</f>
        <v>291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2"/>
        <v>0</v>
      </c>
      <c r="D85" s="70"/>
      <c r="E85" s="70"/>
      <c r="F85" s="70"/>
      <c r="G85" s="148"/>
      <c r="H85" s="68">
        <f t="shared" si="3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2"/>
        <v>2260</v>
      </c>
      <c r="D86" s="76"/>
      <c r="E86" s="76">
        <v>2089</v>
      </c>
      <c r="F86" s="76">
        <v>171</v>
      </c>
      <c r="G86" s="150"/>
      <c r="H86" s="74">
        <f t="shared" si="3"/>
        <v>2260</v>
      </c>
      <c r="I86" s="76"/>
      <c r="J86" s="76">
        <v>2089</v>
      </c>
      <c r="K86" s="76">
        <v>171</v>
      </c>
      <c r="L86" s="151"/>
    </row>
    <row r="87" spans="1:12" ht="24" x14ac:dyDescent="0.25">
      <c r="A87" s="47">
        <v>2214</v>
      </c>
      <c r="B87" s="73" t="s">
        <v>87</v>
      </c>
      <c r="C87" s="74">
        <f t="shared" si="2"/>
        <v>923</v>
      </c>
      <c r="D87" s="76"/>
      <c r="E87" s="76">
        <v>803</v>
      </c>
      <c r="F87" s="76">
        <v>120</v>
      </c>
      <c r="G87" s="150"/>
      <c r="H87" s="74">
        <f t="shared" si="3"/>
        <v>825</v>
      </c>
      <c r="I87" s="76"/>
      <c r="J87" s="76">
        <v>705</v>
      </c>
      <c r="K87" s="76">
        <v>120</v>
      </c>
      <c r="L87" s="151"/>
    </row>
    <row r="88" spans="1:12" x14ac:dyDescent="0.25">
      <c r="A88" s="47">
        <v>2219</v>
      </c>
      <c r="B88" s="73" t="s">
        <v>88</v>
      </c>
      <c r="C88" s="74">
        <f t="shared" si="2"/>
        <v>584</v>
      </c>
      <c r="D88" s="76"/>
      <c r="E88" s="76">
        <v>584</v>
      </c>
      <c r="F88" s="76"/>
      <c r="G88" s="150"/>
      <c r="H88" s="74">
        <f t="shared" si="3"/>
        <v>148</v>
      </c>
      <c r="I88" s="76"/>
      <c r="J88" s="76">
        <f>584-436</f>
        <v>148</v>
      </c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2"/>
        <v>18542</v>
      </c>
      <c r="D89" s="153">
        <f>SUM(D90:D94)</f>
        <v>0</v>
      </c>
      <c r="E89" s="153">
        <f>SUM(E90:E94)</f>
        <v>16197</v>
      </c>
      <c r="F89" s="153">
        <f>SUM(F90:F94)</f>
        <v>2345</v>
      </c>
      <c r="G89" s="154">
        <f>SUM(G90:G94)</f>
        <v>0</v>
      </c>
      <c r="H89" s="74">
        <f t="shared" si="3"/>
        <v>19411</v>
      </c>
      <c r="I89" s="153">
        <f>SUM(I90:I94)</f>
        <v>0</v>
      </c>
      <c r="J89" s="153">
        <f>SUM(J90:J94)</f>
        <v>16097</v>
      </c>
      <c r="K89" s="153">
        <f>SUM(K90:K94)</f>
        <v>3314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2"/>
        <v>0</v>
      </c>
      <c r="D90" s="76"/>
      <c r="E90" s="76"/>
      <c r="F90" s="76"/>
      <c r="G90" s="150"/>
      <c r="H90" s="74">
        <f t="shared" si="3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2"/>
        <v>4463</v>
      </c>
      <c r="D91" s="76"/>
      <c r="E91" s="76">
        <v>3758</v>
      </c>
      <c r="F91" s="76">
        <v>705</v>
      </c>
      <c r="G91" s="150"/>
      <c r="H91" s="74">
        <f t="shared" si="3"/>
        <v>4363</v>
      </c>
      <c r="I91" s="76"/>
      <c r="J91" s="76">
        <v>3658</v>
      </c>
      <c r="K91" s="76">
        <v>705</v>
      </c>
      <c r="L91" s="151"/>
    </row>
    <row r="92" spans="1:12" x14ac:dyDescent="0.25">
      <c r="A92" s="47">
        <v>2223</v>
      </c>
      <c r="B92" s="73" t="s">
        <v>92</v>
      </c>
      <c r="C92" s="74">
        <f t="shared" si="2"/>
        <v>13509</v>
      </c>
      <c r="D92" s="76"/>
      <c r="E92" s="76">
        <v>12029</v>
      </c>
      <c r="F92" s="76">
        <v>1480</v>
      </c>
      <c r="G92" s="150"/>
      <c r="H92" s="74">
        <f t="shared" si="3"/>
        <v>14478</v>
      </c>
      <c r="I92" s="76"/>
      <c r="J92" s="76">
        <v>12029</v>
      </c>
      <c r="K92" s="76">
        <f>1480+969</f>
        <v>2449</v>
      </c>
      <c r="L92" s="151"/>
    </row>
    <row r="93" spans="1:12" ht="48" x14ac:dyDescent="0.25">
      <c r="A93" s="47">
        <v>2224</v>
      </c>
      <c r="B93" s="73" t="s">
        <v>616</v>
      </c>
      <c r="C93" s="74">
        <f t="shared" si="2"/>
        <v>570</v>
      </c>
      <c r="D93" s="76"/>
      <c r="E93" s="76">
        <v>410</v>
      </c>
      <c r="F93" s="76">
        <v>160</v>
      </c>
      <c r="G93" s="150"/>
      <c r="H93" s="74">
        <f t="shared" si="3"/>
        <v>570</v>
      </c>
      <c r="I93" s="76"/>
      <c r="J93" s="76">
        <v>410</v>
      </c>
      <c r="K93" s="76">
        <v>160</v>
      </c>
      <c r="L93" s="151"/>
    </row>
    <row r="94" spans="1:12" ht="24" x14ac:dyDescent="0.25">
      <c r="A94" s="47">
        <v>2229</v>
      </c>
      <c r="B94" s="73" t="s">
        <v>93</v>
      </c>
      <c r="C94" s="74">
        <f t="shared" si="2"/>
        <v>0</v>
      </c>
      <c r="D94" s="76"/>
      <c r="E94" s="76"/>
      <c r="F94" s="76"/>
      <c r="G94" s="150"/>
      <c r="H94" s="74">
        <f t="shared" si="3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2"/>
        <v>2008</v>
      </c>
      <c r="D95" s="153">
        <f>SUM(D96:D102)</f>
        <v>0</v>
      </c>
      <c r="E95" s="153">
        <f>SUM(E96:E102)</f>
        <v>1993</v>
      </c>
      <c r="F95" s="153">
        <f>SUM(F96:F102)</f>
        <v>15</v>
      </c>
      <c r="G95" s="154">
        <f>SUM(G96:G102)</f>
        <v>0</v>
      </c>
      <c r="H95" s="74">
        <f t="shared" si="3"/>
        <v>1204</v>
      </c>
      <c r="I95" s="153">
        <f>SUM(I96:I102)</f>
        <v>0</v>
      </c>
      <c r="J95" s="153">
        <f>SUM(J96:J102)</f>
        <v>1189</v>
      </c>
      <c r="K95" s="153">
        <f>SUM(K96:K102)</f>
        <v>15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2"/>
        <v>0</v>
      </c>
      <c r="D96" s="76"/>
      <c r="E96" s="76"/>
      <c r="F96" s="76"/>
      <c r="G96" s="150"/>
      <c r="H96" s="74">
        <f t="shared" si="3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2"/>
        <v>0</v>
      </c>
      <c r="D97" s="76"/>
      <c r="E97" s="76"/>
      <c r="F97" s="76"/>
      <c r="G97" s="150"/>
      <c r="H97" s="74">
        <f t="shared" si="3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2"/>
        <v>0</v>
      </c>
      <c r="D98" s="70"/>
      <c r="E98" s="70"/>
      <c r="F98" s="70"/>
      <c r="G98" s="148"/>
      <c r="H98" s="68">
        <f t="shared" si="3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2"/>
        <v>0</v>
      </c>
      <c r="D99" s="76"/>
      <c r="E99" s="76"/>
      <c r="F99" s="76"/>
      <c r="G99" s="150"/>
      <c r="H99" s="74">
        <f t="shared" si="3"/>
        <v>50</v>
      </c>
      <c r="I99" s="76"/>
      <c r="J99" s="76">
        <v>50</v>
      </c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2"/>
        <v>854</v>
      </c>
      <c r="D100" s="76"/>
      <c r="E100" s="76">
        <v>854</v>
      </c>
      <c r="F100" s="76"/>
      <c r="G100" s="150"/>
      <c r="H100" s="74">
        <f t="shared" si="3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2"/>
        <v>15</v>
      </c>
      <c r="D101" s="76"/>
      <c r="E101" s="76"/>
      <c r="F101" s="76">
        <v>15</v>
      </c>
      <c r="G101" s="150"/>
      <c r="H101" s="74">
        <f t="shared" si="3"/>
        <v>15</v>
      </c>
      <c r="I101" s="76"/>
      <c r="J101" s="76"/>
      <c r="K101" s="76">
        <v>15</v>
      </c>
      <c r="L101" s="151"/>
    </row>
    <row r="102" spans="1:12" ht="24" x14ac:dyDescent="0.25">
      <c r="A102" s="47">
        <v>2239</v>
      </c>
      <c r="B102" s="73" t="s">
        <v>99</v>
      </c>
      <c r="C102" s="74">
        <f t="shared" si="2"/>
        <v>1139</v>
      </c>
      <c r="D102" s="76"/>
      <c r="E102" s="76">
        <v>1139</v>
      </c>
      <c r="F102" s="76"/>
      <c r="G102" s="150"/>
      <c r="H102" s="74">
        <f t="shared" si="3"/>
        <v>1139</v>
      </c>
      <c r="I102" s="76"/>
      <c r="J102" s="76">
        <v>1139</v>
      </c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2"/>
        <v>15381</v>
      </c>
      <c r="D103" s="153">
        <f>SUM(D104:D111)</f>
        <v>0</v>
      </c>
      <c r="E103" s="153">
        <f>SUM(E104:E111)</f>
        <v>14199</v>
      </c>
      <c r="F103" s="153">
        <f>SUM(F104:F111)</f>
        <v>1182</v>
      </c>
      <c r="G103" s="154">
        <f>SUM(G104:G111)</f>
        <v>0</v>
      </c>
      <c r="H103" s="74">
        <f t="shared" si="3"/>
        <v>15031</v>
      </c>
      <c r="I103" s="153">
        <f>SUM(I104:I111)</f>
        <v>0</v>
      </c>
      <c r="J103" s="153">
        <f>SUM(J104:J111)</f>
        <v>14199</v>
      </c>
      <c r="K103" s="153">
        <f>SUM(K104:K111)</f>
        <v>832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2"/>
        <v>4269</v>
      </c>
      <c r="D104" s="76"/>
      <c r="E104" s="76">
        <v>4269</v>
      </c>
      <c r="F104" s="76"/>
      <c r="G104" s="150"/>
      <c r="H104" s="74">
        <f t="shared" si="3"/>
        <v>4269</v>
      </c>
      <c r="I104" s="76"/>
      <c r="J104" s="76">
        <v>4269</v>
      </c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2"/>
        <v>3061</v>
      </c>
      <c r="D105" s="76"/>
      <c r="E105" s="76">
        <v>2212</v>
      </c>
      <c r="F105" s="76">
        <v>849</v>
      </c>
      <c r="G105" s="150"/>
      <c r="H105" s="74">
        <f t="shared" si="3"/>
        <v>2711</v>
      </c>
      <c r="I105" s="76"/>
      <c r="J105" s="76">
        <v>2212</v>
      </c>
      <c r="K105" s="76">
        <f>849-350</f>
        <v>499</v>
      </c>
      <c r="L105" s="151"/>
    </row>
    <row r="106" spans="1:12" ht="24" x14ac:dyDescent="0.25">
      <c r="A106" s="47">
        <v>2243</v>
      </c>
      <c r="B106" s="73" t="s">
        <v>102</v>
      </c>
      <c r="C106" s="74">
        <f t="shared" si="2"/>
        <v>1294</v>
      </c>
      <c r="D106" s="76"/>
      <c r="E106" s="76">
        <v>1104</v>
      </c>
      <c r="F106" s="76">
        <v>190</v>
      </c>
      <c r="G106" s="150"/>
      <c r="H106" s="74">
        <f t="shared" si="3"/>
        <v>1294</v>
      </c>
      <c r="I106" s="76"/>
      <c r="J106" s="76">
        <v>1104</v>
      </c>
      <c r="K106" s="76">
        <v>190</v>
      </c>
      <c r="L106" s="151"/>
    </row>
    <row r="107" spans="1:12" x14ac:dyDescent="0.25">
      <c r="A107" s="47">
        <v>2244</v>
      </c>
      <c r="B107" s="73" t="s">
        <v>620</v>
      </c>
      <c r="C107" s="74">
        <f t="shared" si="2"/>
        <v>4757</v>
      </c>
      <c r="D107" s="76"/>
      <c r="E107" s="76">
        <v>4757</v>
      </c>
      <c r="F107" s="76"/>
      <c r="G107" s="150"/>
      <c r="H107" s="74">
        <f t="shared" si="3"/>
        <v>4757</v>
      </c>
      <c r="I107" s="76"/>
      <c r="J107" s="76">
        <v>4757</v>
      </c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2"/>
        <v>0</v>
      </c>
      <c r="D108" s="76"/>
      <c r="E108" s="76"/>
      <c r="F108" s="76"/>
      <c r="G108" s="150"/>
      <c r="H108" s="74">
        <f t="shared" si="3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2"/>
        <v>1287</v>
      </c>
      <c r="D109" s="76"/>
      <c r="E109" s="76">
        <v>1287</v>
      </c>
      <c r="F109" s="76"/>
      <c r="G109" s="150"/>
      <c r="H109" s="74">
        <f t="shared" si="3"/>
        <v>1287</v>
      </c>
      <c r="I109" s="76"/>
      <c r="J109" s="76">
        <v>1287</v>
      </c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2"/>
        <v>0</v>
      </c>
      <c r="D110" s="76"/>
      <c r="E110" s="76"/>
      <c r="F110" s="76"/>
      <c r="G110" s="150"/>
      <c r="H110" s="74">
        <f t="shared" si="3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2"/>
        <v>713</v>
      </c>
      <c r="D111" s="76"/>
      <c r="E111" s="76">
        <v>570</v>
      </c>
      <c r="F111" s="76">
        <v>143</v>
      </c>
      <c r="G111" s="150"/>
      <c r="H111" s="74">
        <f t="shared" si="3"/>
        <v>713</v>
      </c>
      <c r="I111" s="76"/>
      <c r="J111" s="76">
        <v>570</v>
      </c>
      <c r="K111" s="76">
        <v>143</v>
      </c>
      <c r="L111" s="151"/>
    </row>
    <row r="112" spans="1:12" x14ac:dyDescent="0.25">
      <c r="A112" s="152">
        <v>2250</v>
      </c>
      <c r="B112" s="73" t="s">
        <v>107</v>
      </c>
      <c r="C112" s="74">
        <f t="shared" si="2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3"/>
        <v>436</v>
      </c>
      <c r="I112" s="153">
        <f>SUM(I113:I115)</f>
        <v>0</v>
      </c>
      <c r="J112" s="153">
        <f>SUM(J113:J115)</f>
        <v>436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2"/>
        <v>0</v>
      </c>
      <c r="D113" s="76"/>
      <c r="E113" s="76"/>
      <c r="F113" s="76"/>
      <c r="G113" s="150"/>
      <c r="H113" s="74">
        <f t="shared" si="3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 t="s">
        <v>343</v>
      </c>
      <c r="G115" s="150"/>
      <c r="H115" s="74">
        <f>SUM(I115:L115)</f>
        <v>436</v>
      </c>
      <c r="I115" s="76"/>
      <c r="J115" s="76">
        <v>436</v>
      </c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4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5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4"/>
        <v>0</v>
      </c>
      <c r="D117" s="76"/>
      <c r="E117" s="76"/>
      <c r="F117" s="76"/>
      <c r="G117" s="150"/>
      <c r="H117" s="74">
        <f t="shared" si="5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4"/>
        <v>0</v>
      </c>
      <c r="D118" s="76"/>
      <c r="E118" s="76"/>
      <c r="F118" s="76"/>
      <c r="G118" s="150"/>
      <c r="H118" s="74">
        <f t="shared" si="5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4"/>
        <v>0</v>
      </c>
      <c r="D119" s="76"/>
      <c r="E119" s="76"/>
      <c r="F119" s="76"/>
      <c r="G119" s="150"/>
      <c r="H119" s="74">
        <f t="shared" si="5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4"/>
        <v>0</v>
      </c>
      <c r="D120" s="76"/>
      <c r="E120" s="76"/>
      <c r="F120" s="76"/>
      <c r="G120" s="150"/>
      <c r="H120" s="74">
        <f t="shared" si="5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4"/>
        <v>0</v>
      </c>
      <c r="D121" s="76"/>
      <c r="E121" s="76"/>
      <c r="F121" s="76"/>
      <c r="G121" s="150"/>
      <c r="H121" s="74">
        <f t="shared" si="5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4"/>
        <v>1578</v>
      </c>
      <c r="D122" s="153">
        <f>SUM(D123:D127)</f>
        <v>0</v>
      </c>
      <c r="E122" s="153">
        <f>SUM(E123:E127)</f>
        <v>1578</v>
      </c>
      <c r="F122" s="153">
        <f>SUM(F123:F127)</f>
        <v>0</v>
      </c>
      <c r="G122" s="154">
        <f>SUM(G123:G127)</f>
        <v>0</v>
      </c>
      <c r="H122" s="74">
        <f t="shared" si="5"/>
        <v>1153</v>
      </c>
      <c r="I122" s="153">
        <f>SUM(I123:I127)</f>
        <v>0</v>
      </c>
      <c r="J122" s="153">
        <f>SUM(J123:J127)</f>
        <v>1153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4"/>
        <v>0</v>
      </c>
      <c r="D123" s="76"/>
      <c r="E123" s="76"/>
      <c r="F123" s="76"/>
      <c r="G123" s="150"/>
      <c r="H123" s="74">
        <f t="shared" si="5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4"/>
        <v>425</v>
      </c>
      <c r="D124" s="76"/>
      <c r="E124" s="76">
        <v>425</v>
      </c>
      <c r="F124" s="76"/>
      <c r="G124" s="150"/>
      <c r="H124" s="74">
        <f t="shared" si="5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4"/>
        <v>0</v>
      </c>
      <c r="D125" s="76"/>
      <c r="E125" s="76"/>
      <c r="F125" s="76"/>
      <c r="G125" s="150"/>
      <c r="H125" s="74">
        <f t="shared" si="5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4"/>
        <v>0</v>
      </c>
      <c r="D126" s="76"/>
      <c r="E126" s="76"/>
      <c r="F126" s="76"/>
      <c r="G126" s="150"/>
      <c r="H126" s="74">
        <f t="shared" si="5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4"/>
        <v>1153</v>
      </c>
      <c r="D127" s="76"/>
      <c r="E127" s="76">
        <v>1153</v>
      </c>
      <c r="F127" s="76" t="s">
        <v>343</v>
      </c>
      <c r="G127" s="150"/>
      <c r="H127" s="74">
        <f t="shared" si="5"/>
        <v>1153</v>
      </c>
      <c r="I127" s="76"/>
      <c r="J127" s="76">
        <v>1153</v>
      </c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6">SUM(C129)</f>
        <v>0</v>
      </c>
      <c r="D128" s="162">
        <f t="shared" si="6"/>
        <v>0</v>
      </c>
      <c r="E128" s="162">
        <f t="shared" si="6"/>
        <v>0</v>
      </c>
      <c r="F128" s="162">
        <f t="shared" si="6"/>
        <v>0</v>
      </c>
      <c r="G128" s="162">
        <f t="shared" si="6"/>
        <v>0</v>
      </c>
      <c r="H128" s="68">
        <f t="shared" si="6"/>
        <v>0</v>
      </c>
      <c r="I128" s="162">
        <f t="shared" si="6"/>
        <v>0</v>
      </c>
      <c r="J128" s="162">
        <f t="shared" si="6"/>
        <v>0</v>
      </c>
      <c r="K128" s="162">
        <f t="shared" si="6"/>
        <v>0</v>
      </c>
      <c r="L128" s="167">
        <f t="shared" si="6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4"/>
        <v>106539</v>
      </c>
      <c r="D130" s="65">
        <f>SUM(D131,D136,D140,D141,D144,D151,D159,D160,D163)</f>
        <v>0</v>
      </c>
      <c r="E130" s="65">
        <f>SUM(E131,E136,E140,E141,E144,E151,E159,E160,E163)</f>
        <v>98601</v>
      </c>
      <c r="F130" s="65">
        <f>SUM(F131,F136,F140,F141,F144,F151,F159,F160,F163)</f>
        <v>7938</v>
      </c>
      <c r="G130" s="159">
        <f>SUM(G131,G136,G140,G141,G144,G151,G159,G160,G163)</f>
        <v>0</v>
      </c>
      <c r="H130" s="59">
        <f t="shared" si="5"/>
        <v>91949</v>
      </c>
      <c r="I130" s="65">
        <f>SUM(I131,I136,I140,I141,I144,I151,I159,I160,I163)</f>
        <v>0</v>
      </c>
      <c r="J130" s="65">
        <f>SUM(J131,J136,J140,J141,J144,J151,J159,J160,J163)</f>
        <v>83715</v>
      </c>
      <c r="K130" s="65">
        <f>SUM(K131,K136,K140,K141,K144,K151,K159,K160,K163)</f>
        <v>8234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4"/>
        <v>7259</v>
      </c>
      <c r="D131" s="162">
        <f>SUM(D132:D135)</f>
        <v>0</v>
      </c>
      <c r="E131" s="162">
        <f t="shared" ref="E131:L131" si="7">SUM(E132:E135)</f>
        <v>7116</v>
      </c>
      <c r="F131" s="162">
        <f t="shared" si="7"/>
        <v>143</v>
      </c>
      <c r="G131" s="163">
        <f t="shared" si="7"/>
        <v>0</v>
      </c>
      <c r="H131" s="68">
        <f t="shared" si="5"/>
        <v>8113</v>
      </c>
      <c r="I131" s="162">
        <f t="shared" si="7"/>
        <v>0</v>
      </c>
      <c r="J131" s="162">
        <f t="shared" si="7"/>
        <v>7970</v>
      </c>
      <c r="K131" s="162">
        <f t="shared" si="7"/>
        <v>143</v>
      </c>
      <c r="L131" s="164">
        <f t="shared" si="7"/>
        <v>0</v>
      </c>
    </row>
    <row r="132" spans="1:12" x14ac:dyDescent="0.25">
      <c r="A132" s="47">
        <v>2311</v>
      </c>
      <c r="B132" s="73" t="s">
        <v>125</v>
      </c>
      <c r="C132" s="74">
        <f t="shared" si="4"/>
        <v>1282</v>
      </c>
      <c r="D132" s="76"/>
      <c r="E132" s="76">
        <v>1139</v>
      </c>
      <c r="F132" s="76">
        <v>143</v>
      </c>
      <c r="G132" s="150"/>
      <c r="H132" s="74">
        <f t="shared" si="5"/>
        <v>1282</v>
      </c>
      <c r="I132" s="76"/>
      <c r="J132" s="76">
        <v>1139</v>
      </c>
      <c r="K132" s="76">
        <v>143</v>
      </c>
      <c r="L132" s="151"/>
    </row>
    <row r="133" spans="1:12" x14ac:dyDescent="0.25">
      <c r="A133" s="47">
        <v>2312</v>
      </c>
      <c r="B133" s="73" t="s">
        <v>126</v>
      </c>
      <c r="C133" s="74">
        <f t="shared" si="4"/>
        <v>5977</v>
      </c>
      <c r="D133" s="76"/>
      <c r="E133" s="76">
        <v>5977</v>
      </c>
      <c r="F133" s="76"/>
      <c r="G133" s="150"/>
      <c r="H133" s="74">
        <f t="shared" si="5"/>
        <v>5977</v>
      </c>
      <c r="I133" s="76"/>
      <c r="J133" s="76">
        <v>5977</v>
      </c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4"/>
        <v>0</v>
      </c>
      <c r="D134" s="76"/>
      <c r="E134" s="76"/>
      <c r="F134" s="76"/>
      <c r="G134" s="150"/>
      <c r="H134" s="74">
        <f t="shared" si="5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4"/>
        <v>0</v>
      </c>
      <c r="D135" s="76"/>
      <c r="E135" s="76"/>
      <c r="F135" s="76"/>
      <c r="G135" s="150"/>
      <c r="H135" s="74">
        <f t="shared" si="5"/>
        <v>854</v>
      </c>
      <c r="I135" s="76"/>
      <c r="J135" s="76">
        <v>854</v>
      </c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4"/>
        <v>31542</v>
      </c>
      <c r="D136" s="153">
        <f>SUM(D137:D139)</f>
        <v>0</v>
      </c>
      <c r="E136" s="153">
        <f>SUM(E137:E139)</f>
        <v>30035</v>
      </c>
      <c r="F136" s="153">
        <f>SUM(F137:F139)</f>
        <v>1507</v>
      </c>
      <c r="G136" s="154">
        <f>SUM(G137:G139)</f>
        <v>0</v>
      </c>
      <c r="H136" s="74">
        <f t="shared" si="5"/>
        <v>23779</v>
      </c>
      <c r="I136" s="153">
        <f>SUM(I137:I139)</f>
        <v>0</v>
      </c>
      <c r="J136" s="153">
        <f>SUM(J137:J139)</f>
        <v>22272</v>
      </c>
      <c r="K136" s="153">
        <f>SUM(K137:K139)</f>
        <v>1507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4"/>
        <v>24598</v>
      </c>
      <c r="D137" s="76"/>
      <c r="E137" s="76">
        <v>24041</v>
      </c>
      <c r="F137" s="76">
        <v>557</v>
      </c>
      <c r="G137" s="150"/>
      <c r="H137" s="74">
        <f t="shared" si="5"/>
        <v>16835</v>
      </c>
      <c r="I137" s="76"/>
      <c r="J137" s="76">
        <f>22164-5886</f>
        <v>16278</v>
      </c>
      <c r="K137" s="76">
        <v>557</v>
      </c>
      <c r="L137" s="151"/>
    </row>
    <row r="138" spans="1:12" x14ac:dyDescent="0.25">
      <c r="A138" s="47">
        <v>2322</v>
      </c>
      <c r="B138" s="73" t="s">
        <v>130</v>
      </c>
      <c r="C138" s="74">
        <f t="shared" si="4"/>
        <v>6944</v>
      </c>
      <c r="D138" s="76"/>
      <c r="E138" s="76">
        <v>5994</v>
      </c>
      <c r="F138" s="76">
        <v>950</v>
      </c>
      <c r="G138" s="150"/>
      <c r="H138" s="74">
        <f t="shared" si="5"/>
        <v>6944</v>
      </c>
      <c r="I138" s="76"/>
      <c r="J138" s="76">
        <v>5994</v>
      </c>
      <c r="K138" s="76">
        <v>950</v>
      </c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4"/>
        <v>0</v>
      </c>
      <c r="D139" s="76"/>
      <c r="E139" s="76"/>
      <c r="F139" s="76"/>
      <c r="G139" s="150"/>
      <c r="H139" s="74">
        <f t="shared" si="5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4"/>
        <v>0</v>
      </c>
      <c r="D140" s="76"/>
      <c r="E140" s="76"/>
      <c r="F140" s="76"/>
      <c r="G140" s="150"/>
      <c r="H140" s="74">
        <f t="shared" si="5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4"/>
        <v>1423</v>
      </c>
      <c r="D141" s="153">
        <f>SUM(D142:D143)</f>
        <v>0</v>
      </c>
      <c r="E141" s="153">
        <f>SUM(E142:E143)</f>
        <v>1423</v>
      </c>
      <c r="F141" s="153">
        <f>SUM(F142:F143)</f>
        <v>0</v>
      </c>
      <c r="G141" s="154">
        <f>SUM(G142:G143)</f>
        <v>0</v>
      </c>
      <c r="H141" s="74">
        <f t="shared" si="5"/>
        <v>1423</v>
      </c>
      <c r="I141" s="153">
        <f>SUM(I142:I143)</f>
        <v>0</v>
      </c>
      <c r="J141" s="153">
        <f>SUM(J142:J143)</f>
        <v>1423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4"/>
        <v>1423</v>
      </c>
      <c r="D142" s="76"/>
      <c r="E142" s="76">
        <v>1423</v>
      </c>
      <c r="F142" s="76"/>
      <c r="G142" s="150"/>
      <c r="H142" s="74">
        <f t="shared" si="5"/>
        <v>1423</v>
      </c>
      <c r="I142" s="76"/>
      <c r="J142" s="76">
        <v>1423</v>
      </c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4"/>
        <v>0</v>
      </c>
      <c r="D143" s="76"/>
      <c r="E143" s="76"/>
      <c r="F143" s="76"/>
      <c r="G143" s="150"/>
      <c r="H143" s="74">
        <f t="shared" si="5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4"/>
        <v>11404</v>
      </c>
      <c r="D144" s="145">
        <f>SUM(D145:D150)</f>
        <v>0</v>
      </c>
      <c r="E144" s="145">
        <f>SUM(E145:E150)</f>
        <v>10479</v>
      </c>
      <c r="F144" s="145">
        <f>SUM(F145:F150)</f>
        <v>925</v>
      </c>
      <c r="G144" s="146">
        <f>SUM(G145:G150)</f>
        <v>0</v>
      </c>
      <c r="H144" s="110">
        <f t="shared" si="5"/>
        <v>11754</v>
      </c>
      <c r="I144" s="145">
        <f>SUM(I145:I150)</f>
        <v>0</v>
      </c>
      <c r="J144" s="145">
        <f>SUM(J145:J150)</f>
        <v>10479</v>
      </c>
      <c r="K144" s="145">
        <f>SUM(K145:K150)</f>
        <v>1275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4"/>
        <v>5693</v>
      </c>
      <c r="D145" s="70"/>
      <c r="E145" s="70">
        <v>5294</v>
      </c>
      <c r="F145" s="70">
        <v>399</v>
      </c>
      <c r="G145" s="148"/>
      <c r="H145" s="68">
        <f t="shared" si="5"/>
        <v>5693</v>
      </c>
      <c r="I145" s="70"/>
      <c r="J145" s="70">
        <v>5294</v>
      </c>
      <c r="K145" s="70">
        <v>399</v>
      </c>
      <c r="L145" s="149"/>
    </row>
    <row r="146" spans="1:12" x14ac:dyDescent="0.25">
      <c r="A146" s="47">
        <v>2352</v>
      </c>
      <c r="B146" s="73" t="s">
        <v>138</v>
      </c>
      <c r="C146" s="74">
        <f t="shared" si="4"/>
        <v>3985</v>
      </c>
      <c r="D146" s="76"/>
      <c r="E146" s="76">
        <v>3586</v>
      </c>
      <c r="F146" s="76">
        <v>399</v>
      </c>
      <c r="G146" s="150"/>
      <c r="H146" s="74">
        <f t="shared" si="5"/>
        <v>3985</v>
      </c>
      <c r="I146" s="76"/>
      <c r="J146" s="76">
        <v>3586</v>
      </c>
      <c r="K146" s="76">
        <v>399</v>
      </c>
      <c r="L146" s="151"/>
    </row>
    <row r="147" spans="1:12" ht="24" x14ac:dyDescent="0.25">
      <c r="A147" s="47">
        <v>2353</v>
      </c>
      <c r="B147" s="73" t="s">
        <v>139</v>
      </c>
      <c r="C147" s="74">
        <f t="shared" si="4"/>
        <v>122</v>
      </c>
      <c r="D147" s="76"/>
      <c r="E147" s="76">
        <v>122</v>
      </c>
      <c r="F147" s="76"/>
      <c r="G147" s="150"/>
      <c r="H147" s="74">
        <f t="shared" si="5"/>
        <v>122</v>
      </c>
      <c r="I147" s="76"/>
      <c r="J147" s="76">
        <v>122</v>
      </c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4"/>
        <v>350</v>
      </c>
      <c r="D148" s="76"/>
      <c r="E148" s="76">
        <v>280</v>
      </c>
      <c r="F148" s="76">
        <v>70</v>
      </c>
      <c r="G148" s="150"/>
      <c r="H148" s="74">
        <f t="shared" si="5"/>
        <v>700</v>
      </c>
      <c r="I148" s="76"/>
      <c r="J148" s="76">
        <v>280</v>
      </c>
      <c r="K148" s="76">
        <f>70+350</f>
        <v>420</v>
      </c>
      <c r="L148" s="151"/>
    </row>
    <row r="149" spans="1:12" ht="24" x14ac:dyDescent="0.25">
      <c r="A149" s="47">
        <v>2355</v>
      </c>
      <c r="B149" s="73" t="s">
        <v>141</v>
      </c>
      <c r="C149" s="74">
        <f t="shared" si="4"/>
        <v>1254</v>
      </c>
      <c r="D149" s="76"/>
      <c r="E149" s="76">
        <v>1197</v>
      </c>
      <c r="F149" s="76">
        <v>57</v>
      </c>
      <c r="G149" s="150"/>
      <c r="H149" s="74">
        <f t="shared" si="5"/>
        <v>1254</v>
      </c>
      <c r="I149" s="76"/>
      <c r="J149" s="76">
        <v>1197</v>
      </c>
      <c r="K149" s="76">
        <v>57</v>
      </c>
      <c r="L149" s="151"/>
    </row>
    <row r="150" spans="1:12" ht="24" x14ac:dyDescent="0.25">
      <c r="A150" s="47">
        <v>2359</v>
      </c>
      <c r="B150" s="73" t="s">
        <v>142</v>
      </c>
      <c r="C150" s="74">
        <f t="shared" si="4"/>
        <v>0</v>
      </c>
      <c r="D150" s="76"/>
      <c r="E150" s="76"/>
      <c r="F150" s="76"/>
      <c r="G150" s="150"/>
      <c r="H150" s="74">
        <f t="shared" si="5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4"/>
        <v>49676</v>
      </c>
      <c r="D151" s="153">
        <f>SUM(D152:D158)</f>
        <v>0</v>
      </c>
      <c r="E151" s="153">
        <f>SUM(E152:E158)</f>
        <v>44527</v>
      </c>
      <c r="F151" s="153">
        <f>SUM(F152:F158)</f>
        <v>5149</v>
      </c>
      <c r="G151" s="154">
        <f>SUM(G152:G158)</f>
        <v>0</v>
      </c>
      <c r="H151" s="74">
        <f t="shared" si="5"/>
        <v>42499</v>
      </c>
      <c r="I151" s="153">
        <f>SUM(I152:I158)</f>
        <v>0</v>
      </c>
      <c r="J151" s="153">
        <f>SUM(J152:J158)</f>
        <v>37404</v>
      </c>
      <c r="K151" s="153">
        <f>SUM(K152:K158)</f>
        <v>5095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4"/>
        <v>4270</v>
      </c>
      <c r="D152" s="76"/>
      <c r="E152" s="76">
        <v>3588</v>
      </c>
      <c r="F152" s="76">
        <v>682</v>
      </c>
      <c r="G152" s="150"/>
      <c r="H152" s="74">
        <f t="shared" si="5"/>
        <v>4216</v>
      </c>
      <c r="I152" s="76"/>
      <c r="J152" s="76">
        <v>3588</v>
      </c>
      <c r="K152" s="76">
        <v>628</v>
      </c>
      <c r="L152" s="151"/>
    </row>
    <row r="153" spans="1:12" ht="24" x14ac:dyDescent="0.25">
      <c r="A153" s="46">
        <v>2362</v>
      </c>
      <c r="B153" s="73" t="s">
        <v>145</v>
      </c>
      <c r="C153" s="74">
        <f t="shared" si="4"/>
        <v>1139</v>
      </c>
      <c r="D153" s="76"/>
      <c r="E153" s="76">
        <v>712</v>
      </c>
      <c r="F153" s="76">
        <v>427</v>
      </c>
      <c r="G153" s="150"/>
      <c r="H153" s="74">
        <f t="shared" si="5"/>
        <v>1139</v>
      </c>
      <c r="I153" s="76"/>
      <c r="J153" s="76">
        <v>712</v>
      </c>
      <c r="K153" s="76">
        <v>427</v>
      </c>
      <c r="L153" s="151"/>
    </row>
    <row r="154" spans="1:12" x14ac:dyDescent="0.25">
      <c r="A154" s="46">
        <v>2363</v>
      </c>
      <c r="B154" s="73" t="s">
        <v>146</v>
      </c>
      <c r="C154" s="74">
        <f t="shared" si="4"/>
        <v>42761</v>
      </c>
      <c r="D154" s="76"/>
      <c r="E154" s="76">
        <v>38721</v>
      </c>
      <c r="F154" s="76">
        <v>4040</v>
      </c>
      <c r="G154" s="150"/>
      <c r="H154" s="74">
        <f t="shared" si="5"/>
        <v>35638</v>
      </c>
      <c r="I154" s="76"/>
      <c r="J154" s="76">
        <v>31598</v>
      </c>
      <c r="K154" s="76">
        <v>4040</v>
      </c>
      <c r="L154" s="151"/>
    </row>
    <row r="155" spans="1:12" x14ac:dyDescent="0.25">
      <c r="A155" s="46">
        <v>2364</v>
      </c>
      <c r="B155" s="73" t="s">
        <v>147</v>
      </c>
      <c r="C155" s="74">
        <f t="shared" si="4"/>
        <v>0</v>
      </c>
      <c r="D155" s="76"/>
      <c r="E155" s="76"/>
      <c r="F155" s="76"/>
      <c r="G155" s="150"/>
      <c r="H155" s="74">
        <f t="shared" si="5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4"/>
        <v>0</v>
      </c>
      <c r="D156" s="76"/>
      <c r="E156" s="76"/>
      <c r="F156" s="76"/>
      <c r="G156" s="150"/>
      <c r="H156" s="74">
        <f t="shared" si="5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4"/>
        <v>143</v>
      </c>
      <c r="D157" s="76"/>
      <c r="E157" s="76">
        <v>143</v>
      </c>
      <c r="F157" s="76"/>
      <c r="G157" s="150"/>
      <c r="H157" s="74">
        <f t="shared" si="5"/>
        <v>143</v>
      </c>
      <c r="I157" s="76"/>
      <c r="J157" s="76">
        <v>143</v>
      </c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4"/>
        <v>1363</v>
      </c>
      <c r="D158" s="76"/>
      <c r="E158" s="76">
        <v>1363</v>
      </c>
      <c r="F158" s="76"/>
      <c r="G158" s="150"/>
      <c r="H158" s="74">
        <f t="shared" si="5"/>
        <v>1363</v>
      </c>
      <c r="I158" s="76"/>
      <c r="J158" s="76">
        <v>1363</v>
      </c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4"/>
        <v>4381</v>
      </c>
      <c r="D159" s="156"/>
      <c r="E159" s="156">
        <v>4167</v>
      </c>
      <c r="F159" s="156">
        <v>214</v>
      </c>
      <c r="G159" s="157"/>
      <c r="H159" s="110">
        <f t="shared" si="5"/>
        <v>4381</v>
      </c>
      <c r="I159" s="156"/>
      <c r="J159" s="156">
        <v>4167</v>
      </c>
      <c r="K159" s="156">
        <v>214</v>
      </c>
      <c r="L159" s="158"/>
    </row>
    <row r="160" spans="1:12" x14ac:dyDescent="0.25">
      <c r="A160" s="144">
        <v>2380</v>
      </c>
      <c r="B160" s="103" t="s">
        <v>152</v>
      </c>
      <c r="C160" s="110">
        <f t="shared" si="4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5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4"/>
        <v>0</v>
      </c>
      <c r="D161" s="70"/>
      <c r="E161" s="70"/>
      <c r="F161" s="70"/>
      <c r="G161" s="148"/>
      <c r="H161" s="68">
        <f t="shared" si="5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4"/>
        <v>0</v>
      </c>
      <c r="D162" s="76"/>
      <c r="E162" s="76"/>
      <c r="F162" s="76"/>
      <c r="G162" s="150"/>
      <c r="H162" s="74">
        <f t="shared" si="5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4"/>
        <v>854</v>
      </c>
      <c r="D163" s="156"/>
      <c r="E163" s="156">
        <v>854</v>
      </c>
      <c r="F163" s="156"/>
      <c r="G163" s="157"/>
      <c r="H163" s="110">
        <f t="shared" si="5"/>
        <v>0</v>
      </c>
      <c r="I163" s="156"/>
      <c r="J163" s="156">
        <f>854-854</f>
        <v>0</v>
      </c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4"/>
        <v>0</v>
      </c>
      <c r="D164" s="168"/>
      <c r="E164" s="168"/>
      <c r="F164" s="168"/>
      <c r="G164" s="169"/>
      <c r="H164" s="59">
        <f t="shared" si="5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4"/>
        <v>402</v>
      </c>
      <c r="D165" s="65">
        <f>SUM(D166,D171)</f>
        <v>0</v>
      </c>
      <c r="E165" s="65">
        <f>SUM(E166,E171)</f>
        <v>402</v>
      </c>
      <c r="F165" s="65">
        <f>SUM(F166,F171)</f>
        <v>0</v>
      </c>
      <c r="G165" s="65">
        <f>SUM(G166,G171)</f>
        <v>0</v>
      </c>
      <c r="H165" s="59">
        <f t="shared" si="5"/>
        <v>402</v>
      </c>
      <c r="I165" s="65">
        <f>SUM(I166,I171)</f>
        <v>0</v>
      </c>
      <c r="J165" s="65">
        <f>SUM(J166,J171)</f>
        <v>402</v>
      </c>
      <c r="K165" s="65">
        <f>SUM(K166,K171)</f>
        <v>0</v>
      </c>
      <c r="L165" s="143">
        <f>SUM(L166,L171)</f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4"/>
        <v>402</v>
      </c>
      <c r="D166" s="162">
        <f>SUM(D167:D170)</f>
        <v>0</v>
      </c>
      <c r="E166" s="162">
        <f>SUM(E167:E170)</f>
        <v>402</v>
      </c>
      <c r="F166" s="162">
        <f>SUM(F167:F170)</f>
        <v>0</v>
      </c>
      <c r="G166" s="162">
        <f>SUM(G167:G170)</f>
        <v>0</v>
      </c>
      <c r="H166" s="68">
        <f t="shared" si="5"/>
        <v>402</v>
      </c>
      <c r="I166" s="162">
        <f>SUM(I167:I170)</f>
        <v>0</v>
      </c>
      <c r="J166" s="162">
        <f>SUM(J167:J170)</f>
        <v>402</v>
      </c>
      <c r="K166" s="162">
        <f>SUM(K167:K170)</f>
        <v>0</v>
      </c>
      <c r="L166" s="171">
        <f>SUM(L167:L170)</f>
        <v>0</v>
      </c>
    </row>
    <row r="167" spans="1:12" ht="24" x14ac:dyDescent="0.25">
      <c r="A167" s="47">
        <v>2512</v>
      </c>
      <c r="B167" s="73" t="s">
        <v>159</v>
      </c>
      <c r="C167" s="74">
        <f t="shared" si="4"/>
        <v>0</v>
      </c>
      <c r="D167" s="76"/>
      <c r="E167" s="76"/>
      <c r="F167" s="76"/>
      <c r="G167" s="150"/>
      <c r="H167" s="74">
        <f t="shared" si="5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4"/>
        <v>0</v>
      </c>
      <c r="D168" s="76"/>
      <c r="E168" s="76"/>
      <c r="F168" s="76"/>
      <c r="G168" s="150"/>
      <c r="H168" s="74">
        <f t="shared" si="5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4"/>
        <v>228</v>
      </c>
      <c r="D169" s="76"/>
      <c r="E169" s="76">
        <v>228</v>
      </c>
      <c r="F169" s="76"/>
      <c r="G169" s="150"/>
      <c r="H169" s="74">
        <f t="shared" si="5"/>
        <v>228</v>
      </c>
      <c r="I169" s="76"/>
      <c r="J169" s="76">
        <v>228</v>
      </c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4"/>
        <v>174</v>
      </c>
      <c r="D170" s="76"/>
      <c r="E170" s="76">
        <v>174</v>
      </c>
      <c r="F170" s="76"/>
      <c r="G170" s="150"/>
      <c r="H170" s="74">
        <f t="shared" si="5"/>
        <v>174</v>
      </c>
      <c r="I170" s="76"/>
      <c r="J170" s="76">
        <v>174</v>
      </c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4"/>
        <v>0</v>
      </c>
      <c r="D171" s="76"/>
      <c r="E171" s="76"/>
      <c r="F171" s="76"/>
      <c r="G171" s="150"/>
      <c r="H171" s="74">
        <f t="shared" si="5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4"/>
        <v>0</v>
      </c>
      <c r="D172" s="43"/>
      <c r="E172" s="43"/>
      <c r="F172" s="43"/>
      <c r="G172" s="44"/>
      <c r="H172" s="68">
        <f t="shared" si="5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4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5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4"/>
        <v>0</v>
      </c>
      <c r="D174" s="65">
        <f>SUM(D175,D179)</f>
        <v>0</v>
      </c>
      <c r="E174" s="65">
        <f>SUM(E175,E179)</f>
        <v>0</v>
      </c>
      <c r="F174" s="65">
        <f>SUM(F175,F179)</f>
        <v>0</v>
      </c>
      <c r="G174" s="65">
        <f>SUM(G175,G179)</f>
        <v>0</v>
      </c>
      <c r="H174" s="59">
        <f t="shared" si="5"/>
        <v>0</v>
      </c>
      <c r="I174" s="65">
        <f>SUM(I175,I179)</f>
        <v>0</v>
      </c>
      <c r="J174" s="65">
        <f>SUM(J175,J179)</f>
        <v>0</v>
      </c>
      <c r="K174" s="65">
        <f>SUM(K175,K179)</f>
        <v>0</v>
      </c>
      <c r="L174" s="143">
        <f>SUM(L175,L179)</f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4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5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 t="shared" si="4"/>
        <v>0</v>
      </c>
      <c r="D176" s="76"/>
      <c r="E176" s="76"/>
      <c r="F176" s="76"/>
      <c r="G176" s="150"/>
      <c r="H176" s="74">
        <f t="shared" si="5"/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 t="shared" si="4"/>
        <v>0</v>
      </c>
      <c r="D177" s="76"/>
      <c r="E177" s="76"/>
      <c r="F177" s="76"/>
      <c r="G177" s="150"/>
      <c r="H177" s="74">
        <f t="shared" si="5"/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 t="shared" si="4"/>
        <v>0</v>
      </c>
      <c r="D178" s="76"/>
      <c r="E178" s="76"/>
      <c r="F178" s="76"/>
      <c r="G178" s="150"/>
      <c r="H178" s="74">
        <f t="shared" si="5"/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si="4"/>
        <v>0</v>
      </c>
      <c r="D179" s="162">
        <f>SUM(D180:D183)</f>
        <v>0</v>
      </c>
      <c r="E179" s="162">
        <f>SUM(E180:E183)</f>
        <v>0</v>
      </c>
      <c r="F179" s="162">
        <f>SUM(F180:F183)</f>
        <v>0</v>
      </c>
      <c r="G179" s="162">
        <f>SUM(G180:G183)</f>
        <v>0</v>
      </c>
      <c r="H179" s="175">
        <f t="shared" si="5"/>
        <v>0</v>
      </c>
      <c r="I179" s="162">
        <f>SUM(I180:I183)</f>
        <v>0</v>
      </c>
      <c r="J179" s="162">
        <f>SUM(J180:J183)</f>
        <v>0</v>
      </c>
      <c r="K179" s="162">
        <f>SUM(K180:K183)</f>
        <v>0</v>
      </c>
      <c r="L179" s="176">
        <f>SUM(L180:L183)</f>
        <v>0</v>
      </c>
    </row>
    <row r="180" spans="1:12" ht="72" x14ac:dyDescent="0.25">
      <c r="A180" s="47">
        <v>3291</v>
      </c>
      <c r="B180" s="73" t="s">
        <v>169</v>
      </c>
      <c r="C180" s="74">
        <f t="shared" si="4"/>
        <v>0</v>
      </c>
      <c r="D180" s="76"/>
      <c r="E180" s="76"/>
      <c r="F180" s="76"/>
      <c r="G180" s="177"/>
      <c r="H180" s="74">
        <f t="shared" si="5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4"/>
        <v>0</v>
      </c>
      <c r="D181" s="76"/>
      <c r="E181" s="76"/>
      <c r="F181" s="76"/>
      <c r="G181" s="177"/>
      <c r="H181" s="74">
        <f t="shared" si="5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4"/>
        <v>0</v>
      </c>
      <c r="D182" s="76"/>
      <c r="E182" s="76"/>
      <c r="F182" s="76"/>
      <c r="G182" s="177"/>
      <c r="H182" s="74">
        <f t="shared" si="5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4"/>
        <v>0</v>
      </c>
      <c r="D183" s="179"/>
      <c r="E183" s="179"/>
      <c r="F183" s="179"/>
      <c r="G183" s="180"/>
      <c r="H183" s="175">
        <f t="shared" si="5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4"/>
        <v>0</v>
      </c>
      <c r="D184" s="183">
        <f>SUM(D185:D186)</f>
        <v>0</v>
      </c>
      <c r="E184" s="183">
        <f>SUM(E185:E186)</f>
        <v>0</v>
      </c>
      <c r="F184" s="183">
        <f>SUM(F185:F186)</f>
        <v>0</v>
      </c>
      <c r="G184" s="183">
        <f>SUM(G185:G186)</f>
        <v>0</v>
      </c>
      <c r="H184" s="182">
        <f t="shared" si="5"/>
        <v>0</v>
      </c>
      <c r="I184" s="183">
        <f>SUM(I185:I186)</f>
        <v>0</v>
      </c>
      <c r="J184" s="183">
        <f>SUM(J185:J186)</f>
        <v>0</v>
      </c>
      <c r="K184" s="183">
        <f>SUM(K185:K186)</f>
        <v>0</v>
      </c>
      <c r="L184" s="143">
        <f>SUM(L185:L186)</f>
        <v>0</v>
      </c>
    </row>
    <row r="185" spans="1:12" ht="48" x14ac:dyDescent="0.25">
      <c r="A185" s="102">
        <v>3310</v>
      </c>
      <c r="B185" s="103" t="s">
        <v>172</v>
      </c>
      <c r="C185" s="184">
        <f t="shared" si="4"/>
        <v>0</v>
      </c>
      <c r="D185" s="156"/>
      <c r="E185" s="156"/>
      <c r="F185" s="156"/>
      <c r="G185" s="157"/>
      <c r="H185" s="184">
        <f t="shared" si="5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4"/>
        <v>0</v>
      </c>
      <c r="D186" s="70"/>
      <c r="E186" s="70"/>
      <c r="F186" s="70"/>
      <c r="G186" s="148"/>
      <c r="H186" s="68">
        <f t="shared" si="5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4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5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5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8">SUM(D189:G189)</f>
        <v>0</v>
      </c>
      <c r="D189" s="70"/>
      <c r="E189" s="70"/>
      <c r="F189" s="70"/>
      <c r="G189" s="148"/>
      <c r="H189" s="68">
        <f t="shared" ref="H189:H262" si="9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8"/>
        <v>0</v>
      </c>
      <c r="D190" s="76"/>
      <c r="E190" s="76"/>
      <c r="F190" s="76"/>
      <c r="G190" s="150"/>
      <c r="H190" s="74">
        <f t="shared" si="9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8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9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9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8"/>
        <v>0</v>
      </c>
      <c r="D193" s="76"/>
      <c r="E193" s="76"/>
      <c r="F193" s="76"/>
      <c r="G193" s="150"/>
      <c r="H193" s="74">
        <f t="shared" si="9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8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9"/>
        <v>7116</v>
      </c>
      <c r="I194" s="133">
        <f>SUM(I195,I230,I268)</f>
        <v>0</v>
      </c>
      <c r="J194" s="133">
        <f>SUM(J195,J230,J268)</f>
        <v>7116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8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9"/>
        <v>7116</v>
      </c>
      <c r="I195" s="138">
        <f>I196+I204</f>
        <v>0</v>
      </c>
      <c r="J195" s="138">
        <f>J196+J204</f>
        <v>7116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8"/>
        <v>80</v>
      </c>
      <c r="D196" s="65">
        <f>D197+D198+D201+D202+D203</f>
        <v>0</v>
      </c>
      <c r="E196" s="65">
        <f>E197+E198+E201+E202+E203</f>
        <v>80</v>
      </c>
      <c r="F196" s="65">
        <f>F197+F198+F201+F202+F203</f>
        <v>0</v>
      </c>
      <c r="G196" s="159">
        <f>G197+G198+G201+G202+G203</f>
        <v>0</v>
      </c>
      <c r="H196" s="59">
        <f t="shared" si="9"/>
        <v>80</v>
      </c>
      <c r="I196" s="65">
        <f>I197+I198+I201+I202+I203</f>
        <v>0</v>
      </c>
      <c r="J196" s="65">
        <f>J197+J198+J201+J202+J203</f>
        <v>80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8"/>
        <v>0</v>
      </c>
      <c r="D197" s="70"/>
      <c r="E197" s="70"/>
      <c r="F197" s="70"/>
      <c r="G197" s="148"/>
      <c r="H197" s="68">
        <f t="shared" si="9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8"/>
        <v>80</v>
      </c>
      <c r="D198" s="153">
        <f>D199+D200</f>
        <v>0</v>
      </c>
      <c r="E198" s="153">
        <f>E199+E200</f>
        <v>80</v>
      </c>
      <c r="F198" s="153">
        <f>F199+F200</f>
        <v>0</v>
      </c>
      <c r="G198" s="154">
        <f>G199+G200</f>
        <v>0</v>
      </c>
      <c r="H198" s="74">
        <f t="shared" si="9"/>
        <v>80</v>
      </c>
      <c r="I198" s="153">
        <f>I199+I200</f>
        <v>0</v>
      </c>
      <c r="J198" s="153">
        <f>J199+J200</f>
        <v>80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8"/>
        <v>80</v>
      </c>
      <c r="D199" s="76"/>
      <c r="E199" s="76">
        <v>80</v>
      </c>
      <c r="F199" s="76"/>
      <c r="G199" s="150"/>
      <c r="H199" s="74">
        <f t="shared" si="9"/>
        <v>80</v>
      </c>
      <c r="I199" s="76"/>
      <c r="J199" s="76">
        <v>80</v>
      </c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8"/>
        <v>0</v>
      </c>
      <c r="D200" s="76"/>
      <c r="E200" s="76"/>
      <c r="F200" s="76"/>
      <c r="G200" s="150"/>
      <c r="H200" s="74">
        <f t="shared" si="9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8"/>
        <v>0</v>
      </c>
      <c r="D201" s="76"/>
      <c r="E201" s="76"/>
      <c r="F201" s="76"/>
      <c r="G201" s="150"/>
      <c r="H201" s="74">
        <f t="shared" si="9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8"/>
        <v>0</v>
      </c>
      <c r="D202" s="76"/>
      <c r="E202" s="76"/>
      <c r="F202" s="76"/>
      <c r="G202" s="150"/>
      <c r="H202" s="74">
        <f t="shared" si="9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8"/>
        <v>0</v>
      </c>
      <c r="D203" s="76"/>
      <c r="E203" s="76"/>
      <c r="F203" s="76"/>
      <c r="G203" s="150"/>
      <c r="H203" s="74">
        <f t="shared" si="9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8"/>
        <v>7036</v>
      </c>
      <c r="D204" s="65">
        <f>D205+D215+D216+D225+D226+D227+D229</f>
        <v>0</v>
      </c>
      <c r="E204" s="65">
        <f>E205+E215+E216+E225+E226+E227+E229</f>
        <v>7036</v>
      </c>
      <c r="F204" s="65">
        <f>F205+F215+F216+F225+F226+F227+F229</f>
        <v>0</v>
      </c>
      <c r="G204" s="159">
        <f>G205+G215+G216+G225+G226+G227+G229</f>
        <v>0</v>
      </c>
      <c r="H204" s="59">
        <f t="shared" si="9"/>
        <v>7036</v>
      </c>
      <c r="I204" s="65">
        <f>I205+I215+I216+I225+I226+I227+I229</f>
        <v>0</v>
      </c>
      <c r="J204" s="65">
        <f>J205+J215+J216+J225+J226+J227+J229</f>
        <v>7036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8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9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8"/>
        <v>0</v>
      </c>
      <c r="D206" s="70"/>
      <c r="E206" s="70"/>
      <c r="F206" s="70"/>
      <c r="G206" s="148"/>
      <c r="H206" s="68">
        <f t="shared" si="9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8"/>
        <v>0</v>
      </c>
      <c r="D207" s="76"/>
      <c r="E207" s="76"/>
      <c r="F207" s="76"/>
      <c r="G207" s="150"/>
      <c r="H207" s="74">
        <f t="shared" si="9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8"/>
        <v>0</v>
      </c>
      <c r="D208" s="76"/>
      <c r="E208" s="76"/>
      <c r="F208" s="76"/>
      <c r="G208" s="150"/>
      <c r="H208" s="74">
        <f t="shared" si="9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8"/>
        <v>0</v>
      </c>
      <c r="D209" s="76"/>
      <c r="E209" s="76"/>
      <c r="F209" s="76"/>
      <c r="G209" s="150"/>
      <c r="H209" s="74">
        <f t="shared" si="9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8"/>
        <v>0</v>
      </c>
      <c r="D211" s="76"/>
      <c r="E211" s="76"/>
      <c r="F211" s="76"/>
      <c r="G211" s="150"/>
      <c r="H211" s="74">
        <f t="shared" si="9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8"/>
        <v>0</v>
      </c>
      <c r="D212" s="76"/>
      <c r="E212" s="76"/>
      <c r="F212" s="76"/>
      <c r="G212" s="150"/>
      <c r="H212" s="74">
        <f t="shared" si="9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8"/>
        <v>0</v>
      </c>
      <c r="D213" s="76"/>
      <c r="E213" s="76"/>
      <c r="F213" s="76"/>
      <c r="G213" s="150"/>
      <c r="H213" s="74">
        <f t="shared" si="9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8"/>
        <v>0</v>
      </c>
      <c r="D214" s="76"/>
      <c r="E214" s="76"/>
      <c r="F214" s="76"/>
      <c r="G214" s="150"/>
      <c r="H214" s="74">
        <f t="shared" si="9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8"/>
        <v>0</v>
      </c>
      <c r="D215" s="76"/>
      <c r="E215" s="76"/>
      <c r="F215" s="76"/>
      <c r="G215" s="150"/>
      <c r="H215" s="74">
        <f t="shared" si="9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8"/>
        <v>7036</v>
      </c>
      <c r="D216" s="153">
        <f>SUM(D217:D224)</f>
        <v>0</v>
      </c>
      <c r="E216" s="153">
        <f>SUM(E217:E224)</f>
        <v>7036</v>
      </c>
      <c r="F216" s="153">
        <f>SUM(F217:F224)</f>
        <v>0</v>
      </c>
      <c r="G216" s="154">
        <f>SUM(G217:G224)</f>
        <v>0</v>
      </c>
      <c r="H216" s="74">
        <f t="shared" si="9"/>
        <v>7036</v>
      </c>
      <c r="I216" s="153">
        <f>SUM(I217:I224)</f>
        <v>0</v>
      </c>
      <c r="J216" s="153">
        <f>SUM(J217:J224)</f>
        <v>7036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8"/>
        <v>0</v>
      </c>
      <c r="D217" s="76"/>
      <c r="E217" s="76"/>
      <c r="F217" s="76"/>
      <c r="G217" s="150"/>
      <c r="H217" s="74">
        <f t="shared" si="9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8"/>
        <v>1836</v>
      </c>
      <c r="D218" s="76"/>
      <c r="E218" s="76">
        <v>1836</v>
      </c>
      <c r="F218" s="76"/>
      <c r="G218" s="150"/>
      <c r="H218" s="74">
        <f t="shared" si="9"/>
        <v>1836</v>
      </c>
      <c r="I218" s="76"/>
      <c r="J218" s="76">
        <v>1836</v>
      </c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8"/>
        <v>500</v>
      </c>
      <c r="D219" s="76"/>
      <c r="E219" s="76">
        <v>500</v>
      </c>
      <c r="F219" s="76"/>
      <c r="G219" s="150"/>
      <c r="H219" s="74">
        <f t="shared" si="9"/>
        <v>500</v>
      </c>
      <c r="I219" s="76"/>
      <c r="J219" s="76">
        <v>500</v>
      </c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8"/>
        <v>0</v>
      </c>
      <c r="D220" s="76"/>
      <c r="E220" s="76"/>
      <c r="F220" s="76"/>
      <c r="G220" s="150"/>
      <c r="H220" s="74">
        <f t="shared" si="9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8"/>
        <v>0</v>
      </c>
      <c r="D221" s="76"/>
      <c r="E221" s="76"/>
      <c r="F221" s="76"/>
      <c r="G221" s="150"/>
      <c r="H221" s="74">
        <f t="shared" si="9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8"/>
        <v>0</v>
      </c>
      <c r="D222" s="76"/>
      <c r="E222" s="76"/>
      <c r="F222" s="76"/>
      <c r="G222" s="150"/>
      <c r="H222" s="74">
        <f t="shared" si="9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8"/>
        <v>4700</v>
      </c>
      <c r="D223" s="76"/>
      <c r="E223" s="76">
        <v>4700</v>
      </c>
      <c r="F223" s="76"/>
      <c r="G223" s="150"/>
      <c r="H223" s="74">
        <f t="shared" si="9"/>
        <v>4700</v>
      </c>
      <c r="I223" s="76"/>
      <c r="J223" s="76">
        <v>4700</v>
      </c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8"/>
        <v>0</v>
      </c>
      <c r="D224" s="76"/>
      <c r="E224" s="76"/>
      <c r="F224" s="76"/>
      <c r="G224" s="150"/>
      <c r="H224" s="74">
        <f t="shared" si="9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8"/>
        <v>0</v>
      </c>
      <c r="D225" s="76"/>
      <c r="E225" s="76"/>
      <c r="F225" s="76"/>
      <c r="G225" s="150"/>
      <c r="H225" s="74">
        <f t="shared" si="9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8"/>
        <v>0</v>
      </c>
      <c r="D226" s="76"/>
      <c r="E226" s="76"/>
      <c r="F226" s="76"/>
      <c r="G226" s="150"/>
      <c r="H226" s="74">
        <f t="shared" si="9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8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9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8"/>
        <v>0</v>
      </c>
      <c r="D228" s="76"/>
      <c r="E228" s="76"/>
      <c r="F228" s="76"/>
      <c r="G228" s="150"/>
      <c r="H228" s="74">
        <f t="shared" si="9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8"/>
        <v>0</v>
      </c>
      <c r="D229" s="156"/>
      <c r="E229" s="156"/>
      <c r="F229" s="156"/>
      <c r="G229" s="157"/>
      <c r="H229" s="110">
        <f t="shared" si="9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8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9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9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8"/>
        <v>0</v>
      </c>
      <c r="D232" s="70"/>
      <c r="E232" s="70"/>
      <c r="F232" s="70"/>
      <c r="G232" s="195"/>
      <c r="H232" s="196">
        <f t="shared" si="9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8"/>
        <v>0</v>
      </c>
      <c r="D233" s="76">
        <f>SUM(D234)</f>
        <v>0</v>
      </c>
      <c r="E233" s="76">
        <f t="shared" ref="E233:L233" si="10">SUM(E234)</f>
        <v>0</v>
      </c>
      <c r="F233" s="76">
        <f t="shared" si="10"/>
        <v>0</v>
      </c>
      <c r="G233" s="150">
        <f t="shared" si="10"/>
        <v>0</v>
      </c>
      <c r="H233" s="197">
        <f t="shared" si="9"/>
        <v>0</v>
      </c>
      <c r="I233" s="76">
        <f t="shared" si="10"/>
        <v>0</v>
      </c>
      <c r="J233" s="76">
        <f t="shared" si="10"/>
        <v>0</v>
      </c>
      <c r="K233" s="76">
        <f t="shared" si="10"/>
        <v>0</v>
      </c>
      <c r="L233" s="151">
        <f t="shared" si="10"/>
        <v>0</v>
      </c>
    </row>
    <row r="234" spans="1:12" ht="24" x14ac:dyDescent="0.25">
      <c r="A234" s="47">
        <v>6239</v>
      </c>
      <c r="B234" s="67" t="s">
        <v>610</v>
      </c>
      <c r="C234" s="190">
        <f t="shared" si="8"/>
        <v>0</v>
      </c>
      <c r="D234" s="70"/>
      <c r="E234" s="70"/>
      <c r="F234" s="70"/>
      <c r="G234" s="148"/>
      <c r="H234" s="197">
        <f t="shared" si="9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9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9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9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9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8"/>
        <v>0</v>
      </c>
      <c r="D240" s="76"/>
      <c r="E240" s="76"/>
      <c r="F240" s="76"/>
      <c r="G240" s="150"/>
      <c r="H240" s="197">
        <f t="shared" si="9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8"/>
        <v>0</v>
      </c>
      <c r="D241" s="76"/>
      <c r="E241" s="76"/>
      <c r="F241" s="76"/>
      <c r="G241" s="150"/>
      <c r="H241" s="197">
        <f t="shared" si="9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8"/>
        <v>0</v>
      </c>
      <c r="D242" s="76"/>
      <c r="E242" s="76"/>
      <c r="F242" s="76"/>
      <c r="G242" s="150"/>
      <c r="H242" s="197">
        <f t="shared" si="9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8"/>
        <v>0</v>
      </c>
      <c r="D243" s="76"/>
      <c r="E243" s="76"/>
      <c r="F243" s="76"/>
      <c r="G243" s="150"/>
      <c r="H243" s="197">
        <f t="shared" si="9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8"/>
        <v>0</v>
      </c>
      <c r="D244" s="76"/>
      <c r="E244" s="76"/>
      <c r="F244" s="76"/>
      <c r="G244" s="150"/>
      <c r="H244" s="197">
        <f t="shared" si="9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8"/>
        <v>0</v>
      </c>
      <c r="D245" s="76"/>
      <c r="E245" s="76"/>
      <c r="F245" s="76"/>
      <c r="G245" s="150"/>
      <c r="H245" s="197">
        <f t="shared" si="9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8"/>
        <v>0</v>
      </c>
      <c r="D246" s="162">
        <f>SUM(D247:D250)</f>
        <v>0</v>
      </c>
      <c r="E246" s="162">
        <f>SUM(E247:E250)</f>
        <v>0</v>
      </c>
      <c r="F246" s="162">
        <f>SUM(F247:F250)</f>
        <v>0</v>
      </c>
      <c r="G246" s="199">
        <f>SUM(G247:G250)</f>
        <v>0</v>
      </c>
      <c r="H246" s="198">
        <f t="shared" si="9"/>
        <v>0</v>
      </c>
      <c r="I246" s="162">
        <f>SUM(I247:I250)</f>
        <v>0</v>
      </c>
      <c r="J246" s="162">
        <f>SUM(J247:J250)</f>
        <v>0</v>
      </c>
      <c r="K246" s="162">
        <f>SUM(K247:K250)</f>
        <v>0</v>
      </c>
      <c r="L246" s="176">
        <f>SUM(L247:L250)</f>
        <v>0</v>
      </c>
    </row>
    <row r="247" spans="1:12" x14ac:dyDescent="0.25">
      <c r="A247" s="47">
        <v>6291</v>
      </c>
      <c r="B247" s="73" t="s">
        <v>230</v>
      </c>
      <c r="C247" s="190">
        <f t="shared" si="8"/>
        <v>0</v>
      </c>
      <c r="D247" s="76"/>
      <c r="E247" s="76"/>
      <c r="F247" s="76"/>
      <c r="G247" s="200"/>
      <c r="H247" s="190">
        <f t="shared" si="9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8"/>
        <v>0</v>
      </c>
      <c r="D248" s="76"/>
      <c r="E248" s="76"/>
      <c r="F248" s="76"/>
      <c r="G248" s="200"/>
      <c r="H248" s="190">
        <f t="shared" si="9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8"/>
        <v>0</v>
      </c>
      <c r="D249" s="76"/>
      <c r="E249" s="76"/>
      <c r="F249" s="76"/>
      <c r="G249" s="200"/>
      <c r="H249" s="190">
        <f t="shared" si="9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8"/>
        <v>0</v>
      </c>
      <c r="D250" s="76"/>
      <c r="E250" s="76"/>
      <c r="F250" s="76"/>
      <c r="G250" s="200"/>
      <c r="H250" s="190">
        <f t="shared" si="9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8"/>
        <v>0</v>
      </c>
      <c r="D251" s="65">
        <f>SUM(D252,D256,D257)</f>
        <v>0</v>
      </c>
      <c r="E251" s="65">
        <f>SUM(E252,E256,E257)</f>
        <v>0</v>
      </c>
      <c r="F251" s="65">
        <f>SUM(F252,F256,F257)</f>
        <v>0</v>
      </c>
      <c r="G251" s="65">
        <f>SUM(G252,G256,G257)</f>
        <v>0</v>
      </c>
      <c r="H251" s="59">
        <f t="shared" si="9"/>
        <v>0</v>
      </c>
      <c r="I251" s="65">
        <f>SUM(I252,I256,I257)</f>
        <v>0</v>
      </c>
      <c r="J251" s="65">
        <f>SUM(J252,J256,J257)</f>
        <v>0</v>
      </c>
      <c r="K251" s="65">
        <f>SUM(K252,K256,K257)</f>
        <v>0</v>
      </c>
      <c r="L251" s="165">
        <f>SUM(L252,L256,L257)</f>
        <v>0</v>
      </c>
    </row>
    <row r="252" spans="1:12" ht="24" x14ac:dyDescent="0.25">
      <c r="A252" s="161">
        <v>6320</v>
      </c>
      <c r="B252" s="67" t="s">
        <v>235</v>
      </c>
      <c r="C252" s="198">
        <f t="shared" si="8"/>
        <v>0</v>
      </c>
      <c r="D252" s="162">
        <f>SUM(D253:D255)</f>
        <v>0</v>
      </c>
      <c r="E252" s="162">
        <f>SUM(E253:E255)</f>
        <v>0</v>
      </c>
      <c r="F252" s="162">
        <f>SUM(F253:F255)</f>
        <v>0</v>
      </c>
      <c r="G252" s="201">
        <f>SUM(G253:G255)</f>
        <v>0</v>
      </c>
      <c r="H252" s="198">
        <f t="shared" si="9"/>
        <v>0</v>
      </c>
      <c r="I252" s="162">
        <f>SUM(I253:I255)</f>
        <v>0</v>
      </c>
      <c r="J252" s="162">
        <f>SUM(J253:J255)</f>
        <v>0</v>
      </c>
      <c r="K252" s="162">
        <f>SUM(K253:K255)</f>
        <v>0</v>
      </c>
      <c r="L252" s="202">
        <f>SUM(L253:L255)</f>
        <v>0</v>
      </c>
    </row>
    <row r="253" spans="1:12" x14ac:dyDescent="0.25">
      <c r="A253" s="47">
        <v>6322</v>
      </c>
      <c r="B253" s="73" t="s">
        <v>236</v>
      </c>
      <c r="C253" s="190">
        <f t="shared" si="8"/>
        <v>0</v>
      </c>
      <c r="D253" s="76"/>
      <c r="E253" s="76"/>
      <c r="F253" s="76"/>
      <c r="G253" s="200"/>
      <c r="H253" s="190">
        <f t="shared" si="9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8"/>
        <v>0</v>
      </c>
      <c r="D254" s="76"/>
      <c r="E254" s="76"/>
      <c r="F254" s="76"/>
      <c r="G254" s="200"/>
      <c r="H254" s="190">
        <f t="shared" si="9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8"/>
        <v>0</v>
      </c>
      <c r="D255" s="70"/>
      <c r="E255" s="70"/>
      <c r="F255" s="70"/>
      <c r="G255" s="203"/>
      <c r="H255" s="194">
        <f t="shared" si="9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8"/>
        <v>0</v>
      </c>
      <c r="D257" s="76"/>
      <c r="E257" s="76"/>
      <c r="F257" s="76"/>
      <c r="G257" s="150"/>
      <c r="H257" s="197">
        <f t="shared" si="9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>SUM(E259,E263)</f>
        <v>0</v>
      </c>
      <c r="F258" s="65">
        <f>SUM(F259,F263)</f>
        <v>0</v>
      </c>
      <c r="G258" s="65">
        <f>SUM(G259,G263)</f>
        <v>0</v>
      </c>
      <c r="H258" s="59">
        <f>SUM(I258:L258)</f>
        <v>0</v>
      </c>
      <c r="I258" s="65">
        <f>SUM(I259,I263)</f>
        <v>0</v>
      </c>
      <c r="J258" s="65">
        <f>SUM(J259,J263)</f>
        <v>0</v>
      </c>
      <c r="K258" s="65">
        <f>SUM(K259,K263)</f>
        <v>0</v>
      </c>
      <c r="L258" s="165">
        <f>SUM(L259,L263)</f>
        <v>0</v>
      </c>
    </row>
    <row r="259" spans="1:13" ht="24" x14ac:dyDescent="0.25">
      <c r="A259" s="161">
        <v>6410</v>
      </c>
      <c r="B259" s="67" t="s">
        <v>242</v>
      </c>
      <c r="C259" s="194">
        <f t="shared" si="8"/>
        <v>0</v>
      </c>
      <c r="D259" s="162">
        <f>SUM(D260:D262)</f>
        <v>0</v>
      </c>
      <c r="E259" s="162">
        <f>SUM(E260:E262)</f>
        <v>0</v>
      </c>
      <c r="F259" s="162">
        <f>SUM(F260:F262)</f>
        <v>0</v>
      </c>
      <c r="G259" s="206">
        <f>SUM(G260:G262)</f>
        <v>0</v>
      </c>
      <c r="H259" s="194">
        <f t="shared" si="9"/>
        <v>0</v>
      </c>
      <c r="I259" s="162">
        <f>SUM(I260:I262)</f>
        <v>0</v>
      </c>
      <c r="J259" s="162">
        <f>SUM(J260:J262)</f>
        <v>0</v>
      </c>
      <c r="K259" s="162">
        <f>SUM(K260:K262)</f>
        <v>0</v>
      </c>
      <c r="L259" s="171">
        <f>SUM(L260:L262)</f>
        <v>0</v>
      </c>
    </row>
    <row r="260" spans="1:13" x14ac:dyDescent="0.25">
      <c r="A260" s="47">
        <v>6411</v>
      </c>
      <c r="B260" s="207" t="s">
        <v>243</v>
      </c>
      <c r="C260" s="190">
        <f t="shared" si="8"/>
        <v>0</v>
      </c>
      <c r="D260" s="76"/>
      <c r="E260" s="76"/>
      <c r="F260" s="76"/>
      <c r="G260" s="150"/>
      <c r="H260" s="197">
        <f t="shared" si="9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8"/>
        <v>0</v>
      </c>
      <c r="D261" s="76"/>
      <c r="E261" s="76"/>
      <c r="F261" s="76"/>
      <c r="G261" s="150"/>
      <c r="H261" s="197">
        <f t="shared" si="9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8"/>
        <v>0</v>
      </c>
      <c r="D262" s="76"/>
      <c r="E262" s="76"/>
      <c r="F262" s="76"/>
      <c r="G262" s="150"/>
      <c r="H262" s="197">
        <f t="shared" si="9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8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11">SUM(D264:G264)</f>
        <v>0</v>
      </c>
      <c r="D264" s="76"/>
      <c r="E264" s="76"/>
      <c r="F264" s="76"/>
      <c r="G264" s="150"/>
      <c r="H264" s="197">
        <f t="shared" ref="H264:H282" si="12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11"/>
        <v>0</v>
      </c>
      <c r="D265" s="76"/>
      <c r="E265" s="76"/>
      <c r="F265" s="76"/>
      <c r="G265" s="150"/>
      <c r="H265" s="197">
        <f t="shared" si="12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62"/>
    </row>
    <row r="268" spans="1:13" ht="45.75" customHeight="1" x14ac:dyDescent="0.25">
      <c r="A268" s="210">
        <v>7000</v>
      </c>
      <c r="B268" s="210" t="s">
        <v>251</v>
      </c>
      <c r="C268" s="211" t="e">
        <f t="shared" si="11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12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11"/>
        <v>0</v>
      </c>
      <c r="D269" s="65">
        <f>SUM(D270,D271,D275,D276,D279)</f>
        <v>0</v>
      </c>
      <c r="E269" s="65">
        <f>SUM(E270,E271,E275,E276,E279)</f>
        <v>0</v>
      </c>
      <c r="F269" s="65">
        <f>SUM(F270,F271,F275,F276,F279)</f>
        <v>0</v>
      </c>
      <c r="G269" s="65">
        <f>SUM(G270,G271,G275,G276,G279)</f>
        <v>0</v>
      </c>
      <c r="H269" s="59">
        <f t="shared" si="12"/>
        <v>0</v>
      </c>
      <c r="I269" s="65">
        <f>SUM(I270,I271,I275,I276,I279)</f>
        <v>0</v>
      </c>
      <c r="J269" s="65">
        <f>SUM(J270,J271,J275,J276,J279)</f>
        <v>0</v>
      </c>
      <c r="K269" s="65">
        <f>SUM(K270,K271,K275,K276,K279)</f>
        <v>0</v>
      </c>
      <c r="L269" s="143">
        <f>SUM(L270,L271,L275,L276,L279)</f>
        <v>0</v>
      </c>
    </row>
    <row r="270" spans="1:13" ht="24" x14ac:dyDescent="0.25">
      <c r="A270" s="285">
        <v>7210</v>
      </c>
      <c r="B270" s="67" t="s">
        <v>253</v>
      </c>
      <c r="C270" s="194">
        <f t="shared" si="11"/>
        <v>0</v>
      </c>
      <c r="D270" s="70"/>
      <c r="E270" s="70"/>
      <c r="F270" s="70"/>
      <c r="G270" s="148"/>
      <c r="H270" s="68">
        <f t="shared" si="12"/>
        <v>0</v>
      </c>
      <c r="I270" s="70"/>
      <c r="J270" s="70"/>
      <c r="K270" s="70"/>
      <c r="L270" s="149"/>
    </row>
    <row r="271" spans="1:13" s="262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62" customFormat="1" ht="36" x14ac:dyDescent="0.25">
      <c r="A272" s="47">
        <v>7221</v>
      </c>
      <c r="B272" s="73" t="s">
        <v>255</v>
      </c>
      <c r="C272" s="190">
        <f t="shared" si="11"/>
        <v>0</v>
      </c>
      <c r="D272" s="76"/>
      <c r="E272" s="76"/>
      <c r="F272" s="76"/>
      <c r="G272" s="150"/>
      <c r="H272" s="74">
        <f t="shared" si="12"/>
        <v>0</v>
      </c>
      <c r="I272" s="76"/>
      <c r="J272" s="76"/>
      <c r="K272" s="76"/>
      <c r="L272" s="151"/>
    </row>
    <row r="273" spans="1:12" s="262" customFormat="1" ht="36" x14ac:dyDescent="0.25">
      <c r="A273" s="47">
        <v>7222</v>
      </c>
      <c r="B273" s="73" t="s">
        <v>256</v>
      </c>
      <c r="C273" s="190">
        <f t="shared" si="11"/>
        <v>0</v>
      </c>
      <c r="D273" s="76"/>
      <c r="E273" s="76"/>
      <c r="F273" s="76"/>
      <c r="G273" s="150"/>
      <c r="H273" s="74">
        <f t="shared" si="12"/>
        <v>0</v>
      </c>
      <c r="I273" s="76"/>
      <c r="J273" s="76"/>
      <c r="K273" s="76"/>
      <c r="L273" s="151"/>
    </row>
    <row r="274" spans="1:12" s="262" customFormat="1" ht="36" x14ac:dyDescent="0.25">
      <c r="A274" s="41">
        <v>7223</v>
      </c>
      <c r="B274" s="67" t="s">
        <v>257</v>
      </c>
      <c r="C274" s="194">
        <f t="shared" si="11"/>
        <v>0</v>
      </c>
      <c r="D274" s="70"/>
      <c r="E274" s="70"/>
      <c r="F274" s="70"/>
      <c r="G274" s="148"/>
      <c r="H274" s="68">
        <f t="shared" si="12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11"/>
        <v>0</v>
      </c>
      <c r="D275" s="76"/>
      <c r="E275" s="76"/>
      <c r="F275" s="76"/>
      <c r="G275" s="150"/>
      <c r="H275" s="74">
        <f t="shared" si="12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11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12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11"/>
        <v>0</v>
      </c>
      <c r="D277" s="76"/>
      <c r="E277" s="76"/>
      <c r="F277" s="76"/>
      <c r="G277" s="150"/>
      <c r="H277" s="74">
        <f t="shared" si="12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11"/>
        <v>0</v>
      </c>
      <c r="D278" s="76"/>
      <c r="E278" s="76"/>
      <c r="F278" s="76"/>
      <c r="G278" s="150"/>
      <c r="H278" s="74">
        <f t="shared" si="12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11"/>
        <v>0</v>
      </c>
      <c r="D279" s="70"/>
      <c r="E279" s="70"/>
      <c r="F279" s="70"/>
      <c r="G279" s="148"/>
      <c r="H279" s="68">
        <f t="shared" si="12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11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12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11"/>
        <v>0</v>
      </c>
      <c r="D281" s="76"/>
      <c r="E281" s="76"/>
      <c r="F281" s="76"/>
      <c r="G281" s="150"/>
      <c r="H281" s="74">
        <f t="shared" si="12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11"/>
        <v>0</v>
      </c>
      <c r="D282" s="70"/>
      <c r="E282" s="70"/>
      <c r="F282" s="70"/>
      <c r="G282" s="148"/>
      <c r="H282" s="68">
        <f t="shared" si="12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710154</v>
      </c>
      <c r="I283" s="219">
        <f>SUM(I280,I268,I230,I195,I187,I173,I75,I53)</f>
        <v>44897</v>
      </c>
      <c r="J283" s="219">
        <f>SUM(J280,J268,J230,J195,J187,J173,J75,J53)</f>
        <v>652571</v>
      </c>
      <c r="K283" s="219">
        <f>SUM(K280,K268,K230,K195,K187,K173,K75,K53)</f>
        <v>12686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-631</v>
      </c>
      <c r="I285" s="225">
        <f>SUM(I25,I26,I42)-I51</f>
        <v>0</v>
      </c>
      <c r="J285" s="225">
        <f>SUM(J25,J26,J42)-J51</f>
        <v>0</v>
      </c>
      <c r="K285" s="225">
        <f>(K27+K43)-K51</f>
        <v>-631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13">SUM(C288,C290)-C298+C300</f>
        <v>631</v>
      </c>
      <c r="D287" s="225">
        <f t="shared" si="13"/>
        <v>0</v>
      </c>
      <c r="E287" s="225">
        <f t="shared" si="13"/>
        <v>0</v>
      </c>
      <c r="F287" s="225">
        <f t="shared" si="13"/>
        <v>631</v>
      </c>
      <c r="G287" s="226">
        <f t="shared" si="13"/>
        <v>0</v>
      </c>
      <c r="H287" s="229">
        <f t="shared" si="13"/>
        <v>631</v>
      </c>
      <c r="I287" s="225">
        <f t="shared" si="13"/>
        <v>0</v>
      </c>
      <c r="J287" s="225">
        <f t="shared" si="13"/>
        <v>0</v>
      </c>
      <c r="K287" s="225">
        <f t="shared" si="13"/>
        <v>631</v>
      </c>
      <c r="L287" s="230">
        <f t="shared" si="13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14">C22-C280</f>
        <v>631</v>
      </c>
      <c r="D288" s="225">
        <f t="shared" si="14"/>
        <v>0</v>
      </c>
      <c r="E288" s="225">
        <f t="shared" si="14"/>
        <v>0</v>
      </c>
      <c r="F288" s="225">
        <f t="shared" si="14"/>
        <v>631</v>
      </c>
      <c r="G288" s="232">
        <f t="shared" si="14"/>
        <v>0</v>
      </c>
      <c r="H288" s="229">
        <f t="shared" si="14"/>
        <v>631</v>
      </c>
      <c r="I288" s="225">
        <f t="shared" si="14"/>
        <v>0</v>
      </c>
      <c r="J288" s="225">
        <f t="shared" si="14"/>
        <v>0</v>
      </c>
      <c r="K288" s="225">
        <f t="shared" si="14"/>
        <v>631</v>
      </c>
      <c r="L288" s="230">
        <f t="shared" si="14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15">SUM(C291,C293,C295)-SUM(C292,C294,C296)</f>
        <v>0</v>
      </c>
      <c r="D290" s="225">
        <f t="shared" si="15"/>
        <v>0</v>
      </c>
      <c r="E290" s="225">
        <f t="shared" si="15"/>
        <v>0</v>
      </c>
      <c r="F290" s="225">
        <f t="shared" si="15"/>
        <v>0</v>
      </c>
      <c r="G290" s="232">
        <f t="shared" si="15"/>
        <v>0</v>
      </c>
      <c r="H290" s="229">
        <f t="shared" si="15"/>
        <v>0</v>
      </c>
      <c r="I290" s="225">
        <f t="shared" si="15"/>
        <v>0</v>
      </c>
      <c r="J290" s="225">
        <f t="shared" si="15"/>
        <v>0</v>
      </c>
      <c r="K290" s="225">
        <f t="shared" si="15"/>
        <v>0</v>
      </c>
      <c r="L290" s="230">
        <f t="shared" si="15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16">SUM(D291:G291)</f>
        <v>0</v>
      </c>
      <c r="D291" s="83"/>
      <c r="E291" s="83"/>
      <c r="F291" s="83"/>
      <c r="G291" s="235"/>
      <c r="H291" s="81">
        <f t="shared" ref="H291:H296" si="17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16"/>
        <v>0</v>
      </c>
      <c r="D292" s="76"/>
      <c r="E292" s="76"/>
      <c r="F292" s="76"/>
      <c r="G292" s="150"/>
      <c r="H292" s="74">
        <f t="shared" si="17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16"/>
        <v>0</v>
      </c>
      <c r="D293" s="76"/>
      <c r="E293" s="76"/>
      <c r="F293" s="76"/>
      <c r="G293" s="150"/>
      <c r="H293" s="74">
        <f t="shared" si="17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16"/>
        <v>0</v>
      </c>
      <c r="D294" s="76"/>
      <c r="E294" s="76"/>
      <c r="F294" s="76"/>
      <c r="G294" s="150"/>
      <c r="H294" s="74">
        <f t="shared" si="17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16"/>
        <v>0</v>
      </c>
      <c r="D295" s="76"/>
      <c r="E295" s="76"/>
      <c r="F295" s="76"/>
      <c r="G295" s="150"/>
      <c r="H295" s="74">
        <f t="shared" si="17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16"/>
        <v>0</v>
      </c>
      <c r="D296" s="179"/>
      <c r="E296" s="179"/>
      <c r="F296" s="179"/>
      <c r="G296" s="215"/>
      <c r="H296" s="175">
        <f t="shared" si="17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 t="s">
        <v>344</v>
      </c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 t="s">
        <v>345</v>
      </c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J2v02+ASg2Ky5T9RGNAuS6+jx4LPeEAfv09ZS90FnSom6DNk6PMpie/W6wHMlzeR/2z9EqxD916i1lIKJIlufw==" saltValue="WscgeC0S9Fty3uxYQgJQOw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17:H18"/>
    <mergeCell ref="I17:I18"/>
    <mergeCell ref="J17:J18"/>
    <mergeCell ref="K17:K18"/>
    <mergeCell ref="L17:L18"/>
    <mergeCell ref="A285:B285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Nr.09.29.1.&amp;"Arial,Regular"          </oddHeader>
    <oddFooter>&amp;L&amp;"Times New Roman,Regular"&amp;10&amp;D&amp;T&amp;R&amp;"Times New Roman,Regular"&amp;10&amp;P (&amp;N)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569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570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571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528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579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573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574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575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 t="s">
        <v>576</v>
      </c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452672</v>
      </c>
      <c r="D21" s="31">
        <f>SUM(D22,D25,D26,D42,D43)</f>
        <v>264928</v>
      </c>
      <c r="E21" s="31">
        <f>SUM(E22,E25,E43)</f>
        <v>165866</v>
      </c>
      <c r="F21" s="31">
        <f>SUM(F22,F27,F43)</f>
        <v>21878</v>
      </c>
      <c r="G21" s="32">
        <f>SUM(G22,G45)</f>
        <v>0</v>
      </c>
      <c r="H21" s="30">
        <f>SUM(I21:L21)</f>
        <v>544317</v>
      </c>
      <c r="I21" s="31">
        <f>SUM(I22,I25,I26,I42,I43)</f>
        <v>316654</v>
      </c>
      <c r="J21" s="31">
        <f>SUM(J22,J25,J43)</f>
        <v>205785</v>
      </c>
      <c r="K21" s="31">
        <f>SUM(K22,K27,K43)</f>
        <v>21878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20878</v>
      </c>
      <c r="D22" s="37">
        <f>SUM(D23:D24)</f>
        <v>0</v>
      </c>
      <c r="E22" s="37">
        <f>SUM(E23:E24)</f>
        <v>0</v>
      </c>
      <c r="F22" s="37">
        <f>SUM(F23:F24)</f>
        <v>20878</v>
      </c>
      <c r="G22" s="38">
        <f>SUM(G23:G24)</f>
        <v>0</v>
      </c>
      <c r="H22" s="36">
        <f t="shared" ref="H22:H47" si="1">SUM(I22:L22)</f>
        <v>20878</v>
      </c>
      <c r="I22" s="37">
        <f>SUM(I23:I24)</f>
        <v>0</v>
      </c>
      <c r="J22" s="37">
        <f>SUM(J23:J24)</f>
        <v>0</v>
      </c>
      <c r="K22" s="37">
        <f>SUM(K23:K24)</f>
        <v>20878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20878</v>
      </c>
      <c r="D24" s="49"/>
      <c r="E24" s="49"/>
      <c r="F24" s="49">
        <v>20878</v>
      </c>
      <c r="G24" s="50"/>
      <c r="H24" s="48">
        <f t="shared" si="1"/>
        <v>20878</v>
      </c>
      <c r="I24" s="49"/>
      <c r="J24" s="49"/>
      <c r="K24" s="49">
        <v>20878</v>
      </c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430794</v>
      </c>
      <c r="D25" s="54">
        <v>264928</v>
      </c>
      <c r="E25" s="54">
        <v>165866</v>
      </c>
      <c r="F25" s="55" t="s">
        <v>36</v>
      </c>
      <c r="G25" s="56" t="s">
        <v>36</v>
      </c>
      <c r="H25" s="53">
        <f t="shared" si="1"/>
        <v>522439</v>
      </c>
      <c r="I25" s="54">
        <f>I51</f>
        <v>316654</v>
      </c>
      <c r="J25" s="54">
        <f>J51</f>
        <v>205785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1000</v>
      </c>
      <c r="D27" s="61" t="s">
        <v>36</v>
      </c>
      <c r="E27" s="61" t="s">
        <v>36</v>
      </c>
      <c r="F27" s="65">
        <f>SUM(F28,F32,F34,F37)</f>
        <v>1000</v>
      </c>
      <c r="G27" s="62" t="s">
        <v>36</v>
      </c>
      <c r="H27" s="59">
        <f t="shared" si="1"/>
        <v>1000</v>
      </c>
      <c r="I27" s="61" t="s">
        <v>36</v>
      </c>
      <c r="J27" s="61" t="s">
        <v>36</v>
      </c>
      <c r="K27" s="65">
        <f>SUM(K28,K32,K34,K37)</f>
        <v>1000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1000</v>
      </c>
      <c r="D34" s="61" t="s">
        <v>36</v>
      </c>
      <c r="E34" s="61" t="s">
        <v>36</v>
      </c>
      <c r="F34" s="65">
        <f>SUM(F35:F36)</f>
        <v>1000</v>
      </c>
      <c r="G34" s="62" t="s">
        <v>36</v>
      </c>
      <c r="H34" s="59">
        <f t="shared" si="1"/>
        <v>1000</v>
      </c>
      <c r="I34" s="61" t="s">
        <v>36</v>
      </c>
      <c r="J34" s="61" t="s">
        <v>36</v>
      </c>
      <c r="K34" s="65">
        <f>SUM(K35:K36)</f>
        <v>1000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1000</v>
      </c>
      <c r="D35" s="69" t="s">
        <v>36</v>
      </c>
      <c r="E35" s="69" t="s">
        <v>36</v>
      </c>
      <c r="F35" s="70">
        <v>1000</v>
      </c>
      <c r="G35" s="71" t="s">
        <v>36</v>
      </c>
      <c r="H35" s="68">
        <f t="shared" si="1"/>
        <v>1000</v>
      </c>
      <c r="I35" s="69" t="s">
        <v>36</v>
      </c>
      <c r="J35" s="69" t="s">
        <v>36</v>
      </c>
      <c r="K35" s="70">
        <v>1000</v>
      </c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>E44</f>
        <v>0</v>
      </c>
      <c r="F43" s="89">
        <f>F44</f>
        <v>0</v>
      </c>
      <c r="G43" s="62" t="s">
        <v>36</v>
      </c>
      <c r="H43" s="86">
        <f>SUM(I43:L43)</f>
        <v>0</v>
      </c>
      <c r="I43" s="89">
        <f>I44</f>
        <v>0</v>
      </c>
      <c r="J43" s="89">
        <f>J44</f>
        <v>0</v>
      </c>
      <c r="K43" s="89">
        <f>K44</f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>SUM(I44:L44)</f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2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3">SUM(I50:L50)</f>
        <v>544317</v>
      </c>
      <c r="I50" s="122">
        <f>SUM(I51,I280)</f>
        <v>316654</v>
      </c>
      <c r="J50" s="122">
        <f>SUM(J51,J280)</f>
        <v>205785</v>
      </c>
      <c r="K50" s="122">
        <f>SUM(K51,K280)</f>
        <v>21878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2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3"/>
        <v>527928</v>
      </c>
      <c r="I51" s="128">
        <f>SUM(I52,I194)</f>
        <v>316654</v>
      </c>
      <c r="J51" s="128">
        <f>SUM(J52,J194)</f>
        <v>205785</v>
      </c>
      <c r="K51" s="128">
        <f>SUM(K52,K194)</f>
        <v>5489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2"/>
        <v>436483</v>
      </c>
      <c r="D52" s="133">
        <f>SUM(D53,D75,D173,D187)</f>
        <v>264928</v>
      </c>
      <c r="E52" s="133">
        <f>SUM(E53,E75,E173,E187)</f>
        <v>165866</v>
      </c>
      <c r="F52" s="133">
        <f>SUM(F53,F75,F173,F187)</f>
        <v>5689</v>
      </c>
      <c r="G52" s="134">
        <f>SUM(G53,G75,G173,G187)</f>
        <v>0</v>
      </c>
      <c r="H52" s="132">
        <f t="shared" si="3"/>
        <v>524494</v>
      </c>
      <c r="I52" s="133">
        <f>SUM(I53,I75,I173,I187)</f>
        <v>313220</v>
      </c>
      <c r="J52" s="133">
        <f>SUM(J53,J75,J173,J187)</f>
        <v>205785</v>
      </c>
      <c r="K52" s="133">
        <f>SUM(K53,K75,K173,K187)</f>
        <v>5489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2"/>
        <v>412235</v>
      </c>
      <c r="D53" s="138">
        <f>SUM(D54,D67)</f>
        <v>243836</v>
      </c>
      <c r="E53" s="138">
        <f>SUM(E54,E67)</f>
        <v>165866</v>
      </c>
      <c r="F53" s="138">
        <f>SUM(F54,F67)</f>
        <v>2533</v>
      </c>
      <c r="G53" s="139">
        <f>SUM(G54,G67)</f>
        <v>0</v>
      </c>
      <c r="H53" s="137">
        <f t="shared" si="3"/>
        <v>500118</v>
      </c>
      <c r="I53" s="138">
        <f>SUM(I54,I67)</f>
        <v>291800</v>
      </c>
      <c r="J53" s="138">
        <f>SUM(J54,J67)</f>
        <v>205785</v>
      </c>
      <c r="K53" s="138">
        <f>SUM(K54,K67)</f>
        <v>2533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2"/>
        <v>315801</v>
      </c>
      <c r="D54" s="65">
        <f>SUM(D55,D58,D66)</f>
        <v>180399</v>
      </c>
      <c r="E54" s="65">
        <f>SUM(E55,E58,E66)</f>
        <v>133353</v>
      </c>
      <c r="F54" s="65">
        <f>SUM(F55,F58,F66)</f>
        <v>2049</v>
      </c>
      <c r="G54" s="142">
        <f>SUM(G55,G58,G66)</f>
        <v>0</v>
      </c>
      <c r="H54" s="59">
        <f t="shared" si="3"/>
        <v>389198</v>
      </c>
      <c r="I54" s="65">
        <f>SUM(I55,I58,I66)</f>
        <v>219208</v>
      </c>
      <c r="J54" s="65">
        <f>SUM(J55,J58,J66)</f>
        <v>167941</v>
      </c>
      <c r="K54" s="65">
        <f>SUM(K55,K58,K66)</f>
        <v>2049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2"/>
        <v>305682</v>
      </c>
      <c r="D55" s="145">
        <f>SUM(D56:D57)</f>
        <v>178304</v>
      </c>
      <c r="E55" s="145">
        <f>SUM(E56:E57)</f>
        <v>125329</v>
      </c>
      <c r="F55" s="145">
        <f>SUM(F56:F57)</f>
        <v>2049</v>
      </c>
      <c r="G55" s="146">
        <f>SUM(G56:G57)</f>
        <v>0</v>
      </c>
      <c r="H55" s="110">
        <f t="shared" si="3"/>
        <v>354881</v>
      </c>
      <c r="I55" s="145">
        <f>SUM(I56:I57)</f>
        <v>206269</v>
      </c>
      <c r="J55" s="145">
        <f>SUM(J56:J57)</f>
        <v>146563</v>
      </c>
      <c r="K55" s="145">
        <f>SUM(K56:K57)</f>
        <v>2049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2"/>
        <v>0</v>
      </c>
      <c r="D56" s="70"/>
      <c r="E56" s="70"/>
      <c r="F56" s="70"/>
      <c r="G56" s="148"/>
      <c r="H56" s="68">
        <f t="shared" si="3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2"/>
        <v>305682</v>
      </c>
      <c r="D57" s="76">
        <v>178304</v>
      </c>
      <c r="E57" s="76">
        <v>125329</v>
      </c>
      <c r="F57" s="76">
        <v>2049</v>
      </c>
      <c r="G57" s="150"/>
      <c r="H57" s="74">
        <f t="shared" si="3"/>
        <v>354881</v>
      </c>
      <c r="I57" s="76">
        <v>206269</v>
      </c>
      <c r="J57" s="76">
        <f>13730+132833</f>
        <v>146563</v>
      </c>
      <c r="K57" s="76">
        <v>2049</v>
      </c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2"/>
        <v>10119</v>
      </c>
      <c r="D58" s="153">
        <f>SUM(D59:D65)</f>
        <v>2095</v>
      </c>
      <c r="E58" s="153">
        <f>SUM(E59:E65)</f>
        <v>8024</v>
      </c>
      <c r="F58" s="153">
        <f>SUM(F59:F65)</f>
        <v>0</v>
      </c>
      <c r="G58" s="154">
        <f>SUM(G59:G65)</f>
        <v>0</v>
      </c>
      <c r="H58" s="74">
        <f t="shared" si="3"/>
        <v>34317</v>
      </c>
      <c r="I58" s="153">
        <f>SUM(I59:I65)</f>
        <v>12939</v>
      </c>
      <c r="J58" s="153">
        <f>SUM(J59:J65)</f>
        <v>21378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2"/>
        <v>0</v>
      </c>
      <c r="D59" s="76"/>
      <c r="E59" s="76"/>
      <c r="F59" s="76"/>
      <c r="G59" s="150"/>
      <c r="H59" s="74">
        <f t="shared" si="3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2"/>
        <v>0</v>
      </c>
      <c r="D60" s="76"/>
      <c r="E60" s="76"/>
      <c r="F60" s="76"/>
      <c r="G60" s="150"/>
      <c r="H60" s="74">
        <f t="shared" si="3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2"/>
        <v>0</v>
      </c>
      <c r="D61" s="76"/>
      <c r="E61" s="76"/>
      <c r="F61" s="76"/>
      <c r="G61" s="150"/>
      <c r="H61" s="74">
        <f t="shared" si="3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2"/>
        <v>0</v>
      </c>
      <c r="D62" s="76"/>
      <c r="E62" s="76"/>
      <c r="F62" s="76"/>
      <c r="G62" s="150"/>
      <c r="H62" s="74">
        <f t="shared" si="3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2"/>
        <v>943</v>
      </c>
      <c r="D63" s="76">
        <v>943</v>
      </c>
      <c r="E63" s="76"/>
      <c r="F63" s="76"/>
      <c r="G63" s="150"/>
      <c r="H63" s="74">
        <f t="shared" si="3"/>
        <v>2228</v>
      </c>
      <c r="I63" s="76">
        <v>2228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2"/>
        <v>0</v>
      </c>
      <c r="D64" s="76"/>
      <c r="E64" s="76"/>
      <c r="F64" s="76"/>
      <c r="G64" s="150"/>
      <c r="H64" s="74">
        <f t="shared" si="3"/>
        <v>9559</v>
      </c>
      <c r="I64" s="76">
        <v>9559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2"/>
        <v>9176</v>
      </c>
      <c r="D65" s="76">
        <v>1152</v>
      </c>
      <c r="E65" s="76">
        <v>8024</v>
      </c>
      <c r="F65" s="76"/>
      <c r="G65" s="150"/>
      <c r="H65" s="74">
        <f t="shared" si="3"/>
        <v>22530</v>
      </c>
      <c r="I65" s="76">
        <v>1152</v>
      </c>
      <c r="J65" s="76">
        <f>9516+11862</f>
        <v>21378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2"/>
        <v>0</v>
      </c>
      <c r="D66" s="156"/>
      <c r="E66" s="156"/>
      <c r="F66" s="156"/>
      <c r="G66" s="157"/>
      <c r="H66" s="110">
        <f t="shared" si="3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2"/>
        <v>96434</v>
      </c>
      <c r="D67" s="65">
        <f>SUM(D68:D69)</f>
        <v>63437</v>
      </c>
      <c r="E67" s="65">
        <f>SUM(E68:E69)</f>
        <v>32513</v>
      </c>
      <c r="F67" s="65">
        <f>SUM(F68:F69)</f>
        <v>484</v>
      </c>
      <c r="G67" s="159">
        <f>SUM(G68:G69)</f>
        <v>0</v>
      </c>
      <c r="H67" s="59">
        <f t="shared" si="3"/>
        <v>110920</v>
      </c>
      <c r="I67" s="65">
        <f>SUM(I68:I69)</f>
        <v>72592</v>
      </c>
      <c r="J67" s="65">
        <f>SUM(J68:J69)</f>
        <v>37844</v>
      </c>
      <c r="K67" s="65">
        <f>SUM(K68:K69)</f>
        <v>484</v>
      </c>
      <c r="L67" s="160">
        <f>SUM(L68:L69)</f>
        <v>0</v>
      </c>
    </row>
    <row r="68" spans="1:12" ht="24" x14ac:dyDescent="0.25">
      <c r="A68" s="265">
        <v>1210</v>
      </c>
      <c r="B68" s="67" t="s">
        <v>77</v>
      </c>
      <c r="C68" s="68">
        <f t="shared" si="2"/>
        <v>77504</v>
      </c>
      <c r="D68" s="70">
        <f>45191+543</f>
        <v>45734</v>
      </c>
      <c r="E68" s="70">
        <v>31286</v>
      </c>
      <c r="F68" s="70">
        <v>484</v>
      </c>
      <c r="G68" s="148"/>
      <c r="H68" s="68">
        <f t="shared" si="3"/>
        <v>92387</v>
      </c>
      <c r="I68" s="70">
        <v>54889</v>
      </c>
      <c r="J68" s="70">
        <f>5514+31500</f>
        <v>37014</v>
      </c>
      <c r="K68" s="70">
        <v>484</v>
      </c>
      <c r="L68" s="149"/>
    </row>
    <row r="69" spans="1:12" ht="24" x14ac:dyDescent="0.25">
      <c r="A69" s="152">
        <v>1220</v>
      </c>
      <c r="B69" s="73" t="s">
        <v>78</v>
      </c>
      <c r="C69" s="74">
        <f t="shared" si="2"/>
        <v>18930</v>
      </c>
      <c r="D69" s="153">
        <f>SUM(D70:D74)</f>
        <v>17703</v>
      </c>
      <c r="E69" s="153">
        <f>SUM(E70:E74)</f>
        <v>1227</v>
      </c>
      <c r="F69" s="153">
        <f>SUM(F70:F74)</f>
        <v>0</v>
      </c>
      <c r="G69" s="154">
        <f>SUM(G70:G74)</f>
        <v>0</v>
      </c>
      <c r="H69" s="74">
        <f t="shared" si="3"/>
        <v>18533</v>
      </c>
      <c r="I69" s="153">
        <f>SUM(I70:I74)</f>
        <v>17703</v>
      </c>
      <c r="J69" s="153">
        <f>SUM(J70:J74)</f>
        <v>830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2"/>
        <v>14696</v>
      </c>
      <c r="D70" s="76">
        <f>11169+2300</f>
        <v>13469</v>
      </c>
      <c r="E70" s="76">
        <v>1227</v>
      </c>
      <c r="F70" s="76"/>
      <c r="G70" s="150"/>
      <c r="H70" s="74">
        <f t="shared" si="3"/>
        <v>14299</v>
      </c>
      <c r="I70" s="76">
        <v>13469</v>
      </c>
      <c r="J70" s="76">
        <f>130+700</f>
        <v>830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2"/>
        <v>0</v>
      </c>
      <c r="D71" s="76"/>
      <c r="E71" s="76"/>
      <c r="F71" s="76"/>
      <c r="G71" s="150"/>
      <c r="H71" s="74">
        <f t="shared" si="3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2"/>
        <v>0</v>
      </c>
      <c r="D72" s="76"/>
      <c r="E72" s="76"/>
      <c r="F72" s="76"/>
      <c r="G72" s="150"/>
      <c r="H72" s="74">
        <f t="shared" si="3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2"/>
        <v>4234</v>
      </c>
      <c r="D73" s="76">
        <v>4234</v>
      </c>
      <c r="E73" s="76"/>
      <c r="F73" s="76"/>
      <c r="G73" s="150"/>
      <c r="H73" s="74">
        <f t="shared" si="3"/>
        <v>4234</v>
      </c>
      <c r="I73" s="76">
        <v>4234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2"/>
        <v>0</v>
      </c>
      <c r="D74" s="76"/>
      <c r="E74" s="76"/>
      <c r="F74" s="76"/>
      <c r="G74" s="150"/>
      <c r="H74" s="74">
        <f t="shared" si="3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2"/>
        <v>24248</v>
      </c>
      <c r="D75" s="138">
        <f>SUM(D76,D83,D130,D164,D165,D172)</f>
        <v>21092</v>
      </c>
      <c r="E75" s="138">
        <f>SUM(E76,E83,E130,E164,E165,E172)</f>
        <v>0</v>
      </c>
      <c r="F75" s="138">
        <f>SUM(F76,F83,F130,F164,F165,F172)</f>
        <v>3156</v>
      </c>
      <c r="G75" s="139">
        <f>SUM(G76,G83,G130,G164,G165,G172)</f>
        <v>0</v>
      </c>
      <c r="H75" s="137">
        <f t="shared" si="3"/>
        <v>24376</v>
      </c>
      <c r="I75" s="138">
        <f>SUM(I76,I83,I130,I164,I165,I172)</f>
        <v>21420</v>
      </c>
      <c r="J75" s="138">
        <f>SUM(J76,J83,J130,J164,J165,J172)</f>
        <v>0</v>
      </c>
      <c r="K75" s="138">
        <f>SUM(K76,K83,K130,K164,K165,K172)</f>
        <v>2956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2"/>
        <v>72</v>
      </c>
      <c r="D76" s="65">
        <f>SUM(D77,D80)</f>
        <v>0</v>
      </c>
      <c r="E76" s="65">
        <f>SUM(E77,E80)</f>
        <v>0</v>
      </c>
      <c r="F76" s="65">
        <f>SUM(F77,F80)</f>
        <v>72</v>
      </c>
      <c r="G76" s="159">
        <f>SUM(G77,G80)</f>
        <v>0</v>
      </c>
      <c r="H76" s="59">
        <f t="shared" si="3"/>
        <v>72</v>
      </c>
      <c r="I76" s="65">
        <f>SUM(I77,I80)</f>
        <v>0</v>
      </c>
      <c r="J76" s="65">
        <f>SUM(J77,J80)</f>
        <v>0</v>
      </c>
      <c r="K76" s="65">
        <f>SUM(K77,K80)</f>
        <v>72</v>
      </c>
      <c r="L76" s="160">
        <f>SUM(L77,L80)</f>
        <v>0</v>
      </c>
    </row>
    <row r="77" spans="1:12" ht="24" x14ac:dyDescent="0.25">
      <c r="A77" s="265">
        <v>2110</v>
      </c>
      <c r="B77" s="67" t="s">
        <v>613</v>
      </c>
      <c r="C77" s="68">
        <f t="shared" si="2"/>
        <v>72</v>
      </c>
      <c r="D77" s="162">
        <f>SUM(D78:D79)</f>
        <v>0</v>
      </c>
      <c r="E77" s="162">
        <f>SUM(E78:E79)</f>
        <v>0</v>
      </c>
      <c r="F77" s="162">
        <f>SUM(F78:F79)</f>
        <v>72</v>
      </c>
      <c r="G77" s="163">
        <f>SUM(G78:G79)</f>
        <v>0</v>
      </c>
      <c r="H77" s="68">
        <f t="shared" si="3"/>
        <v>72</v>
      </c>
      <c r="I77" s="162">
        <f>SUM(I78:I79)</f>
        <v>0</v>
      </c>
      <c r="J77" s="162">
        <f>SUM(J78:J79)</f>
        <v>0</v>
      </c>
      <c r="K77" s="162">
        <f>SUM(K78:K79)</f>
        <v>72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2"/>
        <v>72</v>
      </c>
      <c r="D78" s="76"/>
      <c r="E78" s="76"/>
      <c r="F78" s="76">
        <v>72</v>
      </c>
      <c r="G78" s="150"/>
      <c r="H78" s="74">
        <f t="shared" si="3"/>
        <v>72</v>
      </c>
      <c r="I78" s="76"/>
      <c r="J78" s="76"/>
      <c r="K78" s="76">
        <v>72</v>
      </c>
      <c r="L78" s="151"/>
    </row>
    <row r="79" spans="1:12" ht="24" x14ac:dyDescent="0.25">
      <c r="A79" s="47">
        <v>2112</v>
      </c>
      <c r="B79" s="73" t="s">
        <v>614</v>
      </c>
      <c r="C79" s="74">
        <f t="shared" si="2"/>
        <v>0</v>
      </c>
      <c r="D79" s="76"/>
      <c r="E79" s="76"/>
      <c r="F79" s="76"/>
      <c r="G79" s="150"/>
      <c r="H79" s="74">
        <f t="shared" si="3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2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3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2"/>
        <v>0</v>
      </c>
      <c r="D81" s="76"/>
      <c r="E81" s="76"/>
      <c r="F81" s="76"/>
      <c r="G81" s="150"/>
      <c r="H81" s="74">
        <f t="shared" si="3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2"/>
        <v>0</v>
      </c>
      <c r="D82" s="76"/>
      <c r="E82" s="76"/>
      <c r="F82" s="76"/>
      <c r="G82" s="150"/>
      <c r="H82" s="74">
        <f t="shared" si="3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2"/>
        <v>17886</v>
      </c>
      <c r="D83" s="65">
        <f>SUM(D84,D89,D95,D103,D112,D116,D122,D128)</f>
        <v>16336</v>
      </c>
      <c r="E83" s="65">
        <f>SUM(E84,E89,E95,E103,E112,E116,E122,E128)</f>
        <v>0</v>
      </c>
      <c r="F83" s="65">
        <f>SUM(F84,F89,F95,F103,F112,F116,F122,F128)</f>
        <v>1550</v>
      </c>
      <c r="G83" s="159">
        <f>SUM(G84,G89,G95,G103,G112,G116,G122,G128)</f>
        <v>0</v>
      </c>
      <c r="H83" s="59">
        <f t="shared" si="3"/>
        <v>18184</v>
      </c>
      <c r="I83" s="65">
        <f>SUM(I84,I89,I95,I103,I112,I116,I122,I128)</f>
        <v>16634</v>
      </c>
      <c r="J83" s="65">
        <f>SUM(J84,J89,J95,J103,J112,J116,J122,J128)</f>
        <v>0</v>
      </c>
      <c r="K83" s="65">
        <f>SUM(K84,K89,K95,K103,K112,K116,K122,K128)</f>
        <v>1550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2"/>
        <v>1503</v>
      </c>
      <c r="D84" s="145">
        <f>SUM(D85:D88)</f>
        <v>1503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3"/>
        <v>1503</v>
      </c>
      <c r="I84" s="145">
        <f>SUM(I85:I88)</f>
        <v>1503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2"/>
        <v>0</v>
      </c>
      <c r="D85" s="70"/>
      <c r="E85" s="70"/>
      <c r="F85" s="70"/>
      <c r="G85" s="148"/>
      <c r="H85" s="68">
        <f t="shared" si="3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2"/>
        <v>1128</v>
      </c>
      <c r="D86" s="76">
        <v>1128</v>
      </c>
      <c r="E86" s="76"/>
      <c r="F86" s="76"/>
      <c r="G86" s="150"/>
      <c r="H86" s="74">
        <f t="shared" si="3"/>
        <v>1128</v>
      </c>
      <c r="I86" s="76">
        <v>1128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2"/>
        <v>310</v>
      </c>
      <c r="D87" s="76">
        <v>310</v>
      </c>
      <c r="E87" s="76"/>
      <c r="F87" s="76"/>
      <c r="G87" s="150"/>
      <c r="H87" s="74">
        <f t="shared" si="3"/>
        <v>310</v>
      </c>
      <c r="I87" s="76">
        <v>310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2"/>
        <v>65</v>
      </c>
      <c r="D88" s="76">
        <v>65</v>
      </c>
      <c r="E88" s="76"/>
      <c r="F88" s="76"/>
      <c r="G88" s="150"/>
      <c r="H88" s="74">
        <f t="shared" si="3"/>
        <v>65</v>
      </c>
      <c r="I88" s="76">
        <v>65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2"/>
        <v>10249</v>
      </c>
      <c r="D89" s="153">
        <f>SUM(D90:D94)</f>
        <v>9249</v>
      </c>
      <c r="E89" s="153">
        <f>SUM(E90:E94)</f>
        <v>0</v>
      </c>
      <c r="F89" s="153">
        <f>SUM(F90:F94)</f>
        <v>1000</v>
      </c>
      <c r="G89" s="154">
        <f>SUM(G90:G94)</f>
        <v>0</v>
      </c>
      <c r="H89" s="74">
        <f t="shared" si="3"/>
        <v>10705</v>
      </c>
      <c r="I89" s="153">
        <f>SUM(I90:I94)</f>
        <v>9705</v>
      </c>
      <c r="J89" s="153">
        <f>SUM(J90:J94)</f>
        <v>0</v>
      </c>
      <c r="K89" s="153">
        <f>SUM(K90:K94)</f>
        <v>1000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2"/>
        <v>8070</v>
      </c>
      <c r="D90" s="76">
        <v>7070</v>
      </c>
      <c r="E90" s="76"/>
      <c r="F90" s="76">
        <v>1000</v>
      </c>
      <c r="G90" s="150"/>
      <c r="H90" s="74">
        <f t="shared" si="3"/>
        <v>7597</v>
      </c>
      <c r="I90" s="76">
        <v>6597</v>
      </c>
      <c r="J90" s="76"/>
      <c r="K90" s="76">
        <v>1000</v>
      </c>
      <c r="L90" s="151"/>
    </row>
    <row r="91" spans="1:12" x14ac:dyDescent="0.25">
      <c r="A91" s="47">
        <v>2222</v>
      </c>
      <c r="B91" s="73" t="s">
        <v>91</v>
      </c>
      <c r="C91" s="74">
        <f t="shared" si="2"/>
        <v>322</v>
      </c>
      <c r="D91" s="76">
        <v>322</v>
      </c>
      <c r="E91" s="76"/>
      <c r="F91" s="76"/>
      <c r="G91" s="150"/>
      <c r="H91" s="74">
        <f t="shared" si="3"/>
        <v>498</v>
      </c>
      <c r="I91" s="76">
        <v>498</v>
      </c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2"/>
        <v>1687</v>
      </c>
      <c r="D92" s="76">
        <v>1687</v>
      </c>
      <c r="E92" s="76"/>
      <c r="F92" s="76">
        <v>0</v>
      </c>
      <c r="G92" s="150"/>
      <c r="H92" s="74">
        <f t="shared" si="3"/>
        <v>2399</v>
      </c>
      <c r="I92" s="76">
        <v>2399</v>
      </c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2"/>
        <v>170</v>
      </c>
      <c r="D93" s="76">
        <v>170</v>
      </c>
      <c r="E93" s="76"/>
      <c r="F93" s="76">
        <v>0</v>
      </c>
      <c r="G93" s="150"/>
      <c r="H93" s="74">
        <f t="shared" si="3"/>
        <v>211</v>
      </c>
      <c r="I93" s="76">
        <v>211</v>
      </c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2"/>
        <v>0</v>
      </c>
      <c r="D94" s="76"/>
      <c r="E94" s="76"/>
      <c r="F94" s="76"/>
      <c r="G94" s="150"/>
      <c r="H94" s="74">
        <f t="shared" si="3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2"/>
        <v>1170</v>
      </c>
      <c r="D95" s="153">
        <f>SUM(D96:D102)</f>
        <v>620</v>
      </c>
      <c r="E95" s="153">
        <f>SUM(E96:E102)</f>
        <v>0</v>
      </c>
      <c r="F95" s="153">
        <f>SUM(F96:F102)</f>
        <v>550</v>
      </c>
      <c r="G95" s="154">
        <f>SUM(G96:G102)</f>
        <v>0</v>
      </c>
      <c r="H95" s="74">
        <f t="shared" si="3"/>
        <v>1112</v>
      </c>
      <c r="I95" s="153">
        <f>SUM(I96:I102)</f>
        <v>562</v>
      </c>
      <c r="J95" s="153">
        <f>SUM(J96:J102)</f>
        <v>0</v>
      </c>
      <c r="K95" s="153">
        <f>SUM(K96:K102)</f>
        <v>550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2"/>
        <v>0</v>
      </c>
      <c r="D96" s="76"/>
      <c r="E96" s="76"/>
      <c r="F96" s="76"/>
      <c r="G96" s="150"/>
      <c r="H96" s="74">
        <f t="shared" si="3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2"/>
        <v>0</v>
      </c>
      <c r="D97" s="76"/>
      <c r="E97" s="76"/>
      <c r="F97" s="76"/>
      <c r="G97" s="150"/>
      <c r="H97" s="74">
        <f t="shared" si="3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2"/>
        <v>0</v>
      </c>
      <c r="D98" s="70"/>
      <c r="E98" s="70"/>
      <c r="F98" s="70"/>
      <c r="G98" s="148"/>
      <c r="H98" s="68">
        <f t="shared" si="3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2"/>
        <v>120</v>
      </c>
      <c r="D99" s="76">
        <v>120</v>
      </c>
      <c r="E99" s="76"/>
      <c r="F99" s="76"/>
      <c r="G99" s="150"/>
      <c r="H99" s="74">
        <f t="shared" si="3"/>
        <v>120</v>
      </c>
      <c r="I99" s="76">
        <v>120</v>
      </c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2"/>
        <v>100</v>
      </c>
      <c r="D100" s="76"/>
      <c r="E100" s="76"/>
      <c r="F100" s="76">
        <v>100</v>
      </c>
      <c r="G100" s="150"/>
      <c r="H100" s="74">
        <f t="shared" si="3"/>
        <v>100</v>
      </c>
      <c r="I100" s="76"/>
      <c r="J100" s="76"/>
      <c r="K100" s="76">
        <v>100</v>
      </c>
      <c r="L100" s="151"/>
    </row>
    <row r="101" spans="1:12" x14ac:dyDescent="0.25">
      <c r="A101" s="47">
        <v>2236</v>
      </c>
      <c r="B101" s="73" t="s">
        <v>98</v>
      </c>
      <c r="C101" s="74">
        <f t="shared" si="2"/>
        <v>0</v>
      </c>
      <c r="D101" s="76"/>
      <c r="E101" s="76"/>
      <c r="F101" s="76"/>
      <c r="G101" s="150"/>
      <c r="H101" s="74">
        <f t="shared" si="3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2"/>
        <v>950</v>
      </c>
      <c r="D102" s="76">
        <v>500</v>
      </c>
      <c r="E102" s="76"/>
      <c r="F102" s="76">
        <v>450</v>
      </c>
      <c r="G102" s="150"/>
      <c r="H102" s="74">
        <f t="shared" si="3"/>
        <v>892</v>
      </c>
      <c r="I102" s="76">
        <f>342+100</f>
        <v>442</v>
      </c>
      <c r="J102" s="76"/>
      <c r="K102" s="76">
        <v>450</v>
      </c>
      <c r="L102" s="151"/>
    </row>
    <row r="103" spans="1:12" ht="36" x14ac:dyDescent="0.25">
      <c r="A103" s="152">
        <v>2240</v>
      </c>
      <c r="B103" s="73" t="s">
        <v>619</v>
      </c>
      <c r="C103" s="74">
        <f t="shared" si="2"/>
        <v>3391</v>
      </c>
      <c r="D103" s="153">
        <f>SUM(D104:D111)</f>
        <v>3391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3"/>
        <v>3391</v>
      </c>
      <c r="I103" s="153">
        <f>SUM(I104:I111)</f>
        <v>3391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2"/>
        <v>0</v>
      </c>
      <c r="D104" s="76"/>
      <c r="E104" s="76"/>
      <c r="F104" s="76"/>
      <c r="G104" s="150"/>
      <c r="H104" s="74">
        <f t="shared" si="3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2"/>
        <v>499</v>
      </c>
      <c r="D105" s="76">
        <v>499</v>
      </c>
      <c r="E105" s="76"/>
      <c r="F105" s="76"/>
      <c r="G105" s="150"/>
      <c r="H105" s="74">
        <f t="shared" si="3"/>
        <v>499</v>
      </c>
      <c r="I105" s="76">
        <v>499</v>
      </c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2"/>
        <v>636</v>
      </c>
      <c r="D106" s="76">
        <v>636</v>
      </c>
      <c r="E106" s="76"/>
      <c r="F106" s="76">
        <v>0</v>
      </c>
      <c r="G106" s="150"/>
      <c r="H106" s="74">
        <f t="shared" si="3"/>
        <v>636</v>
      </c>
      <c r="I106" s="76">
        <v>636</v>
      </c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2"/>
        <v>1871</v>
      </c>
      <c r="D107" s="76">
        <v>1871</v>
      </c>
      <c r="E107" s="76"/>
      <c r="F107" s="76">
        <v>0</v>
      </c>
      <c r="G107" s="150"/>
      <c r="H107" s="74">
        <f t="shared" si="3"/>
        <v>1871</v>
      </c>
      <c r="I107" s="76">
        <v>1871</v>
      </c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2"/>
        <v>0</v>
      </c>
      <c r="D108" s="76"/>
      <c r="E108" s="76"/>
      <c r="F108" s="76"/>
      <c r="G108" s="150"/>
      <c r="H108" s="74">
        <f t="shared" si="3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2"/>
        <v>385</v>
      </c>
      <c r="D109" s="76">
        <v>385</v>
      </c>
      <c r="E109" s="76"/>
      <c r="F109" s="76">
        <v>0</v>
      </c>
      <c r="G109" s="150"/>
      <c r="H109" s="74">
        <f t="shared" si="3"/>
        <v>385</v>
      </c>
      <c r="I109" s="76">
        <v>385</v>
      </c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2"/>
        <v>0</v>
      </c>
      <c r="D110" s="76"/>
      <c r="E110" s="76"/>
      <c r="F110" s="76"/>
      <c r="G110" s="150"/>
      <c r="H110" s="74">
        <f t="shared" si="3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2"/>
        <v>0</v>
      </c>
      <c r="D111" s="76"/>
      <c r="E111" s="76"/>
      <c r="F111" s="76"/>
      <c r="G111" s="150"/>
      <c r="H111" s="74">
        <f t="shared" si="3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2"/>
        <v>100</v>
      </c>
      <c r="D112" s="153">
        <f>SUM(D113:D115)</f>
        <v>100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3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2"/>
        <v>0</v>
      </c>
      <c r="D113" s="76"/>
      <c r="E113" s="76"/>
      <c r="F113" s="76"/>
      <c r="G113" s="150"/>
      <c r="H113" s="74">
        <f t="shared" si="3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100</v>
      </c>
      <c r="D115" s="76">
        <v>100</v>
      </c>
      <c r="E115" s="76"/>
      <c r="F115" s="76"/>
      <c r="G115" s="150"/>
      <c r="H115" s="74">
        <f>SUM(I115:L115)</f>
        <v>0</v>
      </c>
      <c r="I115" s="76">
        <v>0</v>
      </c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4">SUM(D116:G116)</f>
        <v>257</v>
      </c>
      <c r="D116" s="153">
        <f>SUM(D117:D121)</f>
        <v>257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5">SUM(I116:L116)</f>
        <v>257</v>
      </c>
      <c r="I116" s="153">
        <f>SUM(I117:I121)</f>
        <v>257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4"/>
        <v>257</v>
      </c>
      <c r="D117" s="76">
        <v>257</v>
      </c>
      <c r="E117" s="76"/>
      <c r="F117" s="76"/>
      <c r="G117" s="150"/>
      <c r="H117" s="74">
        <f t="shared" si="5"/>
        <v>257</v>
      </c>
      <c r="I117" s="76">
        <v>257</v>
      </c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4"/>
        <v>0</v>
      </c>
      <c r="D118" s="76"/>
      <c r="E118" s="76"/>
      <c r="F118" s="76"/>
      <c r="G118" s="150"/>
      <c r="H118" s="74">
        <f t="shared" si="5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4"/>
        <v>0</v>
      </c>
      <c r="D119" s="76"/>
      <c r="E119" s="76"/>
      <c r="F119" s="76"/>
      <c r="G119" s="150"/>
      <c r="H119" s="74">
        <f t="shared" si="5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4"/>
        <v>0</v>
      </c>
      <c r="D120" s="76"/>
      <c r="E120" s="76"/>
      <c r="F120" s="76"/>
      <c r="G120" s="150"/>
      <c r="H120" s="74">
        <f t="shared" si="5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4"/>
        <v>0</v>
      </c>
      <c r="D121" s="76"/>
      <c r="E121" s="76"/>
      <c r="F121" s="76"/>
      <c r="G121" s="150"/>
      <c r="H121" s="74">
        <f t="shared" si="5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4"/>
        <v>1216</v>
      </c>
      <c r="D122" s="153">
        <f>SUM(D123:D127)</f>
        <v>1216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5"/>
        <v>1216</v>
      </c>
      <c r="I122" s="153">
        <f>SUM(I123:I127)</f>
        <v>1216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4"/>
        <v>0</v>
      </c>
      <c r="D123" s="76"/>
      <c r="E123" s="76"/>
      <c r="F123" s="76"/>
      <c r="G123" s="150"/>
      <c r="H123" s="74">
        <f t="shared" si="5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4"/>
        <v>0</v>
      </c>
      <c r="D124" s="76"/>
      <c r="E124" s="76"/>
      <c r="F124" s="76"/>
      <c r="G124" s="150"/>
      <c r="H124" s="74">
        <f t="shared" si="5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4"/>
        <v>0</v>
      </c>
      <c r="D125" s="76"/>
      <c r="E125" s="76"/>
      <c r="F125" s="76"/>
      <c r="G125" s="150"/>
      <c r="H125" s="74">
        <f t="shared" si="5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4"/>
        <v>0</v>
      </c>
      <c r="D126" s="76"/>
      <c r="E126" s="76"/>
      <c r="F126" s="76"/>
      <c r="G126" s="150"/>
      <c r="H126" s="74">
        <f t="shared" si="5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4"/>
        <v>1216</v>
      </c>
      <c r="D127" s="76">
        <v>1216</v>
      </c>
      <c r="E127" s="76"/>
      <c r="F127" s="76"/>
      <c r="G127" s="150"/>
      <c r="H127" s="74">
        <f t="shared" si="5"/>
        <v>1216</v>
      </c>
      <c r="I127" s="76">
        <v>1216</v>
      </c>
      <c r="J127" s="76"/>
      <c r="K127" s="76"/>
      <c r="L127" s="151"/>
    </row>
    <row r="128" spans="1:12" ht="24" x14ac:dyDescent="0.25">
      <c r="A128" s="265">
        <v>2280</v>
      </c>
      <c r="B128" s="67" t="s">
        <v>122</v>
      </c>
      <c r="C128" s="68">
        <f t="shared" ref="C128:L128" si="6">SUM(C129)</f>
        <v>0</v>
      </c>
      <c r="D128" s="162">
        <f t="shared" si="6"/>
        <v>0</v>
      </c>
      <c r="E128" s="162">
        <f t="shared" si="6"/>
        <v>0</v>
      </c>
      <c r="F128" s="162">
        <f t="shared" si="6"/>
        <v>0</v>
      </c>
      <c r="G128" s="162">
        <f t="shared" si="6"/>
        <v>0</v>
      </c>
      <c r="H128" s="68">
        <f t="shared" si="6"/>
        <v>0</v>
      </c>
      <c r="I128" s="162">
        <f t="shared" si="6"/>
        <v>0</v>
      </c>
      <c r="J128" s="162">
        <f t="shared" si="6"/>
        <v>0</v>
      </c>
      <c r="K128" s="162">
        <f t="shared" si="6"/>
        <v>0</v>
      </c>
      <c r="L128" s="167">
        <f t="shared" si="6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4"/>
        <v>6004</v>
      </c>
      <c r="D130" s="65">
        <f>SUM(D131,D136,D140,D141,D144,D151,D159,D160,D163)</f>
        <v>4470</v>
      </c>
      <c r="E130" s="65">
        <f>SUM(E131,E136,E140,E141,E144,E151,E159,E160,E163)</f>
        <v>0</v>
      </c>
      <c r="F130" s="65">
        <f>SUM(F131,F136,F140,F141,F144,F151,F159,F160,F163)</f>
        <v>1534</v>
      </c>
      <c r="G130" s="159">
        <f>SUM(G131,G136,G140,G141,G144,G151,G159,G160,G163)</f>
        <v>0</v>
      </c>
      <c r="H130" s="59">
        <f t="shared" si="5"/>
        <v>5834</v>
      </c>
      <c r="I130" s="65">
        <f>SUM(I131,I136,I140,I141,I144,I151,I159,I160,I163)</f>
        <v>4500</v>
      </c>
      <c r="J130" s="65">
        <f>SUM(J131,J136,J140,J141,J144,J151,J159,J160,J163)</f>
        <v>0</v>
      </c>
      <c r="K130" s="65">
        <f>SUM(K131,K136,K140,K141,K144,K151,K159,K160,K163)</f>
        <v>1334</v>
      </c>
      <c r="L130" s="160">
        <f>SUM(L131,L136,L140,L141,L144,L151,L159,L160,L163)</f>
        <v>0</v>
      </c>
    </row>
    <row r="131" spans="1:12" ht="24" x14ac:dyDescent="0.25">
      <c r="A131" s="265">
        <v>2310</v>
      </c>
      <c r="B131" s="67" t="s">
        <v>622</v>
      </c>
      <c r="C131" s="68">
        <f t="shared" si="4"/>
        <v>1220</v>
      </c>
      <c r="D131" s="162">
        <f>SUM(D132:D135)</f>
        <v>850</v>
      </c>
      <c r="E131" s="162">
        <f t="shared" ref="E131:L131" si="7">SUM(E132:E135)</f>
        <v>0</v>
      </c>
      <c r="F131" s="162">
        <f t="shared" si="7"/>
        <v>370</v>
      </c>
      <c r="G131" s="163">
        <f t="shared" si="7"/>
        <v>0</v>
      </c>
      <c r="H131" s="68">
        <f t="shared" si="5"/>
        <v>1820</v>
      </c>
      <c r="I131" s="162">
        <f t="shared" si="7"/>
        <v>1400</v>
      </c>
      <c r="J131" s="162">
        <f t="shared" si="7"/>
        <v>0</v>
      </c>
      <c r="K131" s="162">
        <f t="shared" si="7"/>
        <v>420</v>
      </c>
      <c r="L131" s="164">
        <f t="shared" si="7"/>
        <v>0</v>
      </c>
    </row>
    <row r="132" spans="1:12" x14ac:dyDescent="0.25">
      <c r="A132" s="47">
        <v>2311</v>
      </c>
      <c r="B132" s="73" t="s">
        <v>125</v>
      </c>
      <c r="C132" s="74">
        <f t="shared" si="4"/>
        <v>450</v>
      </c>
      <c r="D132" s="76">
        <v>450</v>
      </c>
      <c r="E132" s="76"/>
      <c r="F132" s="76">
        <v>0</v>
      </c>
      <c r="G132" s="150"/>
      <c r="H132" s="74">
        <f t="shared" si="5"/>
        <v>400</v>
      </c>
      <c r="I132" s="76">
        <v>400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4"/>
        <v>710</v>
      </c>
      <c r="D133" s="76">
        <v>400</v>
      </c>
      <c r="E133" s="76"/>
      <c r="F133" s="76">
        <v>310</v>
      </c>
      <c r="G133" s="150"/>
      <c r="H133" s="74">
        <f t="shared" si="5"/>
        <v>1160</v>
      </c>
      <c r="I133" s="76">
        <f>400+450</f>
        <v>850</v>
      </c>
      <c r="J133" s="76"/>
      <c r="K133" s="76">
        <v>310</v>
      </c>
      <c r="L133" s="151"/>
    </row>
    <row r="134" spans="1:12" x14ac:dyDescent="0.25">
      <c r="A134" s="47">
        <v>2313</v>
      </c>
      <c r="B134" s="73" t="s">
        <v>127</v>
      </c>
      <c r="C134" s="74">
        <f t="shared" si="4"/>
        <v>60</v>
      </c>
      <c r="D134" s="76"/>
      <c r="E134" s="76"/>
      <c r="F134" s="76">
        <v>60</v>
      </c>
      <c r="G134" s="150"/>
      <c r="H134" s="74">
        <f t="shared" si="5"/>
        <v>60</v>
      </c>
      <c r="I134" s="76"/>
      <c r="J134" s="76"/>
      <c r="K134" s="76">
        <v>60</v>
      </c>
      <c r="L134" s="151"/>
    </row>
    <row r="135" spans="1:12" ht="36" x14ac:dyDescent="0.25">
      <c r="A135" s="47">
        <v>2314</v>
      </c>
      <c r="B135" s="73" t="s">
        <v>608</v>
      </c>
      <c r="C135" s="74">
        <f t="shared" si="4"/>
        <v>0</v>
      </c>
      <c r="D135" s="76"/>
      <c r="E135" s="76"/>
      <c r="F135" s="76"/>
      <c r="G135" s="150"/>
      <c r="H135" s="74">
        <f t="shared" si="5"/>
        <v>200</v>
      </c>
      <c r="I135" s="76">
        <v>150</v>
      </c>
      <c r="J135" s="76"/>
      <c r="K135" s="76">
        <v>50</v>
      </c>
      <c r="L135" s="151"/>
    </row>
    <row r="136" spans="1:12" x14ac:dyDescent="0.25">
      <c r="A136" s="152">
        <v>2320</v>
      </c>
      <c r="B136" s="73" t="s">
        <v>128</v>
      </c>
      <c r="C136" s="74">
        <f t="shared" si="4"/>
        <v>1416</v>
      </c>
      <c r="D136" s="153">
        <f>SUM(D137:D139)</f>
        <v>800</v>
      </c>
      <c r="E136" s="153">
        <f>SUM(E137:E139)</f>
        <v>0</v>
      </c>
      <c r="F136" s="153">
        <f>SUM(F137:F139)</f>
        <v>616</v>
      </c>
      <c r="G136" s="154">
        <f>SUM(G137:G139)</f>
        <v>0</v>
      </c>
      <c r="H136" s="74">
        <f t="shared" si="5"/>
        <v>1416</v>
      </c>
      <c r="I136" s="153">
        <f>SUM(I137:I139)</f>
        <v>800</v>
      </c>
      <c r="J136" s="153">
        <f>SUM(J137:J139)</f>
        <v>0</v>
      </c>
      <c r="K136" s="153">
        <f>SUM(K137:K139)</f>
        <v>616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4"/>
        <v>0</v>
      </c>
      <c r="D137" s="76"/>
      <c r="E137" s="76"/>
      <c r="F137" s="76"/>
      <c r="G137" s="150"/>
      <c r="H137" s="74">
        <f t="shared" si="5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4"/>
        <v>1416</v>
      </c>
      <c r="D138" s="76">
        <v>800</v>
      </c>
      <c r="E138" s="76"/>
      <c r="F138" s="76">
        <v>616</v>
      </c>
      <c r="G138" s="150"/>
      <c r="H138" s="74">
        <f t="shared" si="5"/>
        <v>1416</v>
      </c>
      <c r="I138" s="76">
        <v>800</v>
      </c>
      <c r="J138" s="76"/>
      <c r="K138" s="76">
        <v>616</v>
      </c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4"/>
        <v>0</v>
      </c>
      <c r="D139" s="76"/>
      <c r="E139" s="76"/>
      <c r="F139" s="76"/>
      <c r="G139" s="150"/>
      <c r="H139" s="74">
        <f t="shared" si="5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4"/>
        <v>0</v>
      </c>
      <c r="D140" s="76"/>
      <c r="E140" s="76"/>
      <c r="F140" s="76"/>
      <c r="G140" s="150"/>
      <c r="H140" s="74">
        <f t="shared" si="5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4"/>
        <v>570</v>
      </c>
      <c r="D141" s="153">
        <f>SUM(D142:D143)</f>
        <v>570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5"/>
        <v>500</v>
      </c>
      <c r="I141" s="153">
        <f>SUM(I142:I143)</f>
        <v>500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4"/>
        <v>570</v>
      </c>
      <c r="D142" s="76">
        <v>570</v>
      </c>
      <c r="E142" s="76"/>
      <c r="F142" s="76">
        <v>0</v>
      </c>
      <c r="G142" s="150"/>
      <c r="H142" s="74">
        <f t="shared" si="5"/>
        <v>500</v>
      </c>
      <c r="I142" s="76">
        <v>500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4"/>
        <v>0</v>
      </c>
      <c r="D143" s="76"/>
      <c r="E143" s="76"/>
      <c r="F143" s="76"/>
      <c r="G143" s="150"/>
      <c r="H143" s="74">
        <f t="shared" si="5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4"/>
        <v>1798</v>
      </c>
      <c r="D144" s="145">
        <f>SUM(D145:D150)</f>
        <v>1500</v>
      </c>
      <c r="E144" s="145">
        <f>SUM(E145:E150)</f>
        <v>0</v>
      </c>
      <c r="F144" s="145">
        <f>SUM(F145:F150)</f>
        <v>298</v>
      </c>
      <c r="G144" s="146">
        <f>SUM(G145:G150)</f>
        <v>0</v>
      </c>
      <c r="H144" s="110">
        <f t="shared" si="5"/>
        <v>1598</v>
      </c>
      <c r="I144" s="145">
        <f>SUM(I145:I150)</f>
        <v>1300</v>
      </c>
      <c r="J144" s="145">
        <f>SUM(J145:J150)</f>
        <v>0</v>
      </c>
      <c r="K144" s="145">
        <f>SUM(K145:K150)</f>
        <v>298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4"/>
        <v>500</v>
      </c>
      <c r="D145" s="70">
        <v>400</v>
      </c>
      <c r="E145" s="70"/>
      <c r="F145" s="70">
        <v>100</v>
      </c>
      <c r="G145" s="148"/>
      <c r="H145" s="68">
        <f t="shared" si="5"/>
        <v>300</v>
      </c>
      <c r="I145" s="70">
        <v>200</v>
      </c>
      <c r="J145" s="70"/>
      <c r="K145" s="70">
        <v>100</v>
      </c>
      <c r="L145" s="149"/>
    </row>
    <row r="146" spans="1:12" x14ac:dyDescent="0.25">
      <c r="A146" s="47">
        <v>2352</v>
      </c>
      <c r="B146" s="73" t="s">
        <v>138</v>
      </c>
      <c r="C146" s="74">
        <f t="shared" si="4"/>
        <v>713</v>
      </c>
      <c r="D146" s="76">
        <v>600</v>
      </c>
      <c r="E146" s="76"/>
      <c r="F146" s="76">
        <v>113</v>
      </c>
      <c r="G146" s="150"/>
      <c r="H146" s="74">
        <f t="shared" si="5"/>
        <v>713</v>
      </c>
      <c r="I146" s="76">
        <v>600</v>
      </c>
      <c r="J146" s="76"/>
      <c r="K146" s="76">
        <v>113</v>
      </c>
      <c r="L146" s="151"/>
    </row>
    <row r="147" spans="1:12" ht="24" x14ac:dyDescent="0.25">
      <c r="A147" s="47">
        <v>2353</v>
      </c>
      <c r="B147" s="73" t="s">
        <v>139</v>
      </c>
      <c r="C147" s="74">
        <f t="shared" si="4"/>
        <v>0</v>
      </c>
      <c r="D147" s="76"/>
      <c r="E147" s="76"/>
      <c r="F147" s="76"/>
      <c r="G147" s="150"/>
      <c r="H147" s="74">
        <f t="shared" si="5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4"/>
        <v>285</v>
      </c>
      <c r="D148" s="76">
        <v>200</v>
      </c>
      <c r="E148" s="76"/>
      <c r="F148" s="76">
        <v>85</v>
      </c>
      <c r="G148" s="150"/>
      <c r="H148" s="74">
        <f t="shared" si="5"/>
        <v>285</v>
      </c>
      <c r="I148" s="76">
        <v>200</v>
      </c>
      <c r="J148" s="76"/>
      <c r="K148" s="76">
        <v>85</v>
      </c>
      <c r="L148" s="151"/>
    </row>
    <row r="149" spans="1:12" ht="24" x14ac:dyDescent="0.25">
      <c r="A149" s="47">
        <v>2355</v>
      </c>
      <c r="B149" s="73" t="s">
        <v>141</v>
      </c>
      <c r="C149" s="74">
        <f t="shared" si="4"/>
        <v>300</v>
      </c>
      <c r="D149" s="76">
        <v>300</v>
      </c>
      <c r="E149" s="76"/>
      <c r="F149" s="76"/>
      <c r="G149" s="150"/>
      <c r="H149" s="74">
        <f t="shared" si="5"/>
        <v>300</v>
      </c>
      <c r="I149" s="76">
        <v>300</v>
      </c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4"/>
        <v>0</v>
      </c>
      <c r="D150" s="76"/>
      <c r="E150" s="76"/>
      <c r="F150" s="76"/>
      <c r="G150" s="150"/>
      <c r="H150" s="74">
        <f t="shared" si="5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4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5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4"/>
        <v>0</v>
      </c>
      <c r="D152" s="76"/>
      <c r="E152" s="76"/>
      <c r="F152" s="76"/>
      <c r="G152" s="150"/>
      <c r="H152" s="74">
        <f t="shared" si="5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4"/>
        <v>0</v>
      </c>
      <c r="D153" s="76"/>
      <c r="E153" s="76"/>
      <c r="F153" s="76"/>
      <c r="G153" s="150"/>
      <c r="H153" s="74">
        <f t="shared" si="5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4"/>
        <v>0</v>
      </c>
      <c r="D154" s="76"/>
      <c r="E154" s="76"/>
      <c r="F154" s="76"/>
      <c r="G154" s="150"/>
      <c r="H154" s="74">
        <f t="shared" si="5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4"/>
        <v>0</v>
      </c>
      <c r="D155" s="76"/>
      <c r="E155" s="76"/>
      <c r="F155" s="76"/>
      <c r="G155" s="150"/>
      <c r="H155" s="74">
        <f t="shared" si="5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4"/>
        <v>0</v>
      </c>
      <c r="D156" s="76"/>
      <c r="E156" s="76"/>
      <c r="F156" s="76"/>
      <c r="G156" s="150"/>
      <c r="H156" s="74">
        <f t="shared" si="5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4"/>
        <v>0</v>
      </c>
      <c r="D157" s="76"/>
      <c r="E157" s="76"/>
      <c r="F157" s="76"/>
      <c r="G157" s="150"/>
      <c r="H157" s="74">
        <f t="shared" si="5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4"/>
        <v>0</v>
      </c>
      <c r="D158" s="76"/>
      <c r="E158" s="76"/>
      <c r="F158" s="76"/>
      <c r="G158" s="150"/>
      <c r="H158" s="74">
        <f t="shared" si="5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4"/>
        <v>500</v>
      </c>
      <c r="D159" s="156">
        <v>500</v>
      </c>
      <c r="E159" s="156"/>
      <c r="F159" s="156"/>
      <c r="G159" s="157"/>
      <c r="H159" s="110">
        <f t="shared" si="5"/>
        <v>500</v>
      </c>
      <c r="I159" s="156">
        <v>500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4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5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4"/>
        <v>0</v>
      </c>
      <c r="D161" s="70"/>
      <c r="E161" s="70"/>
      <c r="F161" s="70"/>
      <c r="G161" s="148"/>
      <c r="H161" s="68">
        <f t="shared" si="5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4"/>
        <v>0</v>
      </c>
      <c r="D162" s="76"/>
      <c r="E162" s="76"/>
      <c r="F162" s="76"/>
      <c r="G162" s="150"/>
      <c r="H162" s="74">
        <f t="shared" si="5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4"/>
        <v>500</v>
      </c>
      <c r="D163" s="156">
        <v>250</v>
      </c>
      <c r="E163" s="156"/>
      <c r="F163" s="156">
        <v>250</v>
      </c>
      <c r="G163" s="157"/>
      <c r="H163" s="110">
        <f t="shared" si="5"/>
        <v>0</v>
      </c>
      <c r="I163" s="156">
        <v>0</v>
      </c>
      <c r="J163" s="156"/>
      <c r="K163" s="156">
        <v>0</v>
      </c>
      <c r="L163" s="158"/>
    </row>
    <row r="164" spans="1:12" x14ac:dyDescent="0.25">
      <c r="A164" s="58">
        <v>2400</v>
      </c>
      <c r="B164" s="141" t="s">
        <v>156</v>
      </c>
      <c r="C164" s="59">
        <f t="shared" si="4"/>
        <v>0</v>
      </c>
      <c r="D164" s="168"/>
      <c r="E164" s="168"/>
      <c r="F164" s="168"/>
      <c r="G164" s="169"/>
      <c r="H164" s="59">
        <f t="shared" si="5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4"/>
        <v>286</v>
      </c>
      <c r="D165" s="65">
        <f>SUM(D166,D171)</f>
        <v>286</v>
      </c>
      <c r="E165" s="65">
        <f>SUM(E166,E171)</f>
        <v>0</v>
      </c>
      <c r="F165" s="65">
        <f>SUM(F166,F171)</f>
        <v>0</v>
      </c>
      <c r="G165" s="65">
        <f>SUM(G166,G171)</f>
        <v>0</v>
      </c>
      <c r="H165" s="59">
        <f t="shared" si="5"/>
        <v>286</v>
      </c>
      <c r="I165" s="65">
        <f>SUM(I166,I171)</f>
        <v>286</v>
      </c>
      <c r="J165" s="65">
        <f>SUM(J166,J171)</f>
        <v>0</v>
      </c>
      <c r="K165" s="65">
        <f>SUM(K166,K171)</f>
        <v>0</v>
      </c>
      <c r="L165" s="143">
        <f>SUM(L166,L171)</f>
        <v>0</v>
      </c>
    </row>
    <row r="166" spans="1:12" ht="16.5" customHeight="1" x14ac:dyDescent="0.25">
      <c r="A166" s="265">
        <v>2510</v>
      </c>
      <c r="B166" s="67" t="s">
        <v>158</v>
      </c>
      <c r="C166" s="68">
        <f t="shared" si="4"/>
        <v>286</v>
      </c>
      <c r="D166" s="162">
        <f>SUM(D167:D170)</f>
        <v>286</v>
      </c>
      <c r="E166" s="162">
        <f>SUM(E167:E170)</f>
        <v>0</v>
      </c>
      <c r="F166" s="162">
        <f>SUM(F167:F170)</f>
        <v>0</v>
      </c>
      <c r="G166" s="162">
        <f>SUM(G167:G170)</f>
        <v>0</v>
      </c>
      <c r="H166" s="68">
        <f t="shared" si="5"/>
        <v>286</v>
      </c>
      <c r="I166" s="162">
        <f>SUM(I167:I170)</f>
        <v>286</v>
      </c>
      <c r="J166" s="162">
        <f>SUM(J167:J170)</f>
        <v>0</v>
      </c>
      <c r="K166" s="162">
        <f>SUM(K167:K170)</f>
        <v>0</v>
      </c>
      <c r="L166" s="171">
        <f>SUM(L167:L170)</f>
        <v>0</v>
      </c>
    </row>
    <row r="167" spans="1:12" ht="24" x14ac:dyDescent="0.25">
      <c r="A167" s="47">
        <v>2512</v>
      </c>
      <c r="B167" s="73" t="s">
        <v>159</v>
      </c>
      <c r="C167" s="74">
        <f t="shared" si="4"/>
        <v>0</v>
      </c>
      <c r="D167" s="76"/>
      <c r="E167" s="76"/>
      <c r="F167" s="76"/>
      <c r="G167" s="150"/>
      <c r="H167" s="74">
        <f t="shared" si="5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4"/>
        <v>0</v>
      </c>
      <c r="D168" s="76"/>
      <c r="E168" s="76"/>
      <c r="F168" s="76"/>
      <c r="G168" s="150"/>
      <c r="H168" s="74">
        <f t="shared" si="5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4"/>
        <v>0</v>
      </c>
      <c r="D169" s="76"/>
      <c r="E169" s="76"/>
      <c r="F169" s="76"/>
      <c r="G169" s="150"/>
      <c r="H169" s="74">
        <f t="shared" si="5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4"/>
        <v>286</v>
      </c>
      <c r="D170" s="76">
        <v>286</v>
      </c>
      <c r="E170" s="76"/>
      <c r="F170" s="76">
        <v>0</v>
      </c>
      <c r="G170" s="150"/>
      <c r="H170" s="74">
        <f t="shared" si="5"/>
        <v>286</v>
      </c>
      <c r="I170" s="76">
        <v>286</v>
      </c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4"/>
        <v>0</v>
      </c>
      <c r="D171" s="76"/>
      <c r="E171" s="76"/>
      <c r="F171" s="76"/>
      <c r="G171" s="150"/>
      <c r="H171" s="74">
        <f t="shared" si="5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4"/>
        <v>0</v>
      </c>
      <c r="D172" s="43"/>
      <c r="E172" s="43"/>
      <c r="F172" s="43"/>
      <c r="G172" s="44"/>
      <c r="H172" s="68">
        <f t="shared" si="5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4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5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4"/>
        <v>0</v>
      </c>
      <c r="D174" s="65">
        <f>SUM(D175,D179)</f>
        <v>0</v>
      </c>
      <c r="E174" s="65">
        <f>SUM(E175,E179)</f>
        <v>0</v>
      </c>
      <c r="F174" s="65">
        <f>SUM(F175,F179)</f>
        <v>0</v>
      </c>
      <c r="G174" s="65">
        <f>SUM(G175,G179)</f>
        <v>0</v>
      </c>
      <c r="H174" s="59">
        <f t="shared" si="5"/>
        <v>0</v>
      </c>
      <c r="I174" s="65">
        <f>SUM(I175,I179)</f>
        <v>0</v>
      </c>
      <c r="J174" s="65">
        <f>SUM(J175,J179)</f>
        <v>0</v>
      </c>
      <c r="K174" s="65">
        <f>SUM(K175,K179)</f>
        <v>0</v>
      </c>
      <c r="L174" s="143">
        <f>SUM(L175,L179)</f>
        <v>0</v>
      </c>
    </row>
    <row r="175" spans="1:12" ht="50.25" customHeight="1" x14ac:dyDescent="0.25">
      <c r="A175" s="265">
        <v>3260</v>
      </c>
      <c r="B175" s="67" t="s">
        <v>166</v>
      </c>
      <c r="C175" s="68">
        <f t="shared" si="4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5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 t="shared" si="4"/>
        <v>0</v>
      </c>
      <c r="D176" s="76"/>
      <c r="E176" s="76"/>
      <c r="F176" s="76"/>
      <c r="G176" s="150"/>
      <c r="H176" s="74">
        <f t="shared" si="5"/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 t="shared" si="4"/>
        <v>0</v>
      </c>
      <c r="D177" s="76"/>
      <c r="E177" s="76"/>
      <c r="F177" s="76"/>
      <c r="G177" s="150"/>
      <c r="H177" s="74">
        <f t="shared" si="5"/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 t="shared" si="4"/>
        <v>0</v>
      </c>
      <c r="D178" s="76"/>
      <c r="E178" s="76"/>
      <c r="F178" s="76"/>
      <c r="G178" s="150"/>
      <c r="H178" s="74">
        <f t="shared" si="5"/>
        <v>0</v>
      </c>
      <c r="I178" s="76"/>
      <c r="J178" s="76"/>
      <c r="K178" s="76"/>
      <c r="L178" s="151"/>
    </row>
    <row r="179" spans="1:12" ht="84" x14ac:dyDescent="0.25">
      <c r="A179" s="265">
        <v>3290</v>
      </c>
      <c r="B179" s="67" t="s">
        <v>625</v>
      </c>
      <c r="C179" s="175">
        <f t="shared" si="4"/>
        <v>0</v>
      </c>
      <c r="D179" s="162">
        <f>SUM(D180:D183)</f>
        <v>0</v>
      </c>
      <c r="E179" s="162">
        <f>SUM(E180:E183)</f>
        <v>0</v>
      </c>
      <c r="F179" s="162">
        <f>SUM(F180:F183)</f>
        <v>0</v>
      </c>
      <c r="G179" s="162">
        <f>SUM(G180:G183)</f>
        <v>0</v>
      </c>
      <c r="H179" s="175">
        <f t="shared" si="5"/>
        <v>0</v>
      </c>
      <c r="I179" s="162">
        <f>SUM(I180:I183)</f>
        <v>0</v>
      </c>
      <c r="J179" s="162">
        <f>SUM(J180:J183)</f>
        <v>0</v>
      </c>
      <c r="K179" s="162">
        <f>SUM(K180:K183)</f>
        <v>0</v>
      </c>
      <c r="L179" s="176">
        <f>SUM(L180:L183)</f>
        <v>0</v>
      </c>
    </row>
    <row r="180" spans="1:12" ht="72" x14ac:dyDescent="0.25">
      <c r="A180" s="47">
        <v>3291</v>
      </c>
      <c r="B180" s="73" t="s">
        <v>169</v>
      </c>
      <c r="C180" s="74">
        <f t="shared" si="4"/>
        <v>0</v>
      </c>
      <c r="D180" s="76"/>
      <c r="E180" s="76"/>
      <c r="F180" s="76"/>
      <c r="G180" s="177"/>
      <c r="H180" s="74">
        <f t="shared" si="5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4"/>
        <v>0</v>
      </c>
      <c r="D181" s="76"/>
      <c r="E181" s="76"/>
      <c r="F181" s="76"/>
      <c r="G181" s="177"/>
      <c r="H181" s="74">
        <f t="shared" si="5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4"/>
        <v>0</v>
      </c>
      <c r="D182" s="76"/>
      <c r="E182" s="76"/>
      <c r="F182" s="76"/>
      <c r="G182" s="177"/>
      <c r="H182" s="74">
        <f t="shared" si="5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4"/>
        <v>0</v>
      </c>
      <c r="D183" s="179"/>
      <c r="E183" s="179"/>
      <c r="F183" s="179"/>
      <c r="G183" s="180"/>
      <c r="H183" s="175">
        <f t="shared" si="5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4"/>
        <v>0</v>
      </c>
      <c r="D184" s="183">
        <f>SUM(D185:D186)</f>
        <v>0</v>
      </c>
      <c r="E184" s="183">
        <f>SUM(E185:E186)</f>
        <v>0</v>
      </c>
      <c r="F184" s="183">
        <f>SUM(F185:F186)</f>
        <v>0</v>
      </c>
      <c r="G184" s="183">
        <f>SUM(G185:G186)</f>
        <v>0</v>
      </c>
      <c r="H184" s="182">
        <f t="shared" si="5"/>
        <v>0</v>
      </c>
      <c r="I184" s="183">
        <f>SUM(I185:I186)</f>
        <v>0</v>
      </c>
      <c r="J184" s="183">
        <f>SUM(J185:J186)</f>
        <v>0</v>
      </c>
      <c r="K184" s="183">
        <f>SUM(K185:K186)</f>
        <v>0</v>
      </c>
      <c r="L184" s="143">
        <f>SUM(L185:L186)</f>
        <v>0</v>
      </c>
    </row>
    <row r="185" spans="1:12" ht="48" x14ac:dyDescent="0.25">
      <c r="A185" s="102">
        <v>3310</v>
      </c>
      <c r="B185" s="103" t="s">
        <v>172</v>
      </c>
      <c r="C185" s="184">
        <f t="shared" si="4"/>
        <v>0</v>
      </c>
      <c r="D185" s="156"/>
      <c r="E185" s="156"/>
      <c r="F185" s="156"/>
      <c r="G185" s="157"/>
      <c r="H185" s="184">
        <f t="shared" si="5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4"/>
        <v>0</v>
      </c>
      <c r="D186" s="70"/>
      <c r="E186" s="70"/>
      <c r="F186" s="70"/>
      <c r="G186" s="148"/>
      <c r="H186" s="68">
        <f t="shared" si="5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4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5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5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5">
        <v>4240</v>
      </c>
      <c r="B189" s="67" t="s">
        <v>628</v>
      </c>
      <c r="C189" s="68">
        <f t="shared" ref="C189:C263" si="8">SUM(D189:G189)</f>
        <v>0</v>
      </c>
      <c r="D189" s="70"/>
      <c r="E189" s="70"/>
      <c r="F189" s="70"/>
      <c r="G189" s="148"/>
      <c r="H189" s="68">
        <f t="shared" ref="H189:H262" si="9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8"/>
        <v>0</v>
      </c>
      <c r="D190" s="76"/>
      <c r="E190" s="76"/>
      <c r="F190" s="76"/>
      <c r="G190" s="150"/>
      <c r="H190" s="74">
        <f t="shared" si="9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8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9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5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9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8"/>
        <v>0</v>
      </c>
      <c r="D193" s="76"/>
      <c r="E193" s="76"/>
      <c r="F193" s="76"/>
      <c r="G193" s="150"/>
      <c r="H193" s="74">
        <f t="shared" si="9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8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9"/>
        <v>3434</v>
      </c>
      <c r="I194" s="133">
        <f>SUM(I195,I230,I268)</f>
        <v>3434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8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9"/>
        <v>3434</v>
      </c>
      <c r="I195" s="138">
        <f>I196+I204</f>
        <v>3434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8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9"/>
        <v>340</v>
      </c>
      <c r="I196" s="65">
        <f>I197+I198+I201+I202+I203</f>
        <v>340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5">
        <v>5110</v>
      </c>
      <c r="B197" s="67" t="s">
        <v>182</v>
      </c>
      <c r="C197" s="68">
        <f t="shared" si="8"/>
        <v>0</v>
      </c>
      <c r="D197" s="70"/>
      <c r="E197" s="70"/>
      <c r="F197" s="70"/>
      <c r="G197" s="148"/>
      <c r="H197" s="68">
        <f t="shared" si="9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8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9"/>
        <v>340</v>
      </c>
      <c r="I198" s="153">
        <f>I199+I200</f>
        <v>340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8"/>
        <v>0</v>
      </c>
      <c r="D199" s="76"/>
      <c r="E199" s="76"/>
      <c r="F199" s="76"/>
      <c r="G199" s="150"/>
      <c r="H199" s="74">
        <f t="shared" si="9"/>
        <v>340</v>
      </c>
      <c r="I199" s="76">
        <v>340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8"/>
        <v>0</v>
      </c>
      <c r="D200" s="76"/>
      <c r="E200" s="76"/>
      <c r="F200" s="76"/>
      <c r="G200" s="150"/>
      <c r="H200" s="74">
        <f t="shared" si="9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8"/>
        <v>0</v>
      </c>
      <c r="D201" s="76"/>
      <c r="E201" s="76"/>
      <c r="F201" s="76"/>
      <c r="G201" s="150"/>
      <c r="H201" s="74">
        <f t="shared" si="9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8"/>
        <v>0</v>
      </c>
      <c r="D202" s="76"/>
      <c r="E202" s="76"/>
      <c r="F202" s="76"/>
      <c r="G202" s="150"/>
      <c r="H202" s="74">
        <f t="shared" si="9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8"/>
        <v>0</v>
      </c>
      <c r="D203" s="76"/>
      <c r="E203" s="76"/>
      <c r="F203" s="76"/>
      <c r="G203" s="150"/>
      <c r="H203" s="74">
        <f t="shared" si="9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8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9"/>
        <v>3094</v>
      </c>
      <c r="I204" s="65">
        <f>I205+I215+I216+I225+I226+I227+I229</f>
        <v>3094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8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9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8"/>
        <v>0</v>
      </c>
      <c r="D206" s="70"/>
      <c r="E206" s="70"/>
      <c r="F206" s="70"/>
      <c r="G206" s="148"/>
      <c r="H206" s="68">
        <f t="shared" si="9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8"/>
        <v>0</v>
      </c>
      <c r="D207" s="76"/>
      <c r="E207" s="76"/>
      <c r="F207" s="76"/>
      <c r="G207" s="150"/>
      <c r="H207" s="74">
        <f t="shared" si="9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8"/>
        <v>0</v>
      </c>
      <c r="D208" s="76"/>
      <c r="E208" s="76"/>
      <c r="F208" s="76"/>
      <c r="G208" s="150"/>
      <c r="H208" s="74">
        <f t="shared" si="9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8"/>
        <v>0</v>
      </c>
      <c r="D209" s="76"/>
      <c r="E209" s="76"/>
      <c r="F209" s="76"/>
      <c r="G209" s="150"/>
      <c r="H209" s="74">
        <f t="shared" si="9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8"/>
        <v>0</v>
      </c>
      <c r="D211" s="76"/>
      <c r="E211" s="76"/>
      <c r="F211" s="76"/>
      <c r="G211" s="150"/>
      <c r="H211" s="74">
        <f t="shared" si="9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8"/>
        <v>0</v>
      </c>
      <c r="D212" s="76"/>
      <c r="E212" s="76"/>
      <c r="F212" s="76"/>
      <c r="G212" s="150"/>
      <c r="H212" s="74">
        <f t="shared" si="9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8"/>
        <v>0</v>
      </c>
      <c r="D213" s="76"/>
      <c r="E213" s="76"/>
      <c r="F213" s="76"/>
      <c r="G213" s="150"/>
      <c r="H213" s="74">
        <f t="shared" si="9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8"/>
        <v>0</v>
      </c>
      <c r="D214" s="76"/>
      <c r="E214" s="76"/>
      <c r="F214" s="76"/>
      <c r="G214" s="150"/>
      <c r="H214" s="74">
        <f t="shared" si="9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8"/>
        <v>0</v>
      </c>
      <c r="D215" s="76"/>
      <c r="E215" s="76"/>
      <c r="F215" s="76"/>
      <c r="G215" s="150"/>
      <c r="H215" s="74">
        <f t="shared" si="9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8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9"/>
        <v>3094</v>
      </c>
      <c r="I216" s="153">
        <f>SUM(I217:I224)</f>
        <v>3094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8"/>
        <v>0</v>
      </c>
      <c r="D217" s="76"/>
      <c r="E217" s="76"/>
      <c r="F217" s="76"/>
      <c r="G217" s="150"/>
      <c r="H217" s="74">
        <f t="shared" si="9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8"/>
        <v>0</v>
      </c>
      <c r="D218" s="76"/>
      <c r="E218" s="76"/>
      <c r="F218" s="76"/>
      <c r="G218" s="150"/>
      <c r="H218" s="74">
        <f t="shared" si="9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8"/>
        <v>0</v>
      </c>
      <c r="D219" s="76"/>
      <c r="E219" s="76"/>
      <c r="F219" s="76"/>
      <c r="G219" s="150"/>
      <c r="H219" s="74">
        <f t="shared" si="9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8"/>
        <v>0</v>
      </c>
      <c r="D220" s="76"/>
      <c r="E220" s="76"/>
      <c r="F220" s="76"/>
      <c r="G220" s="150"/>
      <c r="H220" s="74">
        <f t="shared" si="9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8"/>
        <v>0</v>
      </c>
      <c r="D221" s="76"/>
      <c r="E221" s="76"/>
      <c r="F221" s="76"/>
      <c r="G221" s="150"/>
      <c r="H221" s="74">
        <f t="shared" si="9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8"/>
        <v>0</v>
      </c>
      <c r="D222" s="76"/>
      <c r="E222" s="76"/>
      <c r="F222" s="76"/>
      <c r="G222" s="150"/>
      <c r="H222" s="74">
        <f t="shared" si="9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8"/>
        <v>0</v>
      </c>
      <c r="D223" s="76"/>
      <c r="E223" s="76"/>
      <c r="F223" s="76"/>
      <c r="G223" s="150"/>
      <c r="H223" s="74">
        <f t="shared" si="9"/>
        <v>3094</v>
      </c>
      <c r="I223" s="76">
        <f>1890+720+484</f>
        <v>3094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8"/>
        <v>0</v>
      </c>
      <c r="D224" s="76">
        <v>0</v>
      </c>
      <c r="E224" s="76"/>
      <c r="F224" s="76"/>
      <c r="G224" s="150"/>
      <c r="H224" s="74">
        <f t="shared" si="9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8"/>
        <v>0</v>
      </c>
      <c r="D225" s="76"/>
      <c r="E225" s="76"/>
      <c r="F225" s="76"/>
      <c r="G225" s="150"/>
      <c r="H225" s="74">
        <f t="shared" si="9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8"/>
        <v>0</v>
      </c>
      <c r="D226" s="76"/>
      <c r="E226" s="76"/>
      <c r="F226" s="76"/>
      <c r="G226" s="150"/>
      <c r="H226" s="74">
        <f t="shared" si="9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8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9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8"/>
        <v>0</v>
      </c>
      <c r="D228" s="76"/>
      <c r="E228" s="76"/>
      <c r="F228" s="76"/>
      <c r="G228" s="150"/>
      <c r="H228" s="74">
        <f t="shared" si="9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8"/>
        <v>0</v>
      </c>
      <c r="D229" s="156"/>
      <c r="E229" s="156"/>
      <c r="F229" s="156"/>
      <c r="G229" s="157"/>
      <c r="H229" s="110">
        <f t="shared" si="9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8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9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9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5">
        <v>6220</v>
      </c>
      <c r="B232" s="67" t="s">
        <v>217</v>
      </c>
      <c r="C232" s="194">
        <f t="shared" si="8"/>
        <v>0</v>
      </c>
      <c r="D232" s="70"/>
      <c r="E232" s="70"/>
      <c r="F232" s="70"/>
      <c r="G232" s="195"/>
      <c r="H232" s="196">
        <f t="shared" si="9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8"/>
        <v>0</v>
      </c>
      <c r="D233" s="76">
        <f>SUM(D234)</f>
        <v>0</v>
      </c>
      <c r="E233" s="76">
        <f t="shared" ref="E233:L233" si="10">SUM(E234)</f>
        <v>0</v>
      </c>
      <c r="F233" s="76">
        <f t="shared" si="10"/>
        <v>0</v>
      </c>
      <c r="G233" s="150">
        <f t="shared" si="10"/>
        <v>0</v>
      </c>
      <c r="H233" s="197">
        <f t="shared" si="9"/>
        <v>0</v>
      </c>
      <c r="I233" s="76">
        <f t="shared" si="10"/>
        <v>0</v>
      </c>
      <c r="J233" s="76">
        <f t="shared" si="10"/>
        <v>0</v>
      </c>
      <c r="K233" s="76">
        <f t="shared" si="10"/>
        <v>0</v>
      </c>
      <c r="L233" s="151">
        <f t="shared" si="10"/>
        <v>0</v>
      </c>
    </row>
    <row r="234" spans="1:12" ht="24" x14ac:dyDescent="0.25">
      <c r="A234" s="47">
        <v>6239</v>
      </c>
      <c r="B234" s="67" t="s">
        <v>610</v>
      </c>
      <c r="C234" s="190">
        <f t="shared" si="8"/>
        <v>0</v>
      </c>
      <c r="D234" s="70"/>
      <c r="E234" s="70"/>
      <c r="F234" s="70"/>
      <c r="G234" s="148"/>
      <c r="H234" s="197">
        <f t="shared" si="9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9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9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9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9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8"/>
        <v>0</v>
      </c>
      <c r="D240" s="76"/>
      <c r="E240" s="76"/>
      <c r="F240" s="76"/>
      <c r="G240" s="150"/>
      <c r="H240" s="197">
        <f t="shared" si="9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8"/>
        <v>0</v>
      </c>
      <c r="D241" s="76"/>
      <c r="E241" s="76"/>
      <c r="F241" s="76"/>
      <c r="G241" s="150"/>
      <c r="H241" s="197">
        <f t="shared" si="9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8"/>
        <v>0</v>
      </c>
      <c r="D242" s="76"/>
      <c r="E242" s="76"/>
      <c r="F242" s="76"/>
      <c r="G242" s="150"/>
      <c r="H242" s="197">
        <f t="shared" si="9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8"/>
        <v>0</v>
      </c>
      <c r="D243" s="76"/>
      <c r="E243" s="76"/>
      <c r="F243" s="76"/>
      <c r="G243" s="150"/>
      <c r="H243" s="197">
        <f t="shared" si="9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8"/>
        <v>0</v>
      </c>
      <c r="D244" s="76"/>
      <c r="E244" s="76"/>
      <c r="F244" s="76"/>
      <c r="G244" s="150"/>
      <c r="H244" s="197">
        <f t="shared" si="9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8"/>
        <v>0</v>
      </c>
      <c r="D245" s="76"/>
      <c r="E245" s="76"/>
      <c r="F245" s="76"/>
      <c r="G245" s="150"/>
      <c r="H245" s="197">
        <f t="shared" si="9"/>
        <v>0</v>
      </c>
      <c r="I245" s="76"/>
      <c r="J245" s="76"/>
      <c r="K245" s="76"/>
      <c r="L245" s="151"/>
    </row>
    <row r="246" spans="1:12" ht="24" x14ac:dyDescent="0.25">
      <c r="A246" s="265">
        <v>6290</v>
      </c>
      <c r="B246" s="67" t="s">
        <v>229</v>
      </c>
      <c r="C246" s="198">
        <f t="shared" si="8"/>
        <v>0</v>
      </c>
      <c r="D246" s="162">
        <f>SUM(D247:D250)</f>
        <v>0</v>
      </c>
      <c r="E246" s="162">
        <f>SUM(E247:E250)</f>
        <v>0</v>
      </c>
      <c r="F246" s="162">
        <f>SUM(F247:F250)</f>
        <v>0</v>
      </c>
      <c r="G246" s="199">
        <f>SUM(G247:G250)</f>
        <v>0</v>
      </c>
      <c r="H246" s="198">
        <f t="shared" si="9"/>
        <v>0</v>
      </c>
      <c r="I246" s="162">
        <f>SUM(I247:I250)</f>
        <v>0</v>
      </c>
      <c r="J246" s="162">
        <f>SUM(J247:J250)</f>
        <v>0</v>
      </c>
      <c r="K246" s="162">
        <f>SUM(K247:K250)</f>
        <v>0</v>
      </c>
      <c r="L246" s="176">
        <f>SUM(L247:L250)</f>
        <v>0</v>
      </c>
    </row>
    <row r="247" spans="1:12" x14ac:dyDescent="0.25">
      <c r="A247" s="47">
        <v>6291</v>
      </c>
      <c r="B247" s="73" t="s">
        <v>230</v>
      </c>
      <c r="C247" s="190">
        <f t="shared" si="8"/>
        <v>0</v>
      </c>
      <c r="D247" s="76"/>
      <c r="E247" s="76"/>
      <c r="F247" s="76"/>
      <c r="G247" s="200"/>
      <c r="H247" s="190">
        <f t="shared" si="9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8"/>
        <v>0</v>
      </c>
      <c r="D248" s="76"/>
      <c r="E248" s="76"/>
      <c r="F248" s="76"/>
      <c r="G248" s="200"/>
      <c r="H248" s="190">
        <f t="shared" si="9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8"/>
        <v>0</v>
      </c>
      <c r="D249" s="76"/>
      <c r="E249" s="76"/>
      <c r="F249" s="76"/>
      <c r="G249" s="200"/>
      <c r="H249" s="190">
        <f t="shared" si="9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8"/>
        <v>0</v>
      </c>
      <c r="D250" s="76"/>
      <c r="E250" s="76"/>
      <c r="F250" s="76"/>
      <c r="G250" s="200"/>
      <c r="H250" s="190">
        <f t="shared" si="9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8"/>
        <v>0</v>
      </c>
      <c r="D251" s="65">
        <f>SUM(D252,D256,D257)</f>
        <v>0</v>
      </c>
      <c r="E251" s="65">
        <f>SUM(E252,E256,E257)</f>
        <v>0</v>
      </c>
      <c r="F251" s="65">
        <f>SUM(F252,F256,F257)</f>
        <v>0</v>
      </c>
      <c r="G251" s="65">
        <f>SUM(G252,G256,G257)</f>
        <v>0</v>
      </c>
      <c r="H251" s="59">
        <f t="shared" si="9"/>
        <v>0</v>
      </c>
      <c r="I251" s="65">
        <f>SUM(I252,I256,I257)</f>
        <v>0</v>
      </c>
      <c r="J251" s="65">
        <f>SUM(J252,J256,J257)</f>
        <v>0</v>
      </c>
      <c r="K251" s="65">
        <f>SUM(K252,K256,K257)</f>
        <v>0</v>
      </c>
      <c r="L251" s="165">
        <f>SUM(L252,L256,L257)</f>
        <v>0</v>
      </c>
    </row>
    <row r="252" spans="1:12" ht="24" x14ac:dyDescent="0.25">
      <c r="A252" s="265">
        <v>6320</v>
      </c>
      <c r="B252" s="67" t="s">
        <v>235</v>
      </c>
      <c r="C252" s="198">
        <f t="shared" si="8"/>
        <v>0</v>
      </c>
      <c r="D252" s="162">
        <f>SUM(D253:D255)</f>
        <v>0</v>
      </c>
      <c r="E252" s="162">
        <f>SUM(E253:E255)</f>
        <v>0</v>
      </c>
      <c r="F252" s="162">
        <f>SUM(F253:F255)</f>
        <v>0</v>
      </c>
      <c r="G252" s="201">
        <f>SUM(G253:G255)</f>
        <v>0</v>
      </c>
      <c r="H252" s="198">
        <f t="shared" si="9"/>
        <v>0</v>
      </c>
      <c r="I252" s="162">
        <f>SUM(I253:I255)</f>
        <v>0</v>
      </c>
      <c r="J252" s="162">
        <f>SUM(J253:J255)</f>
        <v>0</v>
      </c>
      <c r="K252" s="162">
        <f>SUM(K253:K255)</f>
        <v>0</v>
      </c>
      <c r="L252" s="202">
        <f>SUM(L253:L255)</f>
        <v>0</v>
      </c>
    </row>
    <row r="253" spans="1:12" x14ac:dyDescent="0.25">
      <c r="A253" s="47">
        <v>6322</v>
      </c>
      <c r="B253" s="73" t="s">
        <v>236</v>
      </c>
      <c r="C253" s="190">
        <f t="shared" si="8"/>
        <v>0</v>
      </c>
      <c r="D253" s="76"/>
      <c r="E253" s="76"/>
      <c r="F253" s="76"/>
      <c r="G253" s="200"/>
      <c r="H253" s="190">
        <f t="shared" si="9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8"/>
        <v>0</v>
      </c>
      <c r="D254" s="76"/>
      <c r="E254" s="76"/>
      <c r="F254" s="76"/>
      <c r="G254" s="200"/>
      <c r="H254" s="190">
        <f t="shared" si="9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8"/>
        <v>0</v>
      </c>
      <c r="D255" s="70"/>
      <c r="E255" s="70"/>
      <c r="F255" s="70"/>
      <c r="G255" s="203"/>
      <c r="H255" s="194">
        <f t="shared" si="9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8"/>
        <v>0</v>
      </c>
      <c r="D257" s="76"/>
      <c r="E257" s="76"/>
      <c r="F257" s="76"/>
      <c r="G257" s="150"/>
      <c r="H257" s="197">
        <f t="shared" si="9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>SUM(E259,E263)</f>
        <v>0</v>
      </c>
      <c r="F258" s="65">
        <f>SUM(F259,F263)</f>
        <v>0</v>
      </c>
      <c r="G258" s="65">
        <f>SUM(G259,G263)</f>
        <v>0</v>
      </c>
      <c r="H258" s="59">
        <f>SUM(I258:L258)</f>
        <v>0</v>
      </c>
      <c r="I258" s="65">
        <f>SUM(I259,I263)</f>
        <v>0</v>
      </c>
      <c r="J258" s="65">
        <f>SUM(J259,J263)</f>
        <v>0</v>
      </c>
      <c r="K258" s="65">
        <f>SUM(K259,K263)</f>
        <v>0</v>
      </c>
      <c r="L258" s="165">
        <f>SUM(L259,L263)</f>
        <v>0</v>
      </c>
    </row>
    <row r="259" spans="1:13" ht="24" x14ac:dyDescent="0.25">
      <c r="A259" s="265">
        <v>6410</v>
      </c>
      <c r="B259" s="67" t="s">
        <v>242</v>
      </c>
      <c r="C259" s="194">
        <f t="shared" si="8"/>
        <v>0</v>
      </c>
      <c r="D259" s="162">
        <f>SUM(D260:D262)</f>
        <v>0</v>
      </c>
      <c r="E259" s="162">
        <f>SUM(E260:E262)</f>
        <v>0</v>
      </c>
      <c r="F259" s="162">
        <f>SUM(F260:F262)</f>
        <v>0</v>
      </c>
      <c r="G259" s="206">
        <f>SUM(G260:G262)</f>
        <v>0</v>
      </c>
      <c r="H259" s="194">
        <f t="shared" si="9"/>
        <v>0</v>
      </c>
      <c r="I259" s="162">
        <f>SUM(I260:I262)</f>
        <v>0</v>
      </c>
      <c r="J259" s="162">
        <f>SUM(J260:J262)</f>
        <v>0</v>
      </c>
      <c r="K259" s="162">
        <f>SUM(K260:K262)</f>
        <v>0</v>
      </c>
      <c r="L259" s="171">
        <f>SUM(L260:L262)</f>
        <v>0</v>
      </c>
    </row>
    <row r="260" spans="1:13" x14ac:dyDescent="0.25">
      <c r="A260" s="47">
        <v>6411</v>
      </c>
      <c r="B260" s="207" t="s">
        <v>243</v>
      </c>
      <c r="C260" s="190">
        <f t="shared" si="8"/>
        <v>0</v>
      </c>
      <c r="D260" s="76"/>
      <c r="E260" s="76"/>
      <c r="F260" s="76"/>
      <c r="G260" s="150"/>
      <c r="H260" s="197">
        <f t="shared" si="9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8"/>
        <v>0</v>
      </c>
      <c r="D261" s="76"/>
      <c r="E261" s="76"/>
      <c r="F261" s="76"/>
      <c r="G261" s="150"/>
      <c r="H261" s="197">
        <f t="shared" si="9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8"/>
        <v>0</v>
      </c>
      <c r="D262" s="76"/>
      <c r="E262" s="76"/>
      <c r="F262" s="76"/>
      <c r="G262" s="150"/>
      <c r="H262" s="197">
        <f t="shared" si="9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8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11">SUM(D264:G264)</f>
        <v>0</v>
      </c>
      <c r="D264" s="76"/>
      <c r="E264" s="76"/>
      <c r="F264" s="76"/>
      <c r="G264" s="150"/>
      <c r="H264" s="197">
        <f t="shared" ref="H264:H282" si="12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11"/>
        <v>0</v>
      </c>
      <c r="D265" s="76"/>
      <c r="E265" s="76"/>
      <c r="F265" s="76"/>
      <c r="G265" s="150"/>
      <c r="H265" s="197">
        <f t="shared" si="12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62"/>
    </row>
    <row r="268" spans="1:13" ht="45.75" customHeight="1" x14ac:dyDescent="0.25">
      <c r="A268" s="210">
        <v>7000</v>
      </c>
      <c r="B268" s="210" t="s">
        <v>251</v>
      </c>
      <c r="C268" s="211" t="e">
        <f t="shared" si="11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12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11"/>
        <v>0</v>
      </c>
      <c r="D269" s="65">
        <f>SUM(D270,D271,D275,D276,D279)</f>
        <v>0</v>
      </c>
      <c r="E269" s="65">
        <f>SUM(E270,E271,E275,E276,E279)</f>
        <v>0</v>
      </c>
      <c r="F269" s="65">
        <f>SUM(F270,F271,F275,F276,F279)</f>
        <v>0</v>
      </c>
      <c r="G269" s="65">
        <f>SUM(G270,G271,G275,G276,G279)</f>
        <v>0</v>
      </c>
      <c r="H269" s="59">
        <f t="shared" si="12"/>
        <v>0</v>
      </c>
      <c r="I269" s="65">
        <f>SUM(I270,I271,I275,I276,I279)</f>
        <v>0</v>
      </c>
      <c r="J269" s="65">
        <f>SUM(J270,J271,J275,J276,J279)</f>
        <v>0</v>
      </c>
      <c r="K269" s="65">
        <f>SUM(K270,K271,K275,K276,K279)</f>
        <v>0</v>
      </c>
      <c r="L269" s="143">
        <f>SUM(L270,L271,L275,L276,L279)</f>
        <v>0</v>
      </c>
    </row>
    <row r="270" spans="1:13" ht="24" x14ac:dyDescent="0.25">
      <c r="A270" s="285">
        <v>7210</v>
      </c>
      <c r="B270" s="67" t="s">
        <v>253</v>
      </c>
      <c r="C270" s="194">
        <f t="shared" si="11"/>
        <v>0</v>
      </c>
      <c r="D270" s="70"/>
      <c r="E270" s="70"/>
      <c r="F270" s="70"/>
      <c r="G270" s="148"/>
      <c r="H270" s="68">
        <f t="shared" si="12"/>
        <v>0</v>
      </c>
      <c r="I270" s="70"/>
      <c r="J270" s="70"/>
      <c r="K270" s="70"/>
      <c r="L270" s="149"/>
    </row>
    <row r="271" spans="1:13" s="262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62" customFormat="1" ht="36" x14ac:dyDescent="0.25">
      <c r="A272" s="47">
        <v>7221</v>
      </c>
      <c r="B272" s="73" t="s">
        <v>255</v>
      </c>
      <c r="C272" s="190">
        <f t="shared" si="11"/>
        <v>0</v>
      </c>
      <c r="D272" s="76"/>
      <c r="E272" s="76"/>
      <c r="F272" s="76"/>
      <c r="G272" s="150"/>
      <c r="H272" s="74">
        <f t="shared" si="12"/>
        <v>0</v>
      </c>
      <c r="I272" s="76"/>
      <c r="J272" s="76"/>
      <c r="K272" s="76"/>
      <c r="L272" s="151"/>
    </row>
    <row r="273" spans="1:12" s="262" customFormat="1" ht="36" x14ac:dyDescent="0.25">
      <c r="A273" s="47">
        <v>7222</v>
      </c>
      <c r="B273" s="73" t="s">
        <v>256</v>
      </c>
      <c r="C273" s="190">
        <f t="shared" si="11"/>
        <v>0</v>
      </c>
      <c r="D273" s="76"/>
      <c r="E273" s="76"/>
      <c r="F273" s="76"/>
      <c r="G273" s="150"/>
      <c r="H273" s="74">
        <f t="shared" si="12"/>
        <v>0</v>
      </c>
      <c r="I273" s="76"/>
      <c r="J273" s="76"/>
      <c r="K273" s="76"/>
      <c r="L273" s="151"/>
    </row>
    <row r="274" spans="1:12" s="262" customFormat="1" ht="36" x14ac:dyDescent="0.25">
      <c r="A274" s="41">
        <v>7223</v>
      </c>
      <c r="B274" s="67" t="s">
        <v>257</v>
      </c>
      <c r="C274" s="194">
        <f t="shared" si="11"/>
        <v>0</v>
      </c>
      <c r="D274" s="70"/>
      <c r="E274" s="70"/>
      <c r="F274" s="70"/>
      <c r="G274" s="148"/>
      <c r="H274" s="68">
        <f t="shared" si="12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11"/>
        <v>0</v>
      </c>
      <c r="D275" s="76"/>
      <c r="E275" s="76"/>
      <c r="F275" s="76"/>
      <c r="G275" s="150"/>
      <c r="H275" s="74">
        <f t="shared" si="12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11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12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11"/>
        <v>0</v>
      </c>
      <c r="D277" s="76"/>
      <c r="E277" s="76"/>
      <c r="F277" s="76"/>
      <c r="G277" s="150"/>
      <c r="H277" s="74">
        <f t="shared" si="12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11"/>
        <v>0</v>
      </c>
      <c r="D278" s="76"/>
      <c r="E278" s="76"/>
      <c r="F278" s="76"/>
      <c r="G278" s="150"/>
      <c r="H278" s="74">
        <f t="shared" si="12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11"/>
        <v>0</v>
      </c>
      <c r="D279" s="70"/>
      <c r="E279" s="70"/>
      <c r="F279" s="70"/>
      <c r="G279" s="148"/>
      <c r="H279" s="68">
        <f t="shared" si="12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11"/>
        <v>16189</v>
      </c>
      <c r="D280" s="153">
        <f>SUM(D281:D282)</f>
        <v>0</v>
      </c>
      <c r="E280" s="153">
        <f>SUM(E281:E282)</f>
        <v>0</v>
      </c>
      <c r="F280" s="153">
        <f>SUM(F281:F282)</f>
        <v>16189</v>
      </c>
      <c r="G280" s="154">
        <f>SUM(G281:G282)</f>
        <v>0</v>
      </c>
      <c r="H280" s="74">
        <f t="shared" si="12"/>
        <v>16389</v>
      </c>
      <c r="I280" s="153">
        <f>SUM(I281:I282)</f>
        <v>0</v>
      </c>
      <c r="J280" s="153">
        <f>SUM(J281:J282)</f>
        <v>0</v>
      </c>
      <c r="K280" s="153">
        <f>SUM(K281:K282)</f>
        <v>16389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11"/>
        <v>0</v>
      </c>
      <c r="D281" s="76"/>
      <c r="E281" s="76"/>
      <c r="F281" s="76"/>
      <c r="G281" s="150"/>
      <c r="H281" s="74">
        <f t="shared" si="12"/>
        <v>16389</v>
      </c>
      <c r="I281" s="76"/>
      <c r="J281" s="76"/>
      <c r="K281" s="76">
        <v>16389</v>
      </c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11"/>
        <v>16189</v>
      </c>
      <c r="D282" s="70"/>
      <c r="E282" s="70"/>
      <c r="F282" s="70">
        <v>16189</v>
      </c>
      <c r="G282" s="148"/>
      <c r="H282" s="68">
        <f t="shared" si="12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544317</v>
      </c>
      <c r="I283" s="219">
        <f>SUM(I280,I268,I230,I195,I187,I173,I75,I53)</f>
        <v>316654</v>
      </c>
      <c r="J283" s="219">
        <f>SUM(J280,J268,J230,J195,J187,J173,J75,J53)</f>
        <v>205785</v>
      </c>
      <c r="K283" s="219">
        <f>SUM(K280,K268,K230,K195,K187,K173,K75,K53)</f>
        <v>21878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-4489</v>
      </c>
      <c r="I285" s="225">
        <f>SUM(I25,I26,I42)-I51</f>
        <v>0</v>
      </c>
      <c r="J285" s="225">
        <f>SUM(J25,J26,J42)-J51</f>
        <v>0</v>
      </c>
      <c r="K285" s="225">
        <f>(K27+K43)-K51</f>
        <v>-4489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13">SUM(C288,C290)-C298+C300</f>
        <v>4689</v>
      </c>
      <c r="D287" s="225">
        <f t="shared" si="13"/>
        <v>0</v>
      </c>
      <c r="E287" s="225">
        <f t="shared" si="13"/>
        <v>0</v>
      </c>
      <c r="F287" s="225">
        <f t="shared" si="13"/>
        <v>4689</v>
      </c>
      <c r="G287" s="226">
        <f t="shared" si="13"/>
        <v>0</v>
      </c>
      <c r="H287" s="229">
        <f t="shared" si="13"/>
        <v>4489</v>
      </c>
      <c r="I287" s="225">
        <f t="shared" si="13"/>
        <v>0</v>
      </c>
      <c r="J287" s="225">
        <f t="shared" si="13"/>
        <v>0</v>
      </c>
      <c r="K287" s="225">
        <f t="shared" si="13"/>
        <v>4489</v>
      </c>
      <c r="L287" s="230">
        <f t="shared" si="13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14">C22-C280</f>
        <v>4689</v>
      </c>
      <c r="D288" s="225">
        <f t="shared" si="14"/>
        <v>0</v>
      </c>
      <c r="E288" s="225">
        <f t="shared" si="14"/>
        <v>0</v>
      </c>
      <c r="F288" s="225">
        <f t="shared" si="14"/>
        <v>4689</v>
      </c>
      <c r="G288" s="232">
        <f t="shared" si="14"/>
        <v>0</v>
      </c>
      <c r="H288" s="229">
        <f t="shared" si="14"/>
        <v>4489</v>
      </c>
      <c r="I288" s="225">
        <f t="shared" si="14"/>
        <v>0</v>
      </c>
      <c r="J288" s="225">
        <f t="shared" si="14"/>
        <v>0</v>
      </c>
      <c r="K288" s="225">
        <f t="shared" si="14"/>
        <v>4489</v>
      </c>
      <c r="L288" s="230">
        <f t="shared" si="14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15">SUM(C291,C293,C295)-SUM(C292,C294,C296)</f>
        <v>0</v>
      </c>
      <c r="D290" s="225">
        <f t="shared" si="15"/>
        <v>0</v>
      </c>
      <c r="E290" s="225">
        <f t="shared" si="15"/>
        <v>0</v>
      </c>
      <c r="F290" s="225">
        <f t="shared" si="15"/>
        <v>0</v>
      </c>
      <c r="G290" s="232">
        <f t="shared" si="15"/>
        <v>0</v>
      </c>
      <c r="H290" s="229">
        <f t="shared" si="15"/>
        <v>0</v>
      </c>
      <c r="I290" s="225">
        <f t="shared" si="15"/>
        <v>0</v>
      </c>
      <c r="J290" s="225">
        <f t="shared" si="15"/>
        <v>0</v>
      </c>
      <c r="K290" s="225">
        <f t="shared" si="15"/>
        <v>0</v>
      </c>
      <c r="L290" s="230">
        <f t="shared" si="15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16">SUM(D291:G291)</f>
        <v>0</v>
      </c>
      <c r="D291" s="83"/>
      <c r="E291" s="83"/>
      <c r="F291" s="83"/>
      <c r="G291" s="235"/>
      <c r="H291" s="81">
        <f t="shared" ref="H291:H296" si="17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16"/>
        <v>0</v>
      </c>
      <c r="D292" s="76"/>
      <c r="E292" s="76"/>
      <c r="F292" s="76"/>
      <c r="G292" s="150"/>
      <c r="H292" s="74">
        <f t="shared" si="17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16"/>
        <v>0</v>
      </c>
      <c r="D293" s="76"/>
      <c r="E293" s="76"/>
      <c r="F293" s="76"/>
      <c r="G293" s="150"/>
      <c r="H293" s="74">
        <f t="shared" si="17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16"/>
        <v>0</v>
      </c>
      <c r="D294" s="76"/>
      <c r="E294" s="76"/>
      <c r="F294" s="76"/>
      <c r="G294" s="150"/>
      <c r="H294" s="74">
        <f t="shared" si="17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16"/>
        <v>0</v>
      </c>
      <c r="D295" s="76"/>
      <c r="E295" s="76"/>
      <c r="F295" s="76"/>
      <c r="G295" s="150"/>
      <c r="H295" s="74">
        <f t="shared" si="17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16"/>
        <v>0</v>
      </c>
      <c r="D296" s="179"/>
      <c r="E296" s="179"/>
      <c r="F296" s="179"/>
      <c r="G296" s="215"/>
      <c r="H296" s="175">
        <f t="shared" si="17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577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578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K9KsdU8ogK4MWPIlrP4ugOtMprXixyIwRkmgoocx/DTQSzdLljc6byVGkoNBhCIXEIRo0vQ3z74QtMdRxx0dOg==" saltValue="WRFGogulsXHaP7dkGv+rUg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Nr.09.30.1.&amp;"Arial,Regular"          </oddHeader>
    <oddFooter>&amp;L&amp;"Times New Roman,Regular"&amp;10&amp;D&amp;T&amp;R&amp;"Times New Roman,Regular"&amp;10&amp;P (&amp;N)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569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570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571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528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572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573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574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575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 t="s">
        <v>576</v>
      </c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248227</v>
      </c>
      <c r="D21" s="31">
        <f>SUM(D22,D25,D26,D42,D43)</f>
        <v>236113</v>
      </c>
      <c r="E21" s="31">
        <f>SUM(E22,E25,E43)</f>
        <v>0</v>
      </c>
      <c r="F21" s="31">
        <f>SUM(F22,F27,F43)</f>
        <v>12000</v>
      </c>
      <c r="G21" s="32">
        <f>SUM(G22,G45)</f>
        <v>114</v>
      </c>
      <c r="H21" s="30">
        <f>SUM(I21:L21)</f>
        <v>210424</v>
      </c>
      <c r="I21" s="31">
        <f>SUM(I22,I25,I26,I42,I43)</f>
        <v>198310</v>
      </c>
      <c r="J21" s="31">
        <f>SUM(J22,J25,J43)</f>
        <v>0</v>
      </c>
      <c r="K21" s="31">
        <f>SUM(K22,K27,K43)</f>
        <v>12000</v>
      </c>
      <c r="L21" s="33">
        <f>SUM(L22,L45)</f>
        <v>114</v>
      </c>
    </row>
    <row r="22" spans="1:12" ht="12.75" thickTop="1" x14ac:dyDescent="0.25">
      <c r="A22" s="34"/>
      <c r="B22" s="35" t="s">
        <v>32</v>
      </c>
      <c r="C22" s="36">
        <f t="shared" si="0"/>
        <v>114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114</v>
      </c>
      <c r="H22" s="36">
        <f t="shared" ref="H22:H47" si="1">SUM(I22:L22)</f>
        <v>114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114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114</v>
      </c>
      <c r="D24" s="49"/>
      <c r="E24" s="49"/>
      <c r="F24" s="49"/>
      <c r="G24" s="50">
        <v>114</v>
      </c>
      <c r="H24" s="48">
        <f t="shared" si="1"/>
        <v>114</v>
      </c>
      <c r="I24" s="49"/>
      <c r="J24" s="49"/>
      <c r="K24" s="49"/>
      <c r="L24" s="51">
        <v>114</v>
      </c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236113</v>
      </c>
      <c r="D25" s="54">
        <v>236113</v>
      </c>
      <c r="E25" s="54"/>
      <c r="F25" s="55" t="s">
        <v>36</v>
      </c>
      <c r="G25" s="56" t="s">
        <v>36</v>
      </c>
      <c r="H25" s="53">
        <f t="shared" si="1"/>
        <v>198310</v>
      </c>
      <c r="I25" s="54">
        <f>I51</f>
        <v>198310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12000</v>
      </c>
      <c r="D27" s="61" t="s">
        <v>36</v>
      </c>
      <c r="E27" s="61" t="s">
        <v>36</v>
      </c>
      <c r="F27" s="65">
        <f>SUM(F28,F32,F34,F37)</f>
        <v>12000</v>
      </c>
      <c r="G27" s="62" t="s">
        <v>36</v>
      </c>
      <c r="H27" s="59">
        <f t="shared" si="1"/>
        <v>12000</v>
      </c>
      <c r="I27" s="61" t="s">
        <v>36</v>
      </c>
      <c r="J27" s="61" t="s">
        <v>36</v>
      </c>
      <c r="K27" s="65">
        <f>SUM(K28,K32,K34,K37)</f>
        <v>12000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12000</v>
      </c>
      <c r="D37" s="61" t="s">
        <v>36</v>
      </c>
      <c r="E37" s="61" t="s">
        <v>36</v>
      </c>
      <c r="F37" s="65">
        <f>SUM(F38:F41)</f>
        <v>12000</v>
      </c>
      <c r="G37" s="62" t="s">
        <v>36</v>
      </c>
      <c r="H37" s="59">
        <f t="shared" si="1"/>
        <v>12000</v>
      </c>
      <c r="I37" s="61" t="s">
        <v>36</v>
      </c>
      <c r="J37" s="61" t="s">
        <v>36</v>
      </c>
      <c r="K37" s="65">
        <f>SUM(K38:K41)</f>
        <v>12000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12000</v>
      </c>
      <c r="D41" s="75" t="s">
        <v>36</v>
      </c>
      <c r="E41" s="75" t="s">
        <v>36</v>
      </c>
      <c r="F41" s="76">
        <v>12000</v>
      </c>
      <c r="G41" s="77" t="s">
        <v>36</v>
      </c>
      <c r="H41" s="74">
        <f t="shared" si="1"/>
        <v>12000</v>
      </c>
      <c r="I41" s="75" t="s">
        <v>36</v>
      </c>
      <c r="J41" s="75" t="s">
        <v>36</v>
      </c>
      <c r="K41" s="76">
        <f>K51</f>
        <v>12000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>E44</f>
        <v>0</v>
      </c>
      <c r="F43" s="89">
        <f>F44</f>
        <v>0</v>
      </c>
      <c r="G43" s="62" t="s">
        <v>36</v>
      </c>
      <c r="H43" s="86">
        <f>SUM(I43:L43)</f>
        <v>0</v>
      </c>
      <c r="I43" s="89">
        <f>I44</f>
        <v>0</v>
      </c>
      <c r="J43" s="89">
        <f>J44</f>
        <v>0</v>
      </c>
      <c r="K43" s="89">
        <f>K44</f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>SUM(I44:L44)</f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2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3">SUM(I50:L50)</f>
        <v>210424</v>
      </c>
      <c r="I50" s="122">
        <f>SUM(I51,I280)</f>
        <v>198310</v>
      </c>
      <c r="J50" s="122">
        <f>SUM(J51,J280)</f>
        <v>0</v>
      </c>
      <c r="K50" s="122">
        <f>SUM(K51,K280)</f>
        <v>12000</v>
      </c>
      <c r="L50" s="124">
        <f>SUM(L51,L280)</f>
        <v>114</v>
      </c>
    </row>
    <row r="51" spans="1:12" s="27" customFormat="1" ht="36.75" thickTop="1" x14ac:dyDescent="0.25">
      <c r="A51" s="125"/>
      <c r="B51" s="126" t="s">
        <v>61</v>
      </c>
      <c r="C51" s="127" t="e">
        <f t="shared" si="2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3"/>
        <v>210310</v>
      </c>
      <c r="I51" s="128">
        <f>SUM(I52,I194)</f>
        <v>198310</v>
      </c>
      <c r="J51" s="128">
        <f>SUM(J52,J194)</f>
        <v>0</v>
      </c>
      <c r="K51" s="128">
        <f>SUM(K52,K194)</f>
        <v>12000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2"/>
        <v>244983</v>
      </c>
      <c r="D52" s="133">
        <f>SUM(D53,D75,D173,D187)</f>
        <v>232983</v>
      </c>
      <c r="E52" s="133">
        <f>SUM(E53,E75,E173,E187)</f>
        <v>0</v>
      </c>
      <c r="F52" s="133">
        <f>SUM(F53,F75,F173,F187)</f>
        <v>12000</v>
      </c>
      <c r="G52" s="134">
        <f>SUM(G53,G75,G173,G187)</f>
        <v>0</v>
      </c>
      <c r="H52" s="132">
        <f t="shared" si="3"/>
        <v>207180</v>
      </c>
      <c r="I52" s="133">
        <f>SUM(I53,I75,I173,I187)</f>
        <v>195180</v>
      </c>
      <c r="J52" s="133">
        <f>SUM(J53,J75,J173,J187)</f>
        <v>0</v>
      </c>
      <c r="K52" s="133">
        <f>SUM(K53,K75,K173,K187)</f>
        <v>12000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2"/>
        <v>1928</v>
      </c>
      <c r="D53" s="138">
        <f>SUM(D54,D67)</f>
        <v>1928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3"/>
        <v>1928</v>
      </c>
      <c r="I53" s="138">
        <f>SUM(I54,I67)</f>
        <v>1928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2"/>
        <v>1560</v>
      </c>
      <c r="D54" s="65">
        <f>SUM(D55,D58,D66)</f>
        <v>1560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3"/>
        <v>1560</v>
      </c>
      <c r="I54" s="65">
        <f>SUM(I55,I58,I66)</f>
        <v>1560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2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3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2"/>
        <v>0</v>
      </c>
      <c r="D56" s="70"/>
      <c r="E56" s="70"/>
      <c r="F56" s="70"/>
      <c r="G56" s="148"/>
      <c r="H56" s="68">
        <f t="shared" si="3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2"/>
        <v>0</v>
      </c>
      <c r="D57" s="76"/>
      <c r="E57" s="76"/>
      <c r="F57" s="76"/>
      <c r="G57" s="150"/>
      <c r="H57" s="74">
        <f t="shared" si="3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2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3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2"/>
        <v>0</v>
      </c>
      <c r="D59" s="76"/>
      <c r="E59" s="76"/>
      <c r="F59" s="76"/>
      <c r="G59" s="150"/>
      <c r="H59" s="74">
        <f t="shared" si="3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2"/>
        <v>0</v>
      </c>
      <c r="D60" s="76"/>
      <c r="E60" s="76"/>
      <c r="F60" s="76"/>
      <c r="G60" s="150"/>
      <c r="H60" s="74">
        <f t="shared" si="3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2"/>
        <v>0</v>
      </c>
      <c r="D61" s="76"/>
      <c r="E61" s="76"/>
      <c r="F61" s="76"/>
      <c r="G61" s="150"/>
      <c r="H61" s="74">
        <f t="shared" si="3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2"/>
        <v>0</v>
      </c>
      <c r="D62" s="76"/>
      <c r="E62" s="76"/>
      <c r="F62" s="76"/>
      <c r="G62" s="150"/>
      <c r="H62" s="74">
        <f t="shared" si="3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2"/>
        <v>0</v>
      </c>
      <c r="D63" s="76"/>
      <c r="E63" s="76"/>
      <c r="F63" s="76"/>
      <c r="G63" s="150"/>
      <c r="H63" s="74">
        <f t="shared" si="3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2"/>
        <v>0</v>
      </c>
      <c r="D64" s="76"/>
      <c r="E64" s="76"/>
      <c r="F64" s="76"/>
      <c r="G64" s="150"/>
      <c r="H64" s="74">
        <f t="shared" si="3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2"/>
        <v>0</v>
      </c>
      <c r="D65" s="76"/>
      <c r="E65" s="76"/>
      <c r="F65" s="76"/>
      <c r="G65" s="150"/>
      <c r="H65" s="74">
        <f t="shared" si="3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2"/>
        <v>1560</v>
      </c>
      <c r="D66" s="156">
        <v>1560</v>
      </c>
      <c r="E66" s="156"/>
      <c r="F66" s="156"/>
      <c r="G66" s="157"/>
      <c r="H66" s="110">
        <f t="shared" si="3"/>
        <v>1560</v>
      </c>
      <c r="I66" s="156">
        <f>'[1]Sporta sk_32.piel'!$O$13</f>
        <v>1560</v>
      </c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2"/>
        <v>368</v>
      </c>
      <c r="D67" s="65">
        <f>SUM(D68:D69)</f>
        <v>368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3"/>
        <v>368</v>
      </c>
      <c r="I67" s="65">
        <f>SUM(I68:I69)</f>
        <v>368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5">
        <v>1210</v>
      </c>
      <c r="B68" s="67" t="s">
        <v>77</v>
      </c>
      <c r="C68" s="68">
        <f t="shared" si="2"/>
        <v>368</v>
      </c>
      <c r="D68" s="70">
        <v>368</v>
      </c>
      <c r="E68" s="70"/>
      <c r="F68" s="70"/>
      <c r="G68" s="148"/>
      <c r="H68" s="68">
        <f t="shared" si="3"/>
        <v>368</v>
      </c>
      <c r="I68" s="70">
        <f>'[1]Sporta sk_32.piel'!$O$14</f>
        <v>368</v>
      </c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2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3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2"/>
        <v>0</v>
      </c>
      <c r="D70" s="76"/>
      <c r="E70" s="76"/>
      <c r="F70" s="76"/>
      <c r="G70" s="150"/>
      <c r="H70" s="74">
        <f t="shared" si="3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2"/>
        <v>0</v>
      </c>
      <c r="D71" s="76"/>
      <c r="E71" s="76"/>
      <c r="F71" s="76"/>
      <c r="G71" s="150"/>
      <c r="H71" s="74">
        <f t="shared" si="3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2"/>
        <v>0</v>
      </c>
      <c r="D72" s="76"/>
      <c r="E72" s="76"/>
      <c r="F72" s="76"/>
      <c r="G72" s="150"/>
      <c r="H72" s="74">
        <f t="shared" si="3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2"/>
        <v>0</v>
      </c>
      <c r="D73" s="76"/>
      <c r="E73" s="76"/>
      <c r="F73" s="76"/>
      <c r="G73" s="150"/>
      <c r="H73" s="74">
        <f t="shared" si="3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2"/>
        <v>0</v>
      </c>
      <c r="D74" s="76"/>
      <c r="E74" s="76"/>
      <c r="F74" s="76"/>
      <c r="G74" s="150"/>
      <c r="H74" s="74">
        <f t="shared" si="3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2"/>
        <v>243055</v>
      </c>
      <c r="D75" s="138">
        <f>SUM(D76,D83,D130,D164,D165,D172)</f>
        <v>231055</v>
      </c>
      <c r="E75" s="138">
        <f>SUM(E76,E83,E130,E164,E165,E172)</f>
        <v>0</v>
      </c>
      <c r="F75" s="138">
        <f>SUM(F76,F83,F130,F164,F165,F172)</f>
        <v>12000</v>
      </c>
      <c r="G75" s="139">
        <f>SUM(G76,G83,G130,G164,G165,G172)</f>
        <v>0</v>
      </c>
      <c r="H75" s="137">
        <f t="shared" si="3"/>
        <v>205252</v>
      </c>
      <c r="I75" s="138">
        <f>SUM(I76,I83,I130,I164,I165,I172)</f>
        <v>193252</v>
      </c>
      <c r="J75" s="138">
        <f>SUM(J76,J83,J130,J164,J165,J172)</f>
        <v>0</v>
      </c>
      <c r="K75" s="138">
        <f>SUM(K76,K83,K130,K164,K165,K172)</f>
        <v>12000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2"/>
        <v>3477</v>
      </c>
      <c r="D76" s="65">
        <f>SUM(D77,D80)</f>
        <v>3477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3"/>
        <v>2792</v>
      </c>
      <c r="I76" s="65">
        <f>SUM(I77,I80)</f>
        <v>2792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5">
        <v>2110</v>
      </c>
      <c r="B77" s="67" t="s">
        <v>613</v>
      </c>
      <c r="C77" s="68">
        <f t="shared" si="2"/>
        <v>2568</v>
      </c>
      <c r="D77" s="162">
        <f>SUM(D78:D79)</f>
        <v>2568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3"/>
        <v>2376</v>
      </c>
      <c r="I77" s="162">
        <f>SUM(I78:I79)</f>
        <v>2376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2"/>
        <v>2568</v>
      </c>
      <c r="D78" s="76">
        <v>2568</v>
      </c>
      <c r="E78" s="76"/>
      <c r="F78" s="76"/>
      <c r="G78" s="150"/>
      <c r="H78" s="74">
        <f t="shared" si="3"/>
        <v>2376</v>
      </c>
      <c r="I78" s="76">
        <f>'[1]Sporta sk_32.piel'!$O$15</f>
        <v>2376</v>
      </c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2"/>
        <v>0</v>
      </c>
      <c r="D79" s="76"/>
      <c r="E79" s="76"/>
      <c r="F79" s="76"/>
      <c r="G79" s="150"/>
      <c r="H79" s="74">
        <f t="shared" si="3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2"/>
        <v>909</v>
      </c>
      <c r="D80" s="153">
        <f>SUM(D81:D82)</f>
        <v>909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3"/>
        <v>416</v>
      </c>
      <c r="I80" s="153">
        <f>SUM(I81:I82)</f>
        <v>416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2"/>
        <v>909</v>
      </c>
      <c r="D81" s="76">
        <v>909</v>
      </c>
      <c r="E81" s="76"/>
      <c r="F81" s="76"/>
      <c r="G81" s="150"/>
      <c r="H81" s="74">
        <f t="shared" si="3"/>
        <v>416</v>
      </c>
      <c r="I81" s="76">
        <f>'[1]Sporta sk_32.piel'!$O$16</f>
        <v>416</v>
      </c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2"/>
        <v>0</v>
      </c>
      <c r="D82" s="76"/>
      <c r="E82" s="76"/>
      <c r="F82" s="76"/>
      <c r="G82" s="150"/>
      <c r="H82" s="74">
        <f t="shared" si="3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2"/>
        <v>174540</v>
      </c>
      <c r="D83" s="65">
        <f>SUM(D84,D89,D95,D103,D112,D116,D122,D128)</f>
        <v>163040</v>
      </c>
      <c r="E83" s="65">
        <f>SUM(E84,E89,E95,E103,E112,E116,E122,E128)</f>
        <v>0</v>
      </c>
      <c r="F83" s="65">
        <f>SUM(F84,F89,F95,F103,F112,F116,F122,F128)</f>
        <v>11500</v>
      </c>
      <c r="G83" s="159">
        <f>SUM(G84,G89,G95,G103,G112,G116,G122,G128)</f>
        <v>0</v>
      </c>
      <c r="H83" s="59">
        <f t="shared" si="3"/>
        <v>144941</v>
      </c>
      <c r="I83" s="65">
        <f>SUM(I84,I89,I95,I103,I112,I116,I122,I128)</f>
        <v>133441</v>
      </c>
      <c r="J83" s="65">
        <f>SUM(J84,J89,J95,J103,J112,J116,J122,J128)</f>
        <v>0</v>
      </c>
      <c r="K83" s="65">
        <f>SUM(K84,K89,K95,K103,K112,K116,K122,K128)</f>
        <v>11500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2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3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2"/>
        <v>0</v>
      </c>
      <c r="D85" s="70"/>
      <c r="E85" s="70"/>
      <c r="F85" s="70"/>
      <c r="G85" s="148"/>
      <c r="H85" s="68">
        <f t="shared" si="3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2"/>
        <v>0</v>
      </c>
      <c r="D86" s="76"/>
      <c r="E86" s="76"/>
      <c r="F86" s="76"/>
      <c r="G86" s="150"/>
      <c r="H86" s="74">
        <f t="shared" si="3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2"/>
        <v>0</v>
      </c>
      <c r="D87" s="76"/>
      <c r="E87" s="76"/>
      <c r="F87" s="76"/>
      <c r="G87" s="150"/>
      <c r="H87" s="74">
        <f t="shared" si="3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2"/>
        <v>0</v>
      </c>
      <c r="D88" s="76"/>
      <c r="E88" s="76"/>
      <c r="F88" s="76"/>
      <c r="G88" s="150"/>
      <c r="H88" s="74">
        <f t="shared" si="3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2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3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2"/>
        <v>0</v>
      </c>
      <c r="D90" s="76"/>
      <c r="E90" s="76"/>
      <c r="F90" s="76"/>
      <c r="G90" s="150"/>
      <c r="H90" s="74">
        <f t="shared" si="3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2"/>
        <v>0</v>
      </c>
      <c r="D91" s="76"/>
      <c r="E91" s="76"/>
      <c r="F91" s="76"/>
      <c r="G91" s="150"/>
      <c r="H91" s="74">
        <f t="shared" si="3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2"/>
        <v>0</v>
      </c>
      <c r="D92" s="76"/>
      <c r="E92" s="76"/>
      <c r="F92" s="76"/>
      <c r="G92" s="150"/>
      <c r="H92" s="74">
        <f t="shared" si="3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2"/>
        <v>0</v>
      </c>
      <c r="D93" s="76"/>
      <c r="E93" s="76"/>
      <c r="F93" s="76"/>
      <c r="G93" s="150"/>
      <c r="H93" s="74">
        <f t="shared" si="3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2"/>
        <v>0</v>
      </c>
      <c r="D94" s="76"/>
      <c r="E94" s="76"/>
      <c r="F94" s="76"/>
      <c r="G94" s="150"/>
      <c r="H94" s="74">
        <f t="shared" si="3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2"/>
        <v>168</v>
      </c>
      <c r="D95" s="153">
        <f>SUM(D96:D102)</f>
        <v>168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3"/>
        <v>168</v>
      </c>
      <c r="I95" s="153">
        <f>SUM(I96:I102)</f>
        <v>168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2"/>
        <v>0</v>
      </c>
      <c r="D96" s="76"/>
      <c r="E96" s="76"/>
      <c r="F96" s="76"/>
      <c r="G96" s="150"/>
      <c r="H96" s="74">
        <f t="shared" si="3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2"/>
        <v>0</v>
      </c>
      <c r="D97" s="76"/>
      <c r="E97" s="76"/>
      <c r="F97" s="76"/>
      <c r="G97" s="150"/>
      <c r="H97" s="74">
        <f t="shared" si="3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2"/>
        <v>0</v>
      </c>
      <c r="D98" s="70"/>
      <c r="E98" s="70"/>
      <c r="F98" s="70"/>
      <c r="G98" s="148"/>
      <c r="H98" s="68">
        <f t="shared" si="3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2"/>
        <v>0</v>
      </c>
      <c r="D99" s="76"/>
      <c r="E99" s="76"/>
      <c r="F99" s="76"/>
      <c r="G99" s="150"/>
      <c r="H99" s="74">
        <f t="shared" si="3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2"/>
        <v>0</v>
      </c>
      <c r="D100" s="76"/>
      <c r="E100" s="76"/>
      <c r="F100" s="76"/>
      <c r="G100" s="150"/>
      <c r="H100" s="74">
        <f t="shared" si="3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2"/>
        <v>0</v>
      </c>
      <c r="D101" s="76"/>
      <c r="E101" s="76"/>
      <c r="F101" s="76"/>
      <c r="G101" s="150"/>
      <c r="H101" s="74">
        <f t="shared" si="3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2"/>
        <v>168</v>
      </c>
      <c r="D102" s="76">
        <v>168</v>
      </c>
      <c r="E102" s="76"/>
      <c r="F102" s="76"/>
      <c r="G102" s="150"/>
      <c r="H102" s="74">
        <f t="shared" si="3"/>
        <v>168</v>
      </c>
      <c r="I102" s="76">
        <f>'[1]Sporta sk_32.piel'!$O$17</f>
        <v>168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2"/>
        <v>120</v>
      </c>
      <c r="D103" s="153">
        <f>SUM(D104:D111)</f>
        <v>120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3"/>
        <v>120</v>
      </c>
      <c r="I103" s="153">
        <f>SUM(I104:I111)</f>
        <v>120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2"/>
        <v>0</v>
      </c>
      <c r="D104" s="76"/>
      <c r="E104" s="76"/>
      <c r="F104" s="76"/>
      <c r="G104" s="150"/>
      <c r="H104" s="74">
        <f t="shared" si="3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2"/>
        <v>120</v>
      </c>
      <c r="D105" s="76">
        <v>120</v>
      </c>
      <c r="E105" s="76"/>
      <c r="F105" s="76"/>
      <c r="G105" s="150"/>
      <c r="H105" s="74">
        <f t="shared" si="3"/>
        <v>120</v>
      </c>
      <c r="I105" s="76">
        <f>'[1]Sporta sk_32.piel'!$O$18</f>
        <v>120</v>
      </c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2"/>
        <v>0</v>
      </c>
      <c r="D106" s="76"/>
      <c r="E106" s="76"/>
      <c r="F106" s="76"/>
      <c r="G106" s="150"/>
      <c r="H106" s="74">
        <f t="shared" si="3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2"/>
        <v>0</v>
      </c>
      <c r="D107" s="76"/>
      <c r="E107" s="76"/>
      <c r="F107" s="76"/>
      <c r="G107" s="150"/>
      <c r="H107" s="74">
        <f t="shared" si="3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2"/>
        <v>0</v>
      </c>
      <c r="D108" s="76"/>
      <c r="E108" s="76"/>
      <c r="F108" s="76"/>
      <c r="G108" s="150"/>
      <c r="H108" s="74">
        <f t="shared" si="3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2"/>
        <v>0</v>
      </c>
      <c r="D109" s="76"/>
      <c r="E109" s="76"/>
      <c r="F109" s="76"/>
      <c r="G109" s="150"/>
      <c r="H109" s="74">
        <f t="shared" si="3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2"/>
        <v>0</v>
      </c>
      <c r="D110" s="76"/>
      <c r="E110" s="76"/>
      <c r="F110" s="76"/>
      <c r="G110" s="150"/>
      <c r="H110" s="74">
        <f t="shared" si="3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2"/>
        <v>0</v>
      </c>
      <c r="D111" s="76"/>
      <c r="E111" s="76"/>
      <c r="F111" s="76"/>
      <c r="G111" s="150"/>
      <c r="H111" s="74">
        <f t="shared" si="3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2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3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2"/>
        <v>0</v>
      </c>
      <c r="D113" s="76"/>
      <c r="E113" s="76"/>
      <c r="F113" s="76"/>
      <c r="G113" s="150"/>
      <c r="H113" s="74">
        <f t="shared" si="3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4">SUM(D116:G116)</f>
        <v>146575</v>
      </c>
      <c r="D116" s="153">
        <f>SUM(D117:D121)</f>
        <v>136225</v>
      </c>
      <c r="E116" s="153">
        <f>SUM(E117:E121)</f>
        <v>0</v>
      </c>
      <c r="F116" s="153">
        <f>SUM(F117:F121)</f>
        <v>10350</v>
      </c>
      <c r="G116" s="154">
        <f>SUM(G117:G121)</f>
        <v>0</v>
      </c>
      <c r="H116" s="74">
        <f t="shared" ref="H116:H188" si="5">SUM(I116:L116)</f>
        <v>124671</v>
      </c>
      <c r="I116" s="153">
        <f>SUM(I117:I121)</f>
        <v>113321</v>
      </c>
      <c r="J116" s="153">
        <f>SUM(J117:J121)</f>
        <v>0</v>
      </c>
      <c r="K116" s="153">
        <f>SUM(K117:K121)</f>
        <v>11350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4"/>
        <v>119985</v>
      </c>
      <c r="D117" s="76">
        <v>109635</v>
      </c>
      <c r="E117" s="76"/>
      <c r="F117" s="76">
        <v>10350</v>
      </c>
      <c r="G117" s="150"/>
      <c r="H117" s="74">
        <f t="shared" si="5"/>
        <v>102381</v>
      </c>
      <c r="I117" s="76">
        <f>'[1]Sporta sk_32.piel'!$O$19</f>
        <v>92031</v>
      </c>
      <c r="J117" s="76"/>
      <c r="K117" s="76">
        <f>'[1]Sporta sk_32.piel'!$P$19</f>
        <v>10350</v>
      </c>
      <c r="L117" s="151"/>
    </row>
    <row r="118" spans="1:12" x14ac:dyDescent="0.25">
      <c r="A118" s="47">
        <v>2262</v>
      </c>
      <c r="B118" s="73" t="s">
        <v>113</v>
      </c>
      <c r="C118" s="74">
        <f t="shared" si="4"/>
        <v>26590</v>
      </c>
      <c r="D118" s="76">
        <v>26590</v>
      </c>
      <c r="E118" s="76"/>
      <c r="F118" s="76"/>
      <c r="G118" s="150"/>
      <c r="H118" s="74">
        <f t="shared" si="5"/>
        <v>22290</v>
      </c>
      <c r="I118" s="76">
        <f>'[1]Sporta sk_32.piel'!$O$20</f>
        <v>21290</v>
      </c>
      <c r="J118" s="76"/>
      <c r="K118" s="76">
        <f>'[1]Sporta sk_32.piel'!$P$20</f>
        <v>1000</v>
      </c>
      <c r="L118" s="151"/>
    </row>
    <row r="119" spans="1:12" x14ac:dyDescent="0.25">
      <c r="A119" s="47">
        <v>2263</v>
      </c>
      <c r="B119" s="73" t="s">
        <v>114</v>
      </c>
      <c r="C119" s="74">
        <f t="shared" si="4"/>
        <v>0</v>
      </c>
      <c r="D119" s="76"/>
      <c r="E119" s="76"/>
      <c r="F119" s="76"/>
      <c r="G119" s="150"/>
      <c r="H119" s="74">
        <f t="shared" si="5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4"/>
        <v>0</v>
      </c>
      <c r="D120" s="76"/>
      <c r="E120" s="76"/>
      <c r="F120" s="76"/>
      <c r="G120" s="150"/>
      <c r="H120" s="74">
        <f t="shared" si="5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4"/>
        <v>0</v>
      </c>
      <c r="D121" s="76"/>
      <c r="E121" s="76"/>
      <c r="F121" s="76"/>
      <c r="G121" s="150"/>
      <c r="H121" s="74">
        <f t="shared" si="5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4"/>
        <v>27677</v>
      </c>
      <c r="D122" s="153">
        <f>SUM(D123:D127)</f>
        <v>26527</v>
      </c>
      <c r="E122" s="153">
        <f>SUM(E123:E127)</f>
        <v>0</v>
      </c>
      <c r="F122" s="153">
        <f>SUM(F123:F127)</f>
        <v>1150</v>
      </c>
      <c r="G122" s="154">
        <f>SUM(G123:G127)</f>
        <v>0</v>
      </c>
      <c r="H122" s="74">
        <f t="shared" si="5"/>
        <v>19982</v>
      </c>
      <c r="I122" s="153">
        <f>SUM(I123:I127)</f>
        <v>19832</v>
      </c>
      <c r="J122" s="153">
        <f>SUM(J123:J127)</f>
        <v>0</v>
      </c>
      <c r="K122" s="153">
        <f>SUM(K123:K127)</f>
        <v>150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4"/>
        <v>0</v>
      </c>
      <c r="D123" s="76"/>
      <c r="E123" s="76"/>
      <c r="F123" s="76"/>
      <c r="G123" s="150"/>
      <c r="H123" s="74">
        <f t="shared" si="5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4"/>
        <v>0</v>
      </c>
      <c r="D124" s="76"/>
      <c r="E124" s="76"/>
      <c r="F124" s="76"/>
      <c r="G124" s="150"/>
      <c r="H124" s="74">
        <f t="shared" si="5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4"/>
        <v>0</v>
      </c>
      <c r="D125" s="76"/>
      <c r="E125" s="76"/>
      <c r="F125" s="76"/>
      <c r="G125" s="150"/>
      <c r="H125" s="74">
        <f t="shared" si="5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4"/>
        <v>0</v>
      </c>
      <c r="D126" s="76"/>
      <c r="E126" s="76"/>
      <c r="F126" s="76"/>
      <c r="G126" s="150"/>
      <c r="H126" s="74">
        <f t="shared" si="5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4"/>
        <v>27677</v>
      </c>
      <c r="D127" s="76">
        <v>26527</v>
      </c>
      <c r="E127" s="76"/>
      <c r="F127" s="76">
        <v>1150</v>
      </c>
      <c r="G127" s="150"/>
      <c r="H127" s="74">
        <f t="shared" si="5"/>
        <v>19982</v>
      </c>
      <c r="I127" s="76">
        <f>'[1]Sporta sk_32.piel'!$O$21</f>
        <v>19832</v>
      </c>
      <c r="J127" s="76"/>
      <c r="K127" s="76">
        <f>'[1]Sporta sk_32.piel'!$P$21</f>
        <v>150</v>
      </c>
      <c r="L127" s="151"/>
    </row>
    <row r="128" spans="1:12" ht="24" x14ac:dyDescent="0.25">
      <c r="A128" s="265">
        <v>2280</v>
      </c>
      <c r="B128" s="67" t="s">
        <v>122</v>
      </c>
      <c r="C128" s="68">
        <f t="shared" ref="C128:L128" si="6">SUM(C129)</f>
        <v>0</v>
      </c>
      <c r="D128" s="162">
        <f t="shared" si="6"/>
        <v>0</v>
      </c>
      <c r="E128" s="162">
        <f t="shared" si="6"/>
        <v>0</v>
      </c>
      <c r="F128" s="162">
        <f t="shared" si="6"/>
        <v>0</v>
      </c>
      <c r="G128" s="162">
        <f t="shared" si="6"/>
        <v>0</v>
      </c>
      <c r="H128" s="68">
        <f t="shared" si="6"/>
        <v>0</v>
      </c>
      <c r="I128" s="162">
        <f t="shared" si="6"/>
        <v>0</v>
      </c>
      <c r="J128" s="162">
        <f t="shared" si="6"/>
        <v>0</v>
      </c>
      <c r="K128" s="162">
        <f t="shared" si="6"/>
        <v>0</v>
      </c>
      <c r="L128" s="167">
        <f t="shared" si="6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4"/>
        <v>65038</v>
      </c>
      <c r="D130" s="65">
        <f>SUM(D131,D136,D140,D141,D144,D151,D159,D160,D163)</f>
        <v>64538</v>
      </c>
      <c r="E130" s="65">
        <f>SUM(E131,E136,E140,E141,E144,E151,E159,E160,E163)</f>
        <v>0</v>
      </c>
      <c r="F130" s="65">
        <f>SUM(F131,F136,F140,F141,F144,F151,F159,F160,F163)</f>
        <v>500</v>
      </c>
      <c r="G130" s="159">
        <f>SUM(G131,G136,G140,G141,G144,G151,G159,G160,G163)</f>
        <v>0</v>
      </c>
      <c r="H130" s="59">
        <f t="shared" si="5"/>
        <v>57519</v>
      </c>
      <c r="I130" s="65">
        <f>SUM(I131,I136,I140,I141,I144,I151,I159,I160,I163)</f>
        <v>57019</v>
      </c>
      <c r="J130" s="65">
        <f>SUM(J131,J136,J140,J141,J144,J151,J159,J160,J163)</f>
        <v>0</v>
      </c>
      <c r="K130" s="65">
        <f>SUM(K131,K136,K140,K141,K144,K151,K159,K160,K163)</f>
        <v>500</v>
      </c>
      <c r="L130" s="160">
        <f>SUM(L131,L136,L140,L141,L144,L151,L159,L160,L163)</f>
        <v>0</v>
      </c>
    </row>
    <row r="131" spans="1:12" ht="24" x14ac:dyDescent="0.25">
      <c r="A131" s="265">
        <v>2310</v>
      </c>
      <c r="B131" s="67" t="s">
        <v>622</v>
      </c>
      <c r="C131" s="68">
        <f t="shared" si="4"/>
        <v>606</v>
      </c>
      <c r="D131" s="162">
        <f>SUM(D132:D135)</f>
        <v>606</v>
      </c>
      <c r="E131" s="162">
        <f t="shared" ref="E131:L131" si="7">SUM(E132:E135)</f>
        <v>0</v>
      </c>
      <c r="F131" s="162">
        <f t="shared" si="7"/>
        <v>0</v>
      </c>
      <c r="G131" s="163">
        <f t="shared" si="7"/>
        <v>0</v>
      </c>
      <c r="H131" s="68">
        <f t="shared" si="5"/>
        <v>2178</v>
      </c>
      <c r="I131" s="162">
        <f t="shared" si="7"/>
        <v>2178</v>
      </c>
      <c r="J131" s="162">
        <f t="shared" si="7"/>
        <v>0</v>
      </c>
      <c r="K131" s="162">
        <f t="shared" si="7"/>
        <v>0</v>
      </c>
      <c r="L131" s="164">
        <f t="shared" si="7"/>
        <v>0</v>
      </c>
    </row>
    <row r="132" spans="1:12" x14ac:dyDescent="0.25">
      <c r="A132" s="47">
        <v>2311</v>
      </c>
      <c r="B132" s="73" t="s">
        <v>125</v>
      </c>
      <c r="C132" s="74">
        <f t="shared" si="4"/>
        <v>0</v>
      </c>
      <c r="D132" s="76"/>
      <c r="E132" s="76"/>
      <c r="F132" s="76"/>
      <c r="G132" s="150"/>
      <c r="H132" s="74">
        <f t="shared" si="5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4"/>
        <v>606</v>
      </c>
      <c r="D133" s="76">
        <v>606</v>
      </c>
      <c r="E133" s="76"/>
      <c r="F133" s="76"/>
      <c r="G133" s="150"/>
      <c r="H133" s="74">
        <f t="shared" si="5"/>
        <v>272</v>
      </c>
      <c r="I133" s="76">
        <f>'[1]Sporta sk_32.piel'!$O$22</f>
        <v>272</v>
      </c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4"/>
        <v>0</v>
      </c>
      <c r="D134" s="76"/>
      <c r="E134" s="76"/>
      <c r="F134" s="76"/>
      <c r="G134" s="150"/>
      <c r="H134" s="74">
        <f t="shared" si="5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4"/>
        <v>0</v>
      </c>
      <c r="D135" s="76"/>
      <c r="E135" s="76"/>
      <c r="F135" s="76"/>
      <c r="G135" s="150"/>
      <c r="H135" s="74">
        <f t="shared" si="5"/>
        <v>1906</v>
      </c>
      <c r="I135" s="76">
        <v>1906</v>
      </c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4"/>
        <v>2100</v>
      </c>
      <c r="D136" s="153">
        <f>SUM(D137:D139)</f>
        <v>2100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5"/>
        <v>1680</v>
      </c>
      <c r="I136" s="153">
        <f>SUM(I137:I139)</f>
        <v>1680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4"/>
        <v>0</v>
      </c>
      <c r="D137" s="76"/>
      <c r="E137" s="76"/>
      <c r="F137" s="76"/>
      <c r="G137" s="150"/>
      <c r="H137" s="74">
        <f t="shared" si="5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4"/>
        <v>2100</v>
      </c>
      <c r="D138" s="76">
        <v>2100</v>
      </c>
      <c r="E138" s="76"/>
      <c r="F138" s="76"/>
      <c r="G138" s="150"/>
      <c r="H138" s="74">
        <f t="shared" si="5"/>
        <v>1680</v>
      </c>
      <c r="I138" s="76">
        <f>'[1]Sporta sk_32.piel'!$O$23</f>
        <v>1680</v>
      </c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4"/>
        <v>0</v>
      </c>
      <c r="D139" s="76"/>
      <c r="E139" s="76"/>
      <c r="F139" s="76"/>
      <c r="G139" s="150"/>
      <c r="H139" s="74">
        <f t="shared" si="5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4"/>
        <v>0</v>
      </c>
      <c r="D140" s="76"/>
      <c r="E140" s="76"/>
      <c r="F140" s="76"/>
      <c r="G140" s="150"/>
      <c r="H140" s="74">
        <f t="shared" si="5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4"/>
        <v>888</v>
      </c>
      <c r="D141" s="153">
        <f>SUM(D142:D143)</f>
        <v>888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5"/>
        <v>888</v>
      </c>
      <c r="I141" s="153">
        <f>SUM(I142:I143)</f>
        <v>888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4"/>
        <v>888</v>
      </c>
      <c r="D142" s="76">
        <v>888</v>
      </c>
      <c r="E142" s="76"/>
      <c r="F142" s="76"/>
      <c r="G142" s="150"/>
      <c r="H142" s="74">
        <f t="shared" si="5"/>
        <v>888</v>
      </c>
      <c r="I142" s="76">
        <f>'[1]Sporta sk_32.piel'!$O$24</f>
        <v>888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4"/>
        <v>0</v>
      </c>
      <c r="D143" s="76"/>
      <c r="E143" s="76"/>
      <c r="F143" s="76"/>
      <c r="G143" s="150"/>
      <c r="H143" s="74">
        <f t="shared" si="5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4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5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4"/>
        <v>0</v>
      </c>
      <c r="D145" s="70"/>
      <c r="E145" s="70"/>
      <c r="F145" s="70"/>
      <c r="G145" s="148"/>
      <c r="H145" s="68">
        <f t="shared" si="5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4"/>
        <v>0</v>
      </c>
      <c r="D146" s="76"/>
      <c r="E146" s="76"/>
      <c r="F146" s="76"/>
      <c r="G146" s="150"/>
      <c r="H146" s="74">
        <f t="shared" si="5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4"/>
        <v>0</v>
      </c>
      <c r="D147" s="76"/>
      <c r="E147" s="76"/>
      <c r="F147" s="76"/>
      <c r="G147" s="150"/>
      <c r="H147" s="74">
        <f t="shared" si="5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4"/>
        <v>0</v>
      </c>
      <c r="D148" s="76"/>
      <c r="E148" s="76"/>
      <c r="F148" s="76"/>
      <c r="G148" s="150"/>
      <c r="H148" s="74">
        <f t="shared" si="5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4"/>
        <v>0</v>
      </c>
      <c r="D149" s="76"/>
      <c r="E149" s="76"/>
      <c r="F149" s="76"/>
      <c r="G149" s="150"/>
      <c r="H149" s="74">
        <f t="shared" si="5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4"/>
        <v>0</v>
      </c>
      <c r="D150" s="76"/>
      <c r="E150" s="76"/>
      <c r="F150" s="76"/>
      <c r="G150" s="150"/>
      <c r="H150" s="74">
        <f t="shared" si="5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4"/>
        <v>47490</v>
      </c>
      <c r="D151" s="153">
        <f>SUM(D152:D158)</f>
        <v>47490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5"/>
        <v>48685</v>
      </c>
      <c r="I151" s="153">
        <f>SUM(I152:I158)</f>
        <v>48685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4"/>
        <v>5642</v>
      </c>
      <c r="D152" s="76">
        <v>5642</v>
      </c>
      <c r="E152" s="76"/>
      <c r="F152" s="76"/>
      <c r="G152" s="150"/>
      <c r="H152" s="74">
        <f t="shared" si="5"/>
        <v>9052</v>
      </c>
      <c r="I152" s="76">
        <f>'[1]Sporta sk_32.piel'!$O$25</f>
        <v>9052</v>
      </c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4"/>
        <v>0</v>
      </c>
      <c r="D153" s="76"/>
      <c r="E153" s="76"/>
      <c r="F153" s="76"/>
      <c r="G153" s="150"/>
      <c r="H153" s="74">
        <f t="shared" si="5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4"/>
        <v>41848</v>
      </c>
      <c r="D154" s="76">
        <v>41848</v>
      </c>
      <c r="E154" s="76"/>
      <c r="F154" s="76"/>
      <c r="G154" s="150"/>
      <c r="H154" s="74">
        <f t="shared" si="5"/>
        <v>39633</v>
      </c>
      <c r="I154" s="76">
        <f>'[1]Sporta sk_32.piel'!$O$26</f>
        <v>39633</v>
      </c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4"/>
        <v>0</v>
      </c>
      <c r="D155" s="76"/>
      <c r="E155" s="76"/>
      <c r="F155" s="76"/>
      <c r="G155" s="150"/>
      <c r="H155" s="74">
        <f t="shared" si="5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4"/>
        <v>0</v>
      </c>
      <c r="D156" s="76"/>
      <c r="E156" s="76"/>
      <c r="F156" s="76"/>
      <c r="G156" s="150"/>
      <c r="H156" s="74">
        <f t="shared" si="5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4"/>
        <v>0</v>
      </c>
      <c r="D157" s="76"/>
      <c r="E157" s="76"/>
      <c r="F157" s="76"/>
      <c r="G157" s="150"/>
      <c r="H157" s="74">
        <f t="shared" si="5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4"/>
        <v>0</v>
      </c>
      <c r="D158" s="76"/>
      <c r="E158" s="76"/>
      <c r="F158" s="76"/>
      <c r="G158" s="150"/>
      <c r="H158" s="74">
        <f t="shared" si="5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4"/>
        <v>12048</v>
      </c>
      <c r="D159" s="156">
        <v>11548</v>
      </c>
      <c r="E159" s="156"/>
      <c r="F159" s="156">
        <v>500</v>
      </c>
      <c r="G159" s="157"/>
      <c r="H159" s="110">
        <f t="shared" si="5"/>
        <v>4088</v>
      </c>
      <c r="I159" s="156">
        <f>'[1]Sporta sk_32.piel'!$O$27</f>
        <v>3588</v>
      </c>
      <c r="J159" s="156"/>
      <c r="K159" s="156">
        <f>'[1]Sporta sk_32.piel'!$P$27</f>
        <v>500</v>
      </c>
      <c r="L159" s="158"/>
    </row>
    <row r="160" spans="1:12" x14ac:dyDescent="0.25">
      <c r="A160" s="144">
        <v>2380</v>
      </c>
      <c r="B160" s="103" t="s">
        <v>152</v>
      </c>
      <c r="C160" s="110">
        <f t="shared" si="4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5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4"/>
        <v>0</v>
      </c>
      <c r="D161" s="70"/>
      <c r="E161" s="70"/>
      <c r="F161" s="70"/>
      <c r="G161" s="148"/>
      <c r="H161" s="68">
        <f t="shared" si="5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4"/>
        <v>0</v>
      </c>
      <c r="D162" s="76"/>
      <c r="E162" s="76"/>
      <c r="F162" s="76"/>
      <c r="G162" s="150"/>
      <c r="H162" s="74">
        <f t="shared" si="5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4"/>
        <v>1906</v>
      </c>
      <c r="D163" s="156">
        <v>1906</v>
      </c>
      <c r="E163" s="156"/>
      <c r="F163" s="156"/>
      <c r="G163" s="157"/>
      <c r="H163" s="110">
        <f t="shared" si="5"/>
        <v>0</v>
      </c>
      <c r="I163" s="156">
        <v>0</v>
      </c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4"/>
        <v>0</v>
      </c>
      <c r="D164" s="168"/>
      <c r="E164" s="168"/>
      <c r="F164" s="168"/>
      <c r="G164" s="169"/>
      <c r="H164" s="59">
        <f t="shared" si="5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4"/>
        <v>0</v>
      </c>
      <c r="D165" s="65">
        <f>SUM(D166,D171)</f>
        <v>0</v>
      </c>
      <c r="E165" s="65">
        <f>SUM(E166,E171)</f>
        <v>0</v>
      </c>
      <c r="F165" s="65">
        <f>SUM(F166,F171)</f>
        <v>0</v>
      </c>
      <c r="G165" s="65">
        <f>SUM(G166,G171)</f>
        <v>0</v>
      </c>
      <c r="H165" s="59">
        <f t="shared" si="5"/>
        <v>0</v>
      </c>
      <c r="I165" s="65">
        <f>SUM(I166,I171)</f>
        <v>0</v>
      </c>
      <c r="J165" s="65">
        <f>SUM(J166,J171)</f>
        <v>0</v>
      </c>
      <c r="K165" s="65">
        <f>SUM(K166,K171)</f>
        <v>0</v>
      </c>
      <c r="L165" s="143">
        <f>SUM(L166,L171)</f>
        <v>0</v>
      </c>
    </row>
    <row r="166" spans="1:12" ht="16.5" customHeight="1" x14ac:dyDescent="0.25">
      <c r="A166" s="265">
        <v>2510</v>
      </c>
      <c r="B166" s="67" t="s">
        <v>158</v>
      </c>
      <c r="C166" s="68">
        <f t="shared" si="4"/>
        <v>0</v>
      </c>
      <c r="D166" s="162">
        <f>SUM(D167:D170)</f>
        <v>0</v>
      </c>
      <c r="E166" s="162">
        <f>SUM(E167:E170)</f>
        <v>0</v>
      </c>
      <c r="F166" s="162">
        <f>SUM(F167:F170)</f>
        <v>0</v>
      </c>
      <c r="G166" s="162">
        <f>SUM(G167:G170)</f>
        <v>0</v>
      </c>
      <c r="H166" s="68">
        <f t="shared" si="5"/>
        <v>0</v>
      </c>
      <c r="I166" s="162">
        <f>SUM(I167:I170)</f>
        <v>0</v>
      </c>
      <c r="J166" s="162">
        <f>SUM(J167:J170)</f>
        <v>0</v>
      </c>
      <c r="K166" s="162">
        <f>SUM(K167:K170)</f>
        <v>0</v>
      </c>
      <c r="L166" s="171">
        <f>SUM(L167:L170)</f>
        <v>0</v>
      </c>
    </row>
    <row r="167" spans="1:12" ht="24" x14ac:dyDescent="0.25">
      <c r="A167" s="47">
        <v>2512</v>
      </c>
      <c r="B167" s="73" t="s">
        <v>159</v>
      </c>
      <c r="C167" s="74">
        <f t="shared" si="4"/>
        <v>0</v>
      </c>
      <c r="D167" s="76"/>
      <c r="E167" s="76"/>
      <c r="F167" s="76"/>
      <c r="G167" s="150"/>
      <c r="H167" s="74">
        <f t="shared" si="5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4"/>
        <v>0</v>
      </c>
      <c r="D168" s="76"/>
      <c r="E168" s="76"/>
      <c r="F168" s="76"/>
      <c r="G168" s="150"/>
      <c r="H168" s="74">
        <f t="shared" si="5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4"/>
        <v>0</v>
      </c>
      <c r="D169" s="76"/>
      <c r="E169" s="76"/>
      <c r="F169" s="76"/>
      <c r="G169" s="150"/>
      <c r="H169" s="74">
        <f t="shared" si="5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4"/>
        <v>0</v>
      </c>
      <c r="D170" s="76"/>
      <c r="E170" s="76"/>
      <c r="F170" s="76"/>
      <c r="G170" s="150"/>
      <c r="H170" s="74">
        <f t="shared" si="5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4"/>
        <v>0</v>
      </c>
      <c r="D171" s="76"/>
      <c r="E171" s="76"/>
      <c r="F171" s="76"/>
      <c r="G171" s="150"/>
      <c r="H171" s="74">
        <f t="shared" si="5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4"/>
        <v>0</v>
      </c>
      <c r="D172" s="43"/>
      <c r="E172" s="43"/>
      <c r="F172" s="43"/>
      <c r="G172" s="44"/>
      <c r="H172" s="68">
        <f t="shared" si="5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4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5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4"/>
        <v>0</v>
      </c>
      <c r="D174" s="65">
        <f>SUM(D175,D179)</f>
        <v>0</v>
      </c>
      <c r="E174" s="65">
        <f>SUM(E175,E179)</f>
        <v>0</v>
      </c>
      <c r="F174" s="65">
        <f>SUM(F175,F179)</f>
        <v>0</v>
      </c>
      <c r="G174" s="65">
        <f>SUM(G175,G179)</f>
        <v>0</v>
      </c>
      <c r="H174" s="59">
        <f t="shared" si="5"/>
        <v>0</v>
      </c>
      <c r="I174" s="65">
        <f>SUM(I175,I179)</f>
        <v>0</v>
      </c>
      <c r="J174" s="65">
        <f>SUM(J175,J179)</f>
        <v>0</v>
      </c>
      <c r="K174" s="65">
        <f>SUM(K175,K179)</f>
        <v>0</v>
      </c>
      <c r="L174" s="143">
        <f>SUM(L175,L179)</f>
        <v>0</v>
      </c>
    </row>
    <row r="175" spans="1:12" ht="50.25" customHeight="1" x14ac:dyDescent="0.25">
      <c r="A175" s="265">
        <v>3260</v>
      </c>
      <c r="B175" s="67" t="s">
        <v>166</v>
      </c>
      <c r="C175" s="68">
        <f t="shared" si="4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5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 t="shared" si="4"/>
        <v>0</v>
      </c>
      <c r="D176" s="76"/>
      <c r="E176" s="76"/>
      <c r="F176" s="76"/>
      <c r="G176" s="150"/>
      <c r="H176" s="74">
        <f t="shared" si="5"/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 t="shared" si="4"/>
        <v>0</v>
      </c>
      <c r="D177" s="76"/>
      <c r="E177" s="76"/>
      <c r="F177" s="76"/>
      <c r="G177" s="150"/>
      <c r="H177" s="74">
        <f t="shared" si="5"/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 t="shared" si="4"/>
        <v>0</v>
      </c>
      <c r="D178" s="76"/>
      <c r="E178" s="76"/>
      <c r="F178" s="76"/>
      <c r="G178" s="150"/>
      <c r="H178" s="74">
        <f t="shared" si="5"/>
        <v>0</v>
      </c>
      <c r="I178" s="76"/>
      <c r="J178" s="76"/>
      <c r="K178" s="76"/>
      <c r="L178" s="151"/>
    </row>
    <row r="179" spans="1:12" ht="84" x14ac:dyDescent="0.25">
      <c r="A179" s="265">
        <v>3290</v>
      </c>
      <c r="B179" s="67" t="s">
        <v>625</v>
      </c>
      <c r="C179" s="175">
        <f t="shared" si="4"/>
        <v>0</v>
      </c>
      <c r="D179" s="162">
        <f>SUM(D180:D183)</f>
        <v>0</v>
      </c>
      <c r="E179" s="162">
        <f>SUM(E180:E183)</f>
        <v>0</v>
      </c>
      <c r="F179" s="162">
        <f>SUM(F180:F183)</f>
        <v>0</v>
      </c>
      <c r="G179" s="162">
        <f>SUM(G180:G183)</f>
        <v>0</v>
      </c>
      <c r="H179" s="175">
        <f t="shared" si="5"/>
        <v>0</v>
      </c>
      <c r="I179" s="162">
        <f>SUM(I180:I183)</f>
        <v>0</v>
      </c>
      <c r="J179" s="162">
        <f>SUM(J180:J183)</f>
        <v>0</v>
      </c>
      <c r="K179" s="162">
        <f>SUM(K180:K183)</f>
        <v>0</v>
      </c>
      <c r="L179" s="176">
        <f>SUM(L180:L183)</f>
        <v>0</v>
      </c>
    </row>
    <row r="180" spans="1:12" ht="72" x14ac:dyDescent="0.25">
      <c r="A180" s="47">
        <v>3291</v>
      </c>
      <c r="B180" s="73" t="s">
        <v>169</v>
      </c>
      <c r="C180" s="74">
        <f t="shared" si="4"/>
        <v>0</v>
      </c>
      <c r="D180" s="76"/>
      <c r="E180" s="76"/>
      <c r="F180" s="76"/>
      <c r="G180" s="177"/>
      <c r="H180" s="74">
        <f t="shared" si="5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4"/>
        <v>0</v>
      </c>
      <c r="D181" s="76"/>
      <c r="E181" s="76"/>
      <c r="F181" s="76"/>
      <c r="G181" s="177"/>
      <c r="H181" s="74">
        <f t="shared" si="5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4"/>
        <v>0</v>
      </c>
      <c r="D182" s="76"/>
      <c r="E182" s="76"/>
      <c r="F182" s="76"/>
      <c r="G182" s="177"/>
      <c r="H182" s="74">
        <f t="shared" si="5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4"/>
        <v>0</v>
      </c>
      <c r="D183" s="179"/>
      <c r="E183" s="179"/>
      <c r="F183" s="179"/>
      <c r="G183" s="180"/>
      <c r="H183" s="175">
        <f t="shared" si="5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4"/>
        <v>0</v>
      </c>
      <c r="D184" s="183">
        <f>SUM(D185:D186)</f>
        <v>0</v>
      </c>
      <c r="E184" s="183">
        <f>SUM(E185:E186)</f>
        <v>0</v>
      </c>
      <c r="F184" s="183">
        <f>SUM(F185:F186)</f>
        <v>0</v>
      </c>
      <c r="G184" s="183">
        <f>SUM(G185:G186)</f>
        <v>0</v>
      </c>
      <c r="H184" s="182">
        <f t="shared" si="5"/>
        <v>0</v>
      </c>
      <c r="I184" s="183">
        <f>SUM(I185:I186)</f>
        <v>0</v>
      </c>
      <c r="J184" s="183">
        <f>SUM(J185:J186)</f>
        <v>0</v>
      </c>
      <c r="K184" s="183">
        <f>SUM(K185:K186)</f>
        <v>0</v>
      </c>
      <c r="L184" s="143">
        <f>SUM(L185:L186)</f>
        <v>0</v>
      </c>
    </row>
    <row r="185" spans="1:12" ht="48" x14ac:dyDescent="0.25">
      <c r="A185" s="102">
        <v>3310</v>
      </c>
      <c r="B185" s="103" t="s">
        <v>172</v>
      </c>
      <c r="C185" s="184">
        <f t="shared" si="4"/>
        <v>0</v>
      </c>
      <c r="D185" s="156"/>
      <c r="E185" s="156"/>
      <c r="F185" s="156"/>
      <c r="G185" s="157"/>
      <c r="H185" s="184">
        <f t="shared" si="5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4"/>
        <v>0</v>
      </c>
      <c r="D186" s="70"/>
      <c r="E186" s="70"/>
      <c r="F186" s="70"/>
      <c r="G186" s="148"/>
      <c r="H186" s="68">
        <f t="shared" si="5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4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5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5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5">
        <v>4240</v>
      </c>
      <c r="B189" s="67" t="s">
        <v>628</v>
      </c>
      <c r="C189" s="68">
        <f t="shared" ref="C189:C263" si="8">SUM(D189:G189)</f>
        <v>0</v>
      </c>
      <c r="D189" s="70"/>
      <c r="E189" s="70"/>
      <c r="F189" s="70"/>
      <c r="G189" s="148"/>
      <c r="H189" s="68">
        <f t="shared" ref="H189:H262" si="9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8"/>
        <v>0</v>
      </c>
      <c r="D190" s="76"/>
      <c r="E190" s="76"/>
      <c r="F190" s="76"/>
      <c r="G190" s="150"/>
      <c r="H190" s="74">
        <f t="shared" si="9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8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9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5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9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8"/>
        <v>0</v>
      </c>
      <c r="D193" s="76"/>
      <c r="E193" s="76"/>
      <c r="F193" s="76"/>
      <c r="G193" s="150"/>
      <c r="H193" s="74">
        <f t="shared" si="9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8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9"/>
        <v>3130</v>
      </c>
      <c r="I194" s="133">
        <f>SUM(I195,I230,I268)</f>
        <v>3130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8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9"/>
        <v>3130</v>
      </c>
      <c r="I195" s="138">
        <f>I196+I204</f>
        <v>3130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8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9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5">
        <v>5110</v>
      </c>
      <c r="B197" s="67" t="s">
        <v>182</v>
      </c>
      <c r="C197" s="68">
        <f t="shared" si="8"/>
        <v>0</v>
      </c>
      <c r="D197" s="70"/>
      <c r="E197" s="70"/>
      <c r="F197" s="70"/>
      <c r="G197" s="148"/>
      <c r="H197" s="68">
        <f t="shared" si="9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8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9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8"/>
        <v>0</v>
      </c>
      <c r="D199" s="76"/>
      <c r="E199" s="76"/>
      <c r="F199" s="76"/>
      <c r="G199" s="150"/>
      <c r="H199" s="74">
        <f t="shared" si="9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8"/>
        <v>0</v>
      </c>
      <c r="D200" s="76"/>
      <c r="E200" s="76"/>
      <c r="F200" s="76"/>
      <c r="G200" s="150"/>
      <c r="H200" s="74">
        <f t="shared" si="9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8"/>
        <v>0</v>
      </c>
      <c r="D201" s="76"/>
      <c r="E201" s="76"/>
      <c r="F201" s="76"/>
      <c r="G201" s="150"/>
      <c r="H201" s="74">
        <f t="shared" si="9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8"/>
        <v>0</v>
      </c>
      <c r="D202" s="76"/>
      <c r="E202" s="76"/>
      <c r="F202" s="76"/>
      <c r="G202" s="150"/>
      <c r="H202" s="74">
        <f t="shared" si="9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8"/>
        <v>0</v>
      </c>
      <c r="D203" s="76"/>
      <c r="E203" s="76"/>
      <c r="F203" s="76"/>
      <c r="G203" s="150"/>
      <c r="H203" s="74">
        <f t="shared" si="9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8"/>
        <v>3130</v>
      </c>
      <c r="D204" s="65">
        <f>D205+D215+D216+D225+D226+D227+D229</f>
        <v>3130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9"/>
        <v>3130</v>
      </c>
      <c r="I204" s="65">
        <f>I205+I215+I216+I225+I226+I227+I229</f>
        <v>3130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8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9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8"/>
        <v>0</v>
      </c>
      <c r="D206" s="70"/>
      <c r="E206" s="70"/>
      <c r="F206" s="70"/>
      <c r="G206" s="148"/>
      <c r="H206" s="68">
        <f t="shared" si="9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8"/>
        <v>0</v>
      </c>
      <c r="D207" s="76"/>
      <c r="E207" s="76"/>
      <c r="F207" s="76"/>
      <c r="G207" s="150"/>
      <c r="H207" s="74">
        <f t="shared" si="9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8"/>
        <v>0</v>
      </c>
      <c r="D208" s="76"/>
      <c r="E208" s="76"/>
      <c r="F208" s="76"/>
      <c r="G208" s="150"/>
      <c r="H208" s="74">
        <f t="shared" si="9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8"/>
        <v>0</v>
      </c>
      <c r="D209" s="76"/>
      <c r="E209" s="76"/>
      <c r="F209" s="76"/>
      <c r="G209" s="150"/>
      <c r="H209" s="74">
        <f t="shared" si="9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8"/>
        <v>0</v>
      </c>
      <c r="D211" s="76"/>
      <c r="E211" s="76"/>
      <c r="F211" s="76"/>
      <c r="G211" s="150"/>
      <c r="H211" s="74">
        <f t="shared" si="9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8"/>
        <v>0</v>
      </c>
      <c r="D212" s="76"/>
      <c r="E212" s="76"/>
      <c r="F212" s="76"/>
      <c r="G212" s="150"/>
      <c r="H212" s="74">
        <f t="shared" si="9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8"/>
        <v>0</v>
      </c>
      <c r="D213" s="76"/>
      <c r="E213" s="76"/>
      <c r="F213" s="76"/>
      <c r="G213" s="150"/>
      <c r="H213" s="74">
        <f t="shared" si="9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8"/>
        <v>0</v>
      </c>
      <c r="D214" s="76"/>
      <c r="E214" s="76"/>
      <c r="F214" s="76"/>
      <c r="G214" s="150"/>
      <c r="H214" s="74">
        <f t="shared" si="9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8"/>
        <v>0</v>
      </c>
      <c r="D215" s="76"/>
      <c r="E215" s="76"/>
      <c r="F215" s="76"/>
      <c r="G215" s="150"/>
      <c r="H215" s="74">
        <f t="shared" si="9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8"/>
        <v>3130</v>
      </c>
      <c r="D216" s="153">
        <f>SUM(D217:D224)</f>
        <v>3130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9"/>
        <v>3130</v>
      </c>
      <c r="I216" s="153">
        <f>SUM(I217:I224)</f>
        <v>3130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8"/>
        <v>0</v>
      </c>
      <c r="D217" s="76"/>
      <c r="E217" s="76"/>
      <c r="F217" s="76"/>
      <c r="G217" s="150"/>
      <c r="H217" s="74">
        <f t="shared" si="9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8"/>
        <v>0</v>
      </c>
      <c r="D218" s="76"/>
      <c r="E218" s="76"/>
      <c r="F218" s="76"/>
      <c r="G218" s="150"/>
      <c r="H218" s="74">
        <f t="shared" si="9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8"/>
        <v>0</v>
      </c>
      <c r="D219" s="76"/>
      <c r="E219" s="76"/>
      <c r="F219" s="76"/>
      <c r="G219" s="150"/>
      <c r="H219" s="74">
        <f t="shared" si="9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8"/>
        <v>0</v>
      </c>
      <c r="D220" s="76"/>
      <c r="E220" s="76"/>
      <c r="F220" s="76"/>
      <c r="G220" s="150"/>
      <c r="H220" s="74">
        <f t="shared" si="9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8"/>
        <v>0</v>
      </c>
      <c r="D221" s="76"/>
      <c r="E221" s="76"/>
      <c r="F221" s="76"/>
      <c r="G221" s="150"/>
      <c r="H221" s="74">
        <f t="shared" si="9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8"/>
        <v>0</v>
      </c>
      <c r="D222" s="76"/>
      <c r="E222" s="76"/>
      <c r="F222" s="76"/>
      <c r="G222" s="150"/>
      <c r="H222" s="74">
        <f t="shared" si="9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8"/>
        <v>0</v>
      </c>
      <c r="D223" s="76"/>
      <c r="E223" s="76"/>
      <c r="F223" s="76"/>
      <c r="G223" s="150"/>
      <c r="H223" s="74">
        <f t="shared" si="9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8"/>
        <v>3130</v>
      </c>
      <c r="D224" s="76">
        <v>3130</v>
      </c>
      <c r="E224" s="76"/>
      <c r="F224" s="76"/>
      <c r="G224" s="150"/>
      <c r="H224" s="74">
        <f t="shared" si="9"/>
        <v>3130</v>
      </c>
      <c r="I224" s="76">
        <f>'[1]Sporta sk_32.piel'!$O$29</f>
        <v>3130</v>
      </c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8"/>
        <v>0</v>
      </c>
      <c r="D225" s="76"/>
      <c r="E225" s="76"/>
      <c r="F225" s="76"/>
      <c r="G225" s="150"/>
      <c r="H225" s="74">
        <f t="shared" si="9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8"/>
        <v>0</v>
      </c>
      <c r="D226" s="76"/>
      <c r="E226" s="76"/>
      <c r="F226" s="76"/>
      <c r="G226" s="150"/>
      <c r="H226" s="74">
        <f t="shared" si="9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8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9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8"/>
        <v>0</v>
      </c>
      <c r="D228" s="76"/>
      <c r="E228" s="76"/>
      <c r="F228" s="76"/>
      <c r="G228" s="150"/>
      <c r="H228" s="74">
        <f t="shared" si="9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8"/>
        <v>0</v>
      </c>
      <c r="D229" s="156"/>
      <c r="E229" s="156"/>
      <c r="F229" s="156"/>
      <c r="G229" s="157"/>
      <c r="H229" s="110">
        <f t="shared" si="9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8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9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9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5">
        <v>6220</v>
      </c>
      <c r="B232" s="67" t="s">
        <v>217</v>
      </c>
      <c r="C232" s="194">
        <f t="shared" si="8"/>
        <v>0</v>
      </c>
      <c r="D232" s="70"/>
      <c r="E232" s="70"/>
      <c r="F232" s="70"/>
      <c r="G232" s="195"/>
      <c r="H232" s="196">
        <f t="shared" si="9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8"/>
        <v>0</v>
      </c>
      <c r="D233" s="76">
        <f>SUM(D234)</f>
        <v>0</v>
      </c>
      <c r="E233" s="76">
        <f t="shared" ref="E233:L233" si="10">SUM(E234)</f>
        <v>0</v>
      </c>
      <c r="F233" s="76">
        <f t="shared" si="10"/>
        <v>0</v>
      </c>
      <c r="G233" s="150">
        <f t="shared" si="10"/>
        <v>0</v>
      </c>
      <c r="H233" s="197">
        <f t="shared" si="9"/>
        <v>0</v>
      </c>
      <c r="I233" s="76">
        <f t="shared" si="10"/>
        <v>0</v>
      </c>
      <c r="J233" s="76">
        <f t="shared" si="10"/>
        <v>0</v>
      </c>
      <c r="K233" s="76">
        <f t="shared" si="10"/>
        <v>0</v>
      </c>
      <c r="L233" s="151">
        <f t="shared" si="10"/>
        <v>0</v>
      </c>
    </row>
    <row r="234" spans="1:12" ht="24" x14ac:dyDescent="0.25">
      <c r="A234" s="47">
        <v>6239</v>
      </c>
      <c r="B234" s="67" t="s">
        <v>610</v>
      </c>
      <c r="C234" s="190">
        <f t="shared" si="8"/>
        <v>0</v>
      </c>
      <c r="D234" s="70"/>
      <c r="E234" s="70"/>
      <c r="F234" s="70"/>
      <c r="G234" s="148"/>
      <c r="H234" s="197">
        <f t="shared" si="9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9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9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9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9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8"/>
        <v>0</v>
      </c>
      <c r="D240" s="76"/>
      <c r="E240" s="76"/>
      <c r="F240" s="76"/>
      <c r="G240" s="150"/>
      <c r="H240" s="197">
        <f t="shared" si="9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8"/>
        <v>0</v>
      </c>
      <c r="D241" s="76"/>
      <c r="E241" s="76"/>
      <c r="F241" s="76"/>
      <c r="G241" s="150"/>
      <c r="H241" s="197">
        <f t="shared" si="9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8"/>
        <v>0</v>
      </c>
      <c r="D242" s="76"/>
      <c r="E242" s="76"/>
      <c r="F242" s="76"/>
      <c r="G242" s="150"/>
      <c r="H242" s="197">
        <f t="shared" si="9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8"/>
        <v>0</v>
      </c>
      <c r="D243" s="76"/>
      <c r="E243" s="76"/>
      <c r="F243" s="76"/>
      <c r="G243" s="150"/>
      <c r="H243" s="197">
        <f t="shared" si="9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8"/>
        <v>0</v>
      </c>
      <c r="D244" s="76"/>
      <c r="E244" s="76"/>
      <c r="F244" s="76"/>
      <c r="G244" s="150"/>
      <c r="H244" s="197">
        <f t="shared" si="9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8"/>
        <v>0</v>
      </c>
      <c r="D245" s="76"/>
      <c r="E245" s="76"/>
      <c r="F245" s="76"/>
      <c r="G245" s="150"/>
      <c r="H245" s="197">
        <f t="shared" si="9"/>
        <v>0</v>
      </c>
      <c r="I245" s="76"/>
      <c r="J245" s="76"/>
      <c r="K245" s="76"/>
      <c r="L245" s="151"/>
    </row>
    <row r="246" spans="1:12" ht="24" x14ac:dyDescent="0.25">
      <c r="A246" s="265">
        <v>6290</v>
      </c>
      <c r="B246" s="67" t="s">
        <v>229</v>
      </c>
      <c r="C246" s="198">
        <f t="shared" si="8"/>
        <v>0</v>
      </c>
      <c r="D246" s="162">
        <f>SUM(D247:D250)</f>
        <v>0</v>
      </c>
      <c r="E246" s="162">
        <f>SUM(E247:E250)</f>
        <v>0</v>
      </c>
      <c r="F246" s="162">
        <f>SUM(F247:F250)</f>
        <v>0</v>
      </c>
      <c r="G246" s="199">
        <f>SUM(G247:G250)</f>
        <v>0</v>
      </c>
      <c r="H246" s="198">
        <f t="shared" si="9"/>
        <v>0</v>
      </c>
      <c r="I246" s="162">
        <f>SUM(I247:I250)</f>
        <v>0</v>
      </c>
      <c r="J246" s="162">
        <f>SUM(J247:J250)</f>
        <v>0</v>
      </c>
      <c r="K246" s="162">
        <f>SUM(K247:K250)</f>
        <v>0</v>
      </c>
      <c r="L246" s="176">
        <f>SUM(L247:L250)</f>
        <v>0</v>
      </c>
    </row>
    <row r="247" spans="1:12" x14ac:dyDescent="0.25">
      <c r="A247" s="47">
        <v>6291</v>
      </c>
      <c r="B247" s="73" t="s">
        <v>230</v>
      </c>
      <c r="C247" s="190">
        <f t="shared" si="8"/>
        <v>0</v>
      </c>
      <c r="D247" s="76"/>
      <c r="E247" s="76"/>
      <c r="F247" s="76"/>
      <c r="G247" s="200"/>
      <c r="H247" s="190">
        <f t="shared" si="9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8"/>
        <v>0</v>
      </c>
      <c r="D248" s="76"/>
      <c r="E248" s="76"/>
      <c r="F248" s="76"/>
      <c r="G248" s="200"/>
      <c r="H248" s="190">
        <f t="shared" si="9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8"/>
        <v>0</v>
      </c>
      <c r="D249" s="76"/>
      <c r="E249" s="76"/>
      <c r="F249" s="76"/>
      <c r="G249" s="200"/>
      <c r="H249" s="190">
        <f t="shared" si="9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8"/>
        <v>0</v>
      </c>
      <c r="D250" s="76"/>
      <c r="E250" s="76"/>
      <c r="F250" s="76"/>
      <c r="G250" s="200"/>
      <c r="H250" s="190">
        <f t="shared" si="9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8"/>
        <v>0</v>
      </c>
      <c r="D251" s="65">
        <f>SUM(D252,D256,D257)</f>
        <v>0</v>
      </c>
      <c r="E251" s="65">
        <f>SUM(E252,E256,E257)</f>
        <v>0</v>
      </c>
      <c r="F251" s="65">
        <f>SUM(F252,F256,F257)</f>
        <v>0</v>
      </c>
      <c r="G251" s="65">
        <f>SUM(G252,G256,G257)</f>
        <v>0</v>
      </c>
      <c r="H251" s="59">
        <f t="shared" si="9"/>
        <v>0</v>
      </c>
      <c r="I251" s="65">
        <f>SUM(I252,I256,I257)</f>
        <v>0</v>
      </c>
      <c r="J251" s="65">
        <f>SUM(J252,J256,J257)</f>
        <v>0</v>
      </c>
      <c r="K251" s="65">
        <f>SUM(K252,K256,K257)</f>
        <v>0</v>
      </c>
      <c r="L251" s="165">
        <f>SUM(L252,L256,L257)</f>
        <v>0</v>
      </c>
    </row>
    <row r="252" spans="1:12" ht="24" x14ac:dyDescent="0.25">
      <c r="A252" s="265">
        <v>6320</v>
      </c>
      <c r="B252" s="67" t="s">
        <v>235</v>
      </c>
      <c r="C252" s="198">
        <f t="shared" si="8"/>
        <v>0</v>
      </c>
      <c r="D252" s="162">
        <f>SUM(D253:D255)</f>
        <v>0</v>
      </c>
      <c r="E252" s="162">
        <f>SUM(E253:E255)</f>
        <v>0</v>
      </c>
      <c r="F252" s="162">
        <f>SUM(F253:F255)</f>
        <v>0</v>
      </c>
      <c r="G252" s="201">
        <f>SUM(G253:G255)</f>
        <v>0</v>
      </c>
      <c r="H252" s="198">
        <f t="shared" si="9"/>
        <v>0</v>
      </c>
      <c r="I252" s="162">
        <f>SUM(I253:I255)</f>
        <v>0</v>
      </c>
      <c r="J252" s="162">
        <f>SUM(J253:J255)</f>
        <v>0</v>
      </c>
      <c r="K252" s="162">
        <f>SUM(K253:K255)</f>
        <v>0</v>
      </c>
      <c r="L252" s="202">
        <f>SUM(L253:L255)</f>
        <v>0</v>
      </c>
    </row>
    <row r="253" spans="1:12" x14ac:dyDescent="0.25">
      <c r="A253" s="47">
        <v>6322</v>
      </c>
      <c r="B253" s="73" t="s">
        <v>236</v>
      </c>
      <c r="C253" s="190">
        <f t="shared" si="8"/>
        <v>0</v>
      </c>
      <c r="D253" s="76"/>
      <c r="E253" s="76"/>
      <c r="F253" s="76"/>
      <c r="G253" s="200"/>
      <c r="H253" s="190">
        <f t="shared" si="9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8"/>
        <v>0</v>
      </c>
      <c r="D254" s="76"/>
      <c r="E254" s="76"/>
      <c r="F254" s="76"/>
      <c r="G254" s="200"/>
      <c r="H254" s="190">
        <f t="shared" si="9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8"/>
        <v>0</v>
      </c>
      <c r="D255" s="70"/>
      <c r="E255" s="70"/>
      <c r="F255" s="70"/>
      <c r="G255" s="203"/>
      <c r="H255" s="194">
        <f t="shared" si="9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8"/>
        <v>0</v>
      </c>
      <c r="D257" s="76"/>
      <c r="E257" s="76"/>
      <c r="F257" s="76"/>
      <c r="G257" s="150"/>
      <c r="H257" s="197">
        <f t="shared" si="9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>SUM(E259,E263)</f>
        <v>0</v>
      </c>
      <c r="F258" s="65">
        <f>SUM(F259,F263)</f>
        <v>0</v>
      </c>
      <c r="G258" s="65">
        <f>SUM(G259,G263)</f>
        <v>0</v>
      </c>
      <c r="H258" s="59">
        <f>SUM(I258:L258)</f>
        <v>0</v>
      </c>
      <c r="I258" s="65">
        <f>SUM(I259,I263)</f>
        <v>0</v>
      </c>
      <c r="J258" s="65">
        <f>SUM(J259,J263)</f>
        <v>0</v>
      </c>
      <c r="K258" s="65">
        <f>SUM(K259,K263)</f>
        <v>0</v>
      </c>
      <c r="L258" s="165">
        <f>SUM(L259,L263)</f>
        <v>0</v>
      </c>
    </row>
    <row r="259" spans="1:13" ht="24" x14ac:dyDescent="0.25">
      <c r="A259" s="265">
        <v>6410</v>
      </c>
      <c r="B259" s="67" t="s">
        <v>242</v>
      </c>
      <c r="C259" s="194">
        <f t="shared" si="8"/>
        <v>0</v>
      </c>
      <c r="D259" s="162">
        <f>SUM(D260:D262)</f>
        <v>0</v>
      </c>
      <c r="E259" s="162">
        <f>SUM(E260:E262)</f>
        <v>0</v>
      </c>
      <c r="F259" s="162">
        <f>SUM(F260:F262)</f>
        <v>0</v>
      </c>
      <c r="G259" s="206">
        <f>SUM(G260:G262)</f>
        <v>0</v>
      </c>
      <c r="H259" s="194">
        <f t="shared" si="9"/>
        <v>0</v>
      </c>
      <c r="I259" s="162">
        <f>SUM(I260:I262)</f>
        <v>0</v>
      </c>
      <c r="J259" s="162">
        <f>SUM(J260:J262)</f>
        <v>0</v>
      </c>
      <c r="K259" s="162">
        <f>SUM(K260:K262)</f>
        <v>0</v>
      </c>
      <c r="L259" s="171">
        <f>SUM(L260:L262)</f>
        <v>0</v>
      </c>
    </row>
    <row r="260" spans="1:13" x14ac:dyDescent="0.25">
      <c r="A260" s="47">
        <v>6411</v>
      </c>
      <c r="B260" s="207" t="s">
        <v>243</v>
      </c>
      <c r="C260" s="190">
        <f t="shared" si="8"/>
        <v>0</v>
      </c>
      <c r="D260" s="76"/>
      <c r="E260" s="76"/>
      <c r="F260" s="76"/>
      <c r="G260" s="150"/>
      <c r="H260" s="197">
        <f t="shared" si="9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8"/>
        <v>0</v>
      </c>
      <c r="D261" s="76"/>
      <c r="E261" s="76"/>
      <c r="F261" s="76"/>
      <c r="G261" s="150"/>
      <c r="H261" s="197">
        <f t="shared" si="9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8"/>
        <v>0</v>
      </c>
      <c r="D262" s="76"/>
      <c r="E262" s="76"/>
      <c r="F262" s="76"/>
      <c r="G262" s="150"/>
      <c r="H262" s="197">
        <f t="shared" si="9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8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11">SUM(D264:G264)</f>
        <v>0</v>
      </c>
      <c r="D264" s="76"/>
      <c r="E264" s="76"/>
      <c r="F264" s="76"/>
      <c r="G264" s="150"/>
      <c r="H264" s="197">
        <f t="shared" ref="H264:H282" si="12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11"/>
        <v>0</v>
      </c>
      <c r="D265" s="76"/>
      <c r="E265" s="76"/>
      <c r="F265" s="76"/>
      <c r="G265" s="150"/>
      <c r="H265" s="197">
        <f t="shared" si="12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62"/>
    </row>
    <row r="268" spans="1:13" ht="45.75" customHeight="1" x14ac:dyDescent="0.25">
      <c r="A268" s="210">
        <v>7000</v>
      </c>
      <c r="B268" s="210" t="s">
        <v>251</v>
      </c>
      <c r="C268" s="211" t="e">
        <f t="shared" si="11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12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11"/>
        <v>0</v>
      </c>
      <c r="D269" s="65">
        <f>SUM(D270,D271,D275,D276,D279)</f>
        <v>0</v>
      </c>
      <c r="E269" s="65">
        <f>SUM(E270,E271,E275,E276,E279)</f>
        <v>0</v>
      </c>
      <c r="F269" s="65">
        <f>SUM(F270,F271,F275,F276,F279)</f>
        <v>0</v>
      </c>
      <c r="G269" s="65">
        <f>SUM(G270,G271,G275,G276,G279)</f>
        <v>0</v>
      </c>
      <c r="H269" s="59">
        <f t="shared" si="12"/>
        <v>0</v>
      </c>
      <c r="I269" s="65">
        <f>SUM(I270,I271,I275,I276,I279)</f>
        <v>0</v>
      </c>
      <c r="J269" s="65">
        <f>SUM(J270,J271,J275,J276,J279)</f>
        <v>0</v>
      </c>
      <c r="K269" s="65">
        <f>SUM(K270,K271,K275,K276,K279)</f>
        <v>0</v>
      </c>
      <c r="L269" s="143">
        <f>SUM(L270,L271,L275,L276,L279)</f>
        <v>0</v>
      </c>
    </row>
    <row r="270" spans="1:13" ht="24" x14ac:dyDescent="0.25">
      <c r="A270" s="285">
        <v>7210</v>
      </c>
      <c r="B270" s="67" t="s">
        <v>253</v>
      </c>
      <c r="C270" s="194">
        <f t="shared" si="11"/>
        <v>0</v>
      </c>
      <c r="D270" s="70"/>
      <c r="E270" s="70"/>
      <c r="F270" s="70"/>
      <c r="G270" s="148"/>
      <c r="H270" s="68">
        <f t="shared" si="12"/>
        <v>0</v>
      </c>
      <c r="I270" s="70"/>
      <c r="J270" s="70"/>
      <c r="K270" s="70"/>
      <c r="L270" s="149"/>
    </row>
    <row r="271" spans="1:13" s="262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62" customFormat="1" ht="36" x14ac:dyDescent="0.25">
      <c r="A272" s="47">
        <v>7221</v>
      </c>
      <c r="B272" s="73" t="s">
        <v>255</v>
      </c>
      <c r="C272" s="190">
        <f t="shared" si="11"/>
        <v>0</v>
      </c>
      <c r="D272" s="76"/>
      <c r="E272" s="76"/>
      <c r="F272" s="76"/>
      <c r="G272" s="150"/>
      <c r="H272" s="74">
        <f t="shared" si="12"/>
        <v>0</v>
      </c>
      <c r="I272" s="76"/>
      <c r="J272" s="76"/>
      <c r="K272" s="76"/>
      <c r="L272" s="151"/>
    </row>
    <row r="273" spans="1:12" s="262" customFormat="1" ht="36" x14ac:dyDescent="0.25">
      <c r="A273" s="47">
        <v>7222</v>
      </c>
      <c r="B273" s="73" t="s">
        <v>256</v>
      </c>
      <c r="C273" s="190">
        <f t="shared" si="11"/>
        <v>0</v>
      </c>
      <c r="D273" s="76"/>
      <c r="E273" s="76"/>
      <c r="F273" s="76"/>
      <c r="G273" s="150"/>
      <c r="H273" s="74">
        <f t="shared" si="12"/>
        <v>0</v>
      </c>
      <c r="I273" s="76"/>
      <c r="J273" s="76"/>
      <c r="K273" s="76"/>
      <c r="L273" s="151"/>
    </row>
    <row r="274" spans="1:12" s="262" customFormat="1" ht="36" x14ac:dyDescent="0.25">
      <c r="A274" s="41">
        <v>7223</v>
      </c>
      <c r="B274" s="67" t="s">
        <v>257</v>
      </c>
      <c r="C274" s="194">
        <f t="shared" si="11"/>
        <v>0</v>
      </c>
      <c r="D274" s="70"/>
      <c r="E274" s="70"/>
      <c r="F274" s="70"/>
      <c r="G274" s="148"/>
      <c r="H274" s="68">
        <f t="shared" si="12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11"/>
        <v>0</v>
      </c>
      <c r="D275" s="76"/>
      <c r="E275" s="76"/>
      <c r="F275" s="76"/>
      <c r="G275" s="150"/>
      <c r="H275" s="74">
        <f t="shared" si="12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11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12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11"/>
        <v>0</v>
      </c>
      <c r="D277" s="76"/>
      <c r="E277" s="76"/>
      <c r="F277" s="76"/>
      <c r="G277" s="150"/>
      <c r="H277" s="74">
        <f t="shared" si="12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11"/>
        <v>0</v>
      </c>
      <c r="D278" s="76"/>
      <c r="E278" s="76"/>
      <c r="F278" s="76"/>
      <c r="G278" s="150"/>
      <c r="H278" s="74">
        <f t="shared" si="12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11"/>
        <v>0</v>
      </c>
      <c r="D279" s="70"/>
      <c r="E279" s="70"/>
      <c r="F279" s="70"/>
      <c r="G279" s="148"/>
      <c r="H279" s="68">
        <f t="shared" si="12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11"/>
        <v>114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114</v>
      </c>
      <c r="H280" s="74">
        <f t="shared" si="12"/>
        <v>114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114</v>
      </c>
    </row>
    <row r="281" spans="1:12" x14ac:dyDescent="0.25">
      <c r="A281" s="207" t="s">
        <v>264</v>
      </c>
      <c r="B281" s="47" t="s">
        <v>265</v>
      </c>
      <c r="C281" s="190">
        <f t="shared" si="11"/>
        <v>114</v>
      </c>
      <c r="D281" s="76"/>
      <c r="E281" s="76"/>
      <c r="F281" s="76"/>
      <c r="G281" s="150">
        <v>114</v>
      </c>
      <c r="H281" s="74">
        <f t="shared" si="12"/>
        <v>114</v>
      </c>
      <c r="I281" s="76"/>
      <c r="J281" s="76"/>
      <c r="K281" s="76"/>
      <c r="L281" s="151">
        <v>114</v>
      </c>
    </row>
    <row r="282" spans="1:12" ht="24" x14ac:dyDescent="0.25">
      <c r="A282" s="207" t="s">
        <v>266</v>
      </c>
      <c r="B282" s="216" t="s">
        <v>267</v>
      </c>
      <c r="C282" s="194">
        <f t="shared" si="11"/>
        <v>0</v>
      </c>
      <c r="D282" s="70"/>
      <c r="E282" s="70"/>
      <c r="F282" s="70"/>
      <c r="G282" s="148"/>
      <c r="H282" s="68">
        <f t="shared" si="12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210424</v>
      </c>
      <c r="I283" s="219">
        <f>SUM(I280,I268,I230,I195,I187,I173,I75,I53)</f>
        <v>198310</v>
      </c>
      <c r="J283" s="219">
        <f>SUM(J280,J268,J230,J195,J187,J173,J75,J53)</f>
        <v>0</v>
      </c>
      <c r="K283" s="219">
        <f>SUM(K280,K268,K230,K195,K187,K173,K75,K53)</f>
        <v>12000</v>
      </c>
      <c r="L283" s="143">
        <f>SUM(L280,L268,L230,L195,L187,L173,L75,L53)</f>
        <v>114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13">SUM(C288,C290)-C298+C300</f>
        <v>0</v>
      </c>
      <c r="D287" s="225">
        <f t="shared" si="13"/>
        <v>0</v>
      </c>
      <c r="E287" s="225">
        <f t="shared" si="13"/>
        <v>0</v>
      </c>
      <c r="F287" s="225">
        <f t="shared" si="13"/>
        <v>0</v>
      </c>
      <c r="G287" s="226">
        <f t="shared" si="13"/>
        <v>0</v>
      </c>
      <c r="H287" s="229">
        <f t="shared" si="13"/>
        <v>0</v>
      </c>
      <c r="I287" s="225">
        <f t="shared" si="13"/>
        <v>0</v>
      </c>
      <c r="J287" s="225">
        <f t="shared" si="13"/>
        <v>0</v>
      </c>
      <c r="K287" s="225">
        <f t="shared" si="13"/>
        <v>0</v>
      </c>
      <c r="L287" s="230">
        <f t="shared" si="13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14">C22-C280</f>
        <v>0</v>
      </c>
      <c r="D288" s="225">
        <f t="shared" si="14"/>
        <v>0</v>
      </c>
      <c r="E288" s="225">
        <f t="shared" si="14"/>
        <v>0</v>
      </c>
      <c r="F288" s="225">
        <f t="shared" si="14"/>
        <v>0</v>
      </c>
      <c r="G288" s="232">
        <f t="shared" si="14"/>
        <v>0</v>
      </c>
      <c r="H288" s="229">
        <f t="shared" si="14"/>
        <v>0</v>
      </c>
      <c r="I288" s="225">
        <f t="shared" si="14"/>
        <v>0</v>
      </c>
      <c r="J288" s="225">
        <f t="shared" si="14"/>
        <v>0</v>
      </c>
      <c r="K288" s="225">
        <f t="shared" si="14"/>
        <v>0</v>
      </c>
      <c r="L288" s="230">
        <f t="shared" si="14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15">SUM(C291,C293,C295)-SUM(C292,C294,C296)</f>
        <v>0</v>
      </c>
      <c r="D290" s="225">
        <f t="shared" si="15"/>
        <v>0</v>
      </c>
      <c r="E290" s="225">
        <f t="shared" si="15"/>
        <v>0</v>
      </c>
      <c r="F290" s="225">
        <f t="shared" si="15"/>
        <v>0</v>
      </c>
      <c r="G290" s="232">
        <f t="shared" si="15"/>
        <v>0</v>
      </c>
      <c r="H290" s="229">
        <f t="shared" si="15"/>
        <v>0</v>
      </c>
      <c r="I290" s="225">
        <f t="shared" si="15"/>
        <v>0</v>
      </c>
      <c r="J290" s="225">
        <f t="shared" si="15"/>
        <v>0</v>
      </c>
      <c r="K290" s="225">
        <f t="shared" si="15"/>
        <v>0</v>
      </c>
      <c r="L290" s="230">
        <f t="shared" si="15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16">SUM(D291:G291)</f>
        <v>0</v>
      </c>
      <c r="D291" s="83"/>
      <c r="E291" s="83"/>
      <c r="F291" s="83"/>
      <c r="G291" s="235"/>
      <c r="H291" s="81">
        <f t="shared" ref="H291:H296" si="17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16"/>
        <v>0</v>
      </c>
      <c r="D292" s="76"/>
      <c r="E292" s="76"/>
      <c r="F292" s="76"/>
      <c r="G292" s="150"/>
      <c r="H292" s="74">
        <f t="shared" si="17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16"/>
        <v>0</v>
      </c>
      <c r="D293" s="76"/>
      <c r="E293" s="76"/>
      <c r="F293" s="76"/>
      <c r="G293" s="150"/>
      <c r="H293" s="74">
        <f t="shared" si="17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16"/>
        <v>0</v>
      </c>
      <c r="D294" s="76"/>
      <c r="E294" s="76"/>
      <c r="F294" s="76"/>
      <c r="G294" s="150"/>
      <c r="H294" s="74">
        <f t="shared" si="17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16"/>
        <v>0</v>
      </c>
      <c r="D295" s="76"/>
      <c r="E295" s="76"/>
      <c r="F295" s="76"/>
      <c r="G295" s="150"/>
      <c r="H295" s="74">
        <f t="shared" si="17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16"/>
        <v>0</v>
      </c>
      <c r="D296" s="179"/>
      <c r="E296" s="179"/>
      <c r="F296" s="179"/>
      <c r="G296" s="215"/>
      <c r="H296" s="175">
        <f t="shared" si="17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577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578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fMqMSg9NUm9OUpZ6wk4+R8oTBzqcUKgWMZl6CFTdvplRR0+BVfW0+nLNmXBnNDGxywFDnt7F5kd2yyZEvyf8SA==" saltValue="wAmF3Lgo5s3ZVWIuVz+86g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Nr.09.30.2.&amp;"Arial,Regular"          </oddHeader>
    <oddFooter>&amp;L&amp;"Times New Roman,Regular"&amp;10&amp;D&amp;T&amp;R&amp;"Times New Roman,Regular"&amp;10&amp;P (&amp;N)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Normal="10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409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410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411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10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412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413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 t="s">
        <v>414</v>
      </c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 t="s">
        <v>415</v>
      </c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506317</v>
      </c>
      <c r="D21" s="31">
        <f>SUM(D22,D25,D26,D42,D43)</f>
        <v>228978</v>
      </c>
      <c r="E21" s="31">
        <f>SUM(E22,E25,E43)</f>
        <v>271067</v>
      </c>
      <c r="F21" s="31">
        <f>SUM(F22,F27,F43)</f>
        <v>6232</v>
      </c>
      <c r="G21" s="32">
        <f>SUM(G22,G45)</f>
        <v>40</v>
      </c>
      <c r="H21" s="30">
        <f>SUM(I21:L21)</f>
        <v>502205</v>
      </c>
      <c r="I21" s="31">
        <f>SUM(I22,I25,I26,I42,I43)</f>
        <v>267395</v>
      </c>
      <c r="J21" s="31">
        <f>SUM(J22,J25,J43)</f>
        <v>228537</v>
      </c>
      <c r="K21" s="31">
        <f>SUM(K22,K27,K43)</f>
        <v>6232</v>
      </c>
      <c r="L21" s="33">
        <f>SUM(L22,L45)</f>
        <v>41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1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1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>
        <v>0</v>
      </c>
      <c r="H24" s="48">
        <f t="shared" si="1"/>
        <v>1</v>
      </c>
      <c r="I24" s="49"/>
      <c r="J24" s="49"/>
      <c r="K24" s="49"/>
      <c r="L24" s="51">
        <v>1</v>
      </c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500045</v>
      </c>
      <c r="D25" s="54">
        <v>228978</v>
      </c>
      <c r="E25" s="54">
        <v>271067</v>
      </c>
      <c r="F25" s="55" t="s">
        <v>36</v>
      </c>
      <c r="G25" s="56" t="s">
        <v>36</v>
      </c>
      <c r="H25" s="53">
        <f t="shared" si="1"/>
        <v>495932</v>
      </c>
      <c r="I25" s="54">
        <v>267395</v>
      </c>
      <c r="J25" s="54">
        <v>228537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6232</v>
      </c>
      <c r="D27" s="61" t="s">
        <v>36</v>
      </c>
      <c r="E27" s="61" t="s">
        <v>36</v>
      </c>
      <c r="F27" s="65">
        <f>SUM(F28,F32,F34,F37)</f>
        <v>6232</v>
      </c>
      <c r="G27" s="62" t="s">
        <v>36</v>
      </c>
      <c r="H27" s="59">
        <f t="shared" si="1"/>
        <v>6232</v>
      </c>
      <c r="I27" s="61" t="s">
        <v>36</v>
      </c>
      <c r="J27" s="61" t="s">
        <v>36</v>
      </c>
      <c r="K27" s="65">
        <f>SUM(K28,K32,K34,K37)</f>
        <v>6232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6232</v>
      </c>
      <c r="D37" s="61" t="s">
        <v>36</v>
      </c>
      <c r="E37" s="61" t="s">
        <v>36</v>
      </c>
      <c r="F37" s="65">
        <f>SUM(F38:F41)</f>
        <v>6232</v>
      </c>
      <c r="G37" s="62" t="s">
        <v>36</v>
      </c>
      <c r="H37" s="59">
        <f t="shared" si="1"/>
        <v>6232</v>
      </c>
      <c r="I37" s="61" t="s">
        <v>36</v>
      </c>
      <c r="J37" s="61" t="s">
        <v>36</v>
      </c>
      <c r="K37" s="65">
        <f>SUM(K38:K41)</f>
        <v>6232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6232</v>
      </c>
      <c r="D41" s="75" t="s">
        <v>36</v>
      </c>
      <c r="E41" s="75" t="s">
        <v>36</v>
      </c>
      <c r="F41" s="76">
        <v>6232</v>
      </c>
      <c r="G41" s="77" t="s">
        <v>36</v>
      </c>
      <c r="H41" s="74">
        <f t="shared" si="1"/>
        <v>6232</v>
      </c>
      <c r="I41" s="75" t="s">
        <v>36</v>
      </c>
      <c r="J41" s="75" t="s">
        <v>36</v>
      </c>
      <c r="K41" s="76">
        <v>6232</v>
      </c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40</v>
      </c>
      <c r="D45" s="61" t="s">
        <v>36</v>
      </c>
      <c r="E45" s="61" t="s">
        <v>36</v>
      </c>
      <c r="F45" s="61" t="s">
        <v>36</v>
      </c>
      <c r="G45" s="99">
        <f>SUM(G46:G47)</f>
        <v>40</v>
      </c>
      <c r="H45" s="98">
        <f t="shared" si="1"/>
        <v>40</v>
      </c>
      <c r="I45" s="100" t="s">
        <v>36</v>
      </c>
      <c r="J45" s="100" t="s">
        <v>36</v>
      </c>
      <c r="K45" s="100" t="s">
        <v>36</v>
      </c>
      <c r="L45" s="101">
        <f>SUM(L46:L47)</f>
        <v>40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40</v>
      </c>
      <c r="D47" s="105" t="s">
        <v>36</v>
      </c>
      <c r="E47" s="105" t="s">
        <v>36</v>
      </c>
      <c r="F47" s="105" t="s">
        <v>36</v>
      </c>
      <c r="G47" s="106">
        <v>40</v>
      </c>
      <c r="H47" s="108">
        <f t="shared" si="1"/>
        <v>40</v>
      </c>
      <c r="I47" s="105" t="s">
        <v>36</v>
      </c>
      <c r="J47" s="105" t="s">
        <v>36</v>
      </c>
      <c r="K47" s="105" t="s">
        <v>36</v>
      </c>
      <c r="L47" s="107">
        <v>40</v>
      </c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502205</v>
      </c>
      <c r="I50" s="122">
        <f>SUM(I51,I280)</f>
        <v>267395</v>
      </c>
      <c r="J50" s="122">
        <f>SUM(J51,J280)</f>
        <v>228537</v>
      </c>
      <c r="K50" s="122">
        <f>SUM(K51,K280)</f>
        <v>6232</v>
      </c>
      <c r="L50" s="124">
        <f>SUM(L51,L280)</f>
        <v>41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502205</v>
      </c>
      <c r="I51" s="128">
        <f>SUM(I52,I194)</f>
        <v>267395</v>
      </c>
      <c r="J51" s="128">
        <f>SUM(J52,J194)</f>
        <v>228537</v>
      </c>
      <c r="K51" s="128">
        <f>SUM(K52,K194)</f>
        <v>6232</v>
      </c>
      <c r="L51" s="130">
        <f>SUM(L52,L194)</f>
        <v>41</v>
      </c>
    </row>
    <row r="52" spans="1:12" s="27" customFormat="1" ht="24" x14ac:dyDescent="0.25">
      <c r="A52" s="131"/>
      <c r="B52" s="21" t="s">
        <v>62</v>
      </c>
      <c r="C52" s="132">
        <f t="shared" si="5"/>
        <v>498062</v>
      </c>
      <c r="D52" s="133">
        <f>SUM(D53,D75,D173,D187)</f>
        <v>222403</v>
      </c>
      <c r="E52" s="133">
        <f>SUM(E53,E75,E173,E187)</f>
        <v>271067</v>
      </c>
      <c r="F52" s="133">
        <f>SUM(F53,F75,F173,F187)</f>
        <v>4552</v>
      </c>
      <c r="G52" s="134">
        <f>SUM(G53,G75,G173,G187)</f>
        <v>40</v>
      </c>
      <c r="H52" s="132">
        <f t="shared" si="6"/>
        <v>477178</v>
      </c>
      <c r="I52" s="133">
        <f>SUM(I53,I75,I173,I187)</f>
        <v>243048</v>
      </c>
      <c r="J52" s="133">
        <f>SUM(J53,J75,J173,J187)</f>
        <v>228537</v>
      </c>
      <c r="K52" s="133">
        <f>SUM(K53,K75,K173,K187)</f>
        <v>5552</v>
      </c>
      <c r="L52" s="135">
        <f>SUM(L53,L75,L173,L187)</f>
        <v>41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437856</v>
      </c>
      <c r="D53" s="138">
        <f>SUM(D54,D67)</f>
        <v>166789</v>
      </c>
      <c r="E53" s="138">
        <f>SUM(E54,E67)</f>
        <v>271067</v>
      </c>
      <c r="F53" s="138">
        <f>SUM(F54,F67)</f>
        <v>0</v>
      </c>
      <c r="G53" s="139">
        <f>SUM(G54,G67)</f>
        <v>0</v>
      </c>
      <c r="H53" s="137">
        <f t="shared" si="6"/>
        <v>421789</v>
      </c>
      <c r="I53" s="138">
        <f>SUM(I54,I67)</f>
        <v>193252</v>
      </c>
      <c r="J53" s="138">
        <f>SUM(J54,J67)</f>
        <v>228537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337287</v>
      </c>
      <c r="D54" s="65">
        <f>SUM(D55,D58,D66)</f>
        <v>118860</v>
      </c>
      <c r="E54" s="65">
        <f>SUM(E55,E58,E66)</f>
        <v>218427</v>
      </c>
      <c r="F54" s="65">
        <f>SUM(F55,F58,F66)</f>
        <v>0</v>
      </c>
      <c r="G54" s="142">
        <f>SUM(G55,G58,G66)</f>
        <v>0</v>
      </c>
      <c r="H54" s="59">
        <f t="shared" si="6"/>
        <v>324347</v>
      </c>
      <c r="I54" s="65">
        <f>SUM(I55,I58,I66)</f>
        <v>140272</v>
      </c>
      <c r="J54" s="65">
        <f>SUM(J55,J58,J66)</f>
        <v>184075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322542</v>
      </c>
      <c r="D55" s="145">
        <f>SUM(D56:D57)</f>
        <v>113922</v>
      </c>
      <c r="E55" s="145">
        <f>SUM(E56:E57)</f>
        <v>208620</v>
      </c>
      <c r="F55" s="145">
        <f>SUM(F56:F57)</f>
        <v>0</v>
      </c>
      <c r="G55" s="146">
        <f>SUM(G56:G57)</f>
        <v>0</v>
      </c>
      <c r="H55" s="110">
        <f t="shared" si="6"/>
        <v>297013</v>
      </c>
      <c r="I55" s="145">
        <f>SUM(I56:I57)</f>
        <v>122742</v>
      </c>
      <c r="J55" s="145">
        <f>SUM(J56:J57)</f>
        <v>174271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322542</v>
      </c>
      <c r="D57" s="76">
        <v>113922</v>
      </c>
      <c r="E57" s="76">
        <v>208620</v>
      </c>
      <c r="F57" s="76"/>
      <c r="G57" s="150"/>
      <c r="H57" s="74">
        <f t="shared" si="6"/>
        <v>297013</v>
      </c>
      <c r="I57" s="76">
        <f>121106+1636</f>
        <v>122742</v>
      </c>
      <c r="J57" s="76">
        <f>143792+6230+6542+17707</f>
        <v>174271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14745</v>
      </c>
      <c r="D58" s="153">
        <f>SUM(D59:D65)</f>
        <v>4938</v>
      </c>
      <c r="E58" s="153">
        <f>SUM(E59:E65)</f>
        <v>9807</v>
      </c>
      <c r="F58" s="153">
        <f>SUM(F59:F65)</f>
        <v>0</v>
      </c>
      <c r="G58" s="154">
        <f>SUM(G59:G65)</f>
        <v>0</v>
      </c>
      <c r="H58" s="74">
        <f t="shared" si="6"/>
        <v>27334</v>
      </c>
      <c r="I58" s="153">
        <f>SUM(I59:I65)</f>
        <v>17530</v>
      </c>
      <c r="J58" s="153">
        <f>SUM(J59:J65)</f>
        <v>9804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3386</v>
      </c>
      <c r="D59" s="76">
        <v>3386</v>
      </c>
      <c r="E59" s="76"/>
      <c r="F59" s="76"/>
      <c r="G59" s="150"/>
      <c r="H59" s="74">
        <f t="shared" si="6"/>
        <v>6279</v>
      </c>
      <c r="I59" s="76">
        <v>3723</v>
      </c>
      <c r="J59" s="76">
        <f>2556</f>
        <v>2556</v>
      </c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835</v>
      </c>
      <c r="D60" s="76">
        <v>835</v>
      </c>
      <c r="E60" s="76"/>
      <c r="F60" s="76"/>
      <c r="G60" s="150"/>
      <c r="H60" s="74">
        <f t="shared" si="6"/>
        <v>918</v>
      </c>
      <c r="I60" s="76">
        <v>918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2592</v>
      </c>
      <c r="D61" s="76"/>
      <c r="E61" s="76">
        <v>2592</v>
      </c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1718</v>
      </c>
      <c r="I63" s="76">
        <v>1718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10454</v>
      </c>
      <c r="I64" s="76">
        <v>10454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7932</v>
      </c>
      <c r="D65" s="76">
        <v>717</v>
      </c>
      <c r="E65" s="76">
        <v>7215</v>
      </c>
      <c r="F65" s="76"/>
      <c r="G65" s="150"/>
      <c r="H65" s="74">
        <f t="shared" si="6"/>
        <v>7965</v>
      </c>
      <c r="I65" s="76">
        <v>717</v>
      </c>
      <c r="J65" s="76">
        <f>7140+108</f>
        <v>7248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100569</v>
      </c>
      <c r="D67" s="65">
        <f>SUM(D68:D69)</f>
        <v>47929</v>
      </c>
      <c r="E67" s="65">
        <f>SUM(E68:E69)</f>
        <v>52640</v>
      </c>
      <c r="F67" s="65">
        <f>SUM(F68:F69)</f>
        <v>0</v>
      </c>
      <c r="G67" s="159">
        <f>SUM(G68:G69)</f>
        <v>0</v>
      </c>
      <c r="H67" s="59">
        <f t="shared" si="6"/>
        <v>97442</v>
      </c>
      <c r="I67" s="65">
        <f>SUM(I68:I69)</f>
        <v>52980</v>
      </c>
      <c r="J67" s="65">
        <f>SUM(J68:J69)</f>
        <v>44462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81975</v>
      </c>
      <c r="D68" s="70">
        <v>30235</v>
      </c>
      <c r="E68" s="70">
        <v>51740</v>
      </c>
      <c r="F68" s="70"/>
      <c r="G68" s="148"/>
      <c r="H68" s="68">
        <f t="shared" si="6"/>
        <v>78908</v>
      </c>
      <c r="I68" s="70">
        <f>34848+438</f>
        <v>35286</v>
      </c>
      <c r="J68" s="70">
        <f>36373+1512+1560+4177</f>
        <v>43622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18594</v>
      </c>
      <c r="D69" s="153">
        <f>SUM(D70:D74)</f>
        <v>17694</v>
      </c>
      <c r="E69" s="153">
        <f>SUM(E70:E74)</f>
        <v>900</v>
      </c>
      <c r="F69" s="153">
        <f>SUM(F70:F74)</f>
        <v>0</v>
      </c>
      <c r="G69" s="154">
        <f>SUM(G70:G74)</f>
        <v>0</v>
      </c>
      <c r="H69" s="74">
        <f t="shared" si="6"/>
        <v>18534</v>
      </c>
      <c r="I69" s="153">
        <f>SUM(I70:I74)</f>
        <v>17694</v>
      </c>
      <c r="J69" s="153">
        <f>SUM(J70:J74)</f>
        <v>840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10210</v>
      </c>
      <c r="D70" s="76">
        <v>9310</v>
      </c>
      <c r="E70" s="76">
        <v>900</v>
      </c>
      <c r="F70" s="76"/>
      <c r="G70" s="150"/>
      <c r="H70" s="74">
        <f t="shared" si="6"/>
        <v>10150</v>
      </c>
      <c r="I70" s="76">
        <f>9090+220</f>
        <v>9310</v>
      </c>
      <c r="J70" s="76">
        <f>700+70+70</f>
        <v>840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8324</v>
      </c>
      <c r="D73" s="76">
        <v>8324</v>
      </c>
      <c r="E73" s="76"/>
      <c r="F73" s="76"/>
      <c r="G73" s="150"/>
      <c r="H73" s="74">
        <f t="shared" si="6"/>
        <v>8324</v>
      </c>
      <c r="I73" s="76">
        <v>8324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60</v>
      </c>
      <c r="D74" s="76">
        <v>60</v>
      </c>
      <c r="E74" s="76"/>
      <c r="F74" s="76"/>
      <c r="G74" s="150"/>
      <c r="H74" s="74">
        <f t="shared" si="6"/>
        <v>60</v>
      </c>
      <c r="I74" s="76">
        <v>60</v>
      </c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60206</v>
      </c>
      <c r="D75" s="138">
        <f>SUM(D76,D83,D130,D164,D165,D172)</f>
        <v>55614</v>
      </c>
      <c r="E75" s="138">
        <f>SUM(E76,E83,E130,E164,E165,E172)</f>
        <v>0</v>
      </c>
      <c r="F75" s="138">
        <f>SUM(F76,F83,F130,F164,F165,F172)</f>
        <v>4552</v>
      </c>
      <c r="G75" s="139">
        <f>SUM(G76,G83,G130,G164,G165,G172)</f>
        <v>40</v>
      </c>
      <c r="H75" s="137">
        <f t="shared" si="6"/>
        <v>55389</v>
      </c>
      <c r="I75" s="138">
        <f>SUM(I76,I83,I130,I164,I165,I172)</f>
        <v>49796</v>
      </c>
      <c r="J75" s="138">
        <f>SUM(J76,J83,J130,J164,J165,J172)</f>
        <v>0</v>
      </c>
      <c r="K75" s="138">
        <f>SUM(K76,K83,K130,K164,K165,K172)</f>
        <v>5552</v>
      </c>
      <c r="L75" s="140">
        <f>SUM(L76,L83,L130,L164,L165,L172)</f>
        <v>41</v>
      </c>
    </row>
    <row r="76" spans="1:12" ht="24" x14ac:dyDescent="0.25">
      <c r="A76" s="58">
        <v>2100</v>
      </c>
      <c r="B76" s="141" t="s">
        <v>612</v>
      </c>
      <c r="C76" s="59">
        <f t="shared" si="5"/>
        <v>2340</v>
      </c>
      <c r="D76" s="65">
        <f>SUM(D77,D80)</f>
        <v>2340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2340</v>
      </c>
      <c r="D80" s="153">
        <f>SUM(D81:D82)</f>
        <v>2340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420</v>
      </c>
      <c r="D81" s="76">
        <v>420</v>
      </c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1920</v>
      </c>
      <c r="D82" s="76">
        <v>1920</v>
      </c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42823</v>
      </c>
      <c r="D83" s="65">
        <f>SUM(D84,D89,D95,D103,D112,D116,D122,D128)</f>
        <v>40835</v>
      </c>
      <c r="E83" s="65">
        <f>SUM(E84,E89,E95,E103,E112,E116,E122,E128)</f>
        <v>0</v>
      </c>
      <c r="F83" s="65">
        <f>SUM(F84,F89,F95,F103,F112,F116,F122,F128)</f>
        <v>1988</v>
      </c>
      <c r="G83" s="159">
        <f>SUM(G84,G89,G95,G103,G112,G116,G122,G128)</f>
        <v>0</v>
      </c>
      <c r="H83" s="59">
        <f t="shared" si="6"/>
        <v>42312</v>
      </c>
      <c r="I83" s="65">
        <f>SUM(I84,I89,I95,I103,I112,I116,I122,I128)</f>
        <v>40324</v>
      </c>
      <c r="J83" s="65">
        <f>SUM(J84,J89,J95,J103,J112,J116,J122,J128)</f>
        <v>0</v>
      </c>
      <c r="K83" s="65">
        <f>SUM(K84,K89,K95,K103,K112,K116,K122,K128)</f>
        <v>1988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2176</v>
      </c>
      <c r="D84" s="145">
        <f>SUM(D85:D88)</f>
        <v>2131</v>
      </c>
      <c r="E84" s="145">
        <f>SUM(E85:E88)</f>
        <v>0</v>
      </c>
      <c r="F84" s="145">
        <f>SUM(F85:F88)</f>
        <v>45</v>
      </c>
      <c r="G84" s="145">
        <f>SUM(G85:G88)</f>
        <v>0</v>
      </c>
      <c r="H84" s="110">
        <f t="shared" si="6"/>
        <v>1762</v>
      </c>
      <c r="I84" s="145">
        <f>SUM(I85:I88)</f>
        <v>1717</v>
      </c>
      <c r="J84" s="145">
        <f>SUM(J85:J88)</f>
        <v>0</v>
      </c>
      <c r="K84" s="145">
        <f>SUM(K85:K88)</f>
        <v>45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1220</v>
      </c>
      <c r="D85" s="70">
        <v>1220</v>
      </c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1220</v>
      </c>
      <c r="I86" s="76">
        <v>1220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451</v>
      </c>
      <c r="D87" s="76">
        <v>451</v>
      </c>
      <c r="E87" s="76"/>
      <c r="F87" s="76"/>
      <c r="G87" s="150"/>
      <c r="H87" s="74">
        <f t="shared" si="6"/>
        <v>451</v>
      </c>
      <c r="I87" s="76">
        <v>451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505</v>
      </c>
      <c r="D88" s="76">
        <v>460</v>
      </c>
      <c r="E88" s="76"/>
      <c r="F88" s="76">
        <v>45</v>
      </c>
      <c r="G88" s="150"/>
      <c r="H88" s="74">
        <f t="shared" si="6"/>
        <v>91</v>
      </c>
      <c r="I88" s="76">
        <f>460-414</f>
        <v>46</v>
      </c>
      <c r="J88" s="76"/>
      <c r="K88" s="76">
        <v>45</v>
      </c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30600</v>
      </c>
      <c r="D89" s="153">
        <f>SUM(D90:D94)</f>
        <v>28978</v>
      </c>
      <c r="E89" s="153">
        <f>SUM(E90:E94)</f>
        <v>0</v>
      </c>
      <c r="F89" s="153">
        <f>SUM(F90:F94)</f>
        <v>1622</v>
      </c>
      <c r="G89" s="154">
        <f>SUM(G90:G94)</f>
        <v>0</v>
      </c>
      <c r="H89" s="74">
        <f t="shared" si="6"/>
        <v>30662</v>
      </c>
      <c r="I89" s="153">
        <f>SUM(I90:I94)</f>
        <v>29040</v>
      </c>
      <c r="J89" s="153">
        <f>SUM(J90:J94)</f>
        <v>0</v>
      </c>
      <c r="K89" s="153">
        <f>SUM(K90:K94)</f>
        <v>1622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17105</v>
      </c>
      <c r="D90" s="76">
        <v>17105</v>
      </c>
      <c r="E90" s="76"/>
      <c r="F90" s="76"/>
      <c r="G90" s="150"/>
      <c r="H90" s="74">
        <f t="shared" si="6"/>
        <v>19120</v>
      </c>
      <c r="I90" s="76">
        <v>19120</v>
      </c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5956</v>
      </c>
      <c r="D91" s="76">
        <v>5016</v>
      </c>
      <c r="E91" s="76"/>
      <c r="F91" s="76">
        <v>940</v>
      </c>
      <c r="G91" s="150"/>
      <c r="H91" s="74">
        <f t="shared" si="6"/>
        <v>4879</v>
      </c>
      <c r="I91" s="76">
        <v>3939</v>
      </c>
      <c r="J91" s="76"/>
      <c r="K91" s="76">
        <v>940</v>
      </c>
      <c r="L91" s="151"/>
    </row>
    <row r="92" spans="1:12" x14ac:dyDescent="0.25">
      <c r="A92" s="47">
        <v>2223</v>
      </c>
      <c r="B92" s="73" t="s">
        <v>92</v>
      </c>
      <c r="C92" s="74">
        <f t="shared" si="5"/>
        <v>7173</v>
      </c>
      <c r="D92" s="76">
        <v>6561</v>
      </c>
      <c r="E92" s="76"/>
      <c r="F92" s="76">
        <v>612</v>
      </c>
      <c r="G92" s="150"/>
      <c r="H92" s="74">
        <f t="shared" si="6"/>
        <v>6466</v>
      </c>
      <c r="I92" s="76">
        <v>5854</v>
      </c>
      <c r="J92" s="76"/>
      <c r="K92" s="76">
        <v>612</v>
      </c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366</v>
      </c>
      <c r="D93" s="76">
        <v>296</v>
      </c>
      <c r="E93" s="76"/>
      <c r="F93" s="76">
        <v>70</v>
      </c>
      <c r="G93" s="150"/>
      <c r="H93" s="74">
        <f t="shared" si="6"/>
        <v>197</v>
      </c>
      <c r="I93" s="76">
        <v>127</v>
      </c>
      <c r="J93" s="76"/>
      <c r="K93" s="76">
        <v>70</v>
      </c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1000</v>
      </c>
      <c r="D95" s="153">
        <f>SUM(D96:D102)</f>
        <v>1000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442</v>
      </c>
      <c r="I95" s="153">
        <f>SUM(I96:I102)</f>
        <v>442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100</v>
      </c>
      <c r="D99" s="76">
        <v>100</v>
      </c>
      <c r="E99" s="76"/>
      <c r="F99" s="76"/>
      <c r="G99" s="150"/>
      <c r="H99" s="74">
        <f t="shared" si="6"/>
        <v>67</v>
      </c>
      <c r="I99" s="76">
        <v>67</v>
      </c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540</v>
      </c>
      <c r="D100" s="76">
        <v>540</v>
      </c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360</v>
      </c>
      <c r="D102" s="76">
        <v>360</v>
      </c>
      <c r="E102" s="76"/>
      <c r="F102" s="76"/>
      <c r="G102" s="150"/>
      <c r="H102" s="74">
        <f t="shared" si="6"/>
        <v>375</v>
      </c>
      <c r="I102" s="76">
        <f>360+15</f>
        <v>375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2035</v>
      </c>
      <c r="D103" s="153">
        <f>SUM(D104:D111)</f>
        <v>1747</v>
      </c>
      <c r="E103" s="153">
        <f>SUM(E104:E111)</f>
        <v>0</v>
      </c>
      <c r="F103" s="153">
        <f>SUM(F104:F111)</f>
        <v>288</v>
      </c>
      <c r="G103" s="154">
        <f>SUM(G104:G111)</f>
        <v>0</v>
      </c>
      <c r="H103" s="74">
        <f t="shared" si="6"/>
        <v>2035</v>
      </c>
      <c r="I103" s="153">
        <f>SUM(I104:I111)</f>
        <v>1747</v>
      </c>
      <c r="J103" s="153">
        <f>SUM(J104:J111)</f>
        <v>0</v>
      </c>
      <c r="K103" s="153">
        <f>SUM(K104:K111)</f>
        <v>288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558</v>
      </c>
      <c r="D106" s="76">
        <v>558</v>
      </c>
      <c r="E106" s="76"/>
      <c r="F106" s="76"/>
      <c r="G106" s="150"/>
      <c r="H106" s="74">
        <f t="shared" si="6"/>
        <v>558</v>
      </c>
      <c r="I106" s="76">
        <v>558</v>
      </c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777</v>
      </c>
      <c r="D107" s="76">
        <v>689</v>
      </c>
      <c r="E107" s="76"/>
      <c r="F107" s="76">
        <v>88</v>
      </c>
      <c r="G107" s="150"/>
      <c r="H107" s="74">
        <f t="shared" si="6"/>
        <v>777</v>
      </c>
      <c r="I107" s="76">
        <v>689</v>
      </c>
      <c r="J107" s="76"/>
      <c r="K107" s="76">
        <v>88</v>
      </c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700</v>
      </c>
      <c r="D111" s="76">
        <v>500</v>
      </c>
      <c r="E111" s="76"/>
      <c r="F111" s="76">
        <v>200</v>
      </c>
      <c r="G111" s="150"/>
      <c r="H111" s="74">
        <f t="shared" si="6"/>
        <v>700</v>
      </c>
      <c r="I111" s="76">
        <v>500</v>
      </c>
      <c r="J111" s="76"/>
      <c r="K111" s="76">
        <v>200</v>
      </c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15</v>
      </c>
      <c r="D112" s="153">
        <f>SUM(D113:D115)</f>
        <v>15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414</v>
      </c>
      <c r="I112" s="153">
        <f>SUM(I113:I115)</f>
        <v>414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15</v>
      </c>
      <c r="D115" s="76">
        <v>15</v>
      </c>
      <c r="E115" s="76"/>
      <c r="F115" s="76"/>
      <c r="G115" s="150"/>
      <c r="H115" s="74">
        <f>SUM(I115:L115)</f>
        <v>414</v>
      </c>
      <c r="I115" s="76">
        <f>15-15+414</f>
        <v>414</v>
      </c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6997</v>
      </c>
      <c r="D116" s="153">
        <f>SUM(D117:D121)</f>
        <v>6964</v>
      </c>
      <c r="E116" s="153">
        <f>SUM(E117:E121)</f>
        <v>0</v>
      </c>
      <c r="F116" s="153">
        <f>SUM(F117:F121)</f>
        <v>33</v>
      </c>
      <c r="G116" s="154">
        <f>SUM(G117:G121)</f>
        <v>0</v>
      </c>
      <c r="H116" s="74">
        <f t="shared" ref="H116:H188" si="8">SUM(I116:L116)</f>
        <v>6997</v>
      </c>
      <c r="I116" s="153">
        <f>SUM(I117:I121)</f>
        <v>6964</v>
      </c>
      <c r="J116" s="153">
        <f>SUM(J117:J121)</f>
        <v>0</v>
      </c>
      <c r="K116" s="153">
        <f>SUM(K117:K121)</f>
        <v>33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6964</v>
      </c>
      <c r="D117" s="76">
        <v>6964</v>
      </c>
      <c r="E117" s="76"/>
      <c r="F117" s="76"/>
      <c r="G117" s="150"/>
      <c r="H117" s="74">
        <f t="shared" si="8"/>
        <v>6964</v>
      </c>
      <c r="I117" s="76">
        <v>6964</v>
      </c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33</v>
      </c>
      <c r="D121" s="76"/>
      <c r="E121" s="76"/>
      <c r="F121" s="76">
        <v>33</v>
      </c>
      <c r="G121" s="150"/>
      <c r="H121" s="74">
        <f t="shared" si="8"/>
        <v>33</v>
      </c>
      <c r="I121" s="76"/>
      <c r="J121" s="76"/>
      <c r="K121" s="76">
        <v>33</v>
      </c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15043</v>
      </c>
      <c r="D130" s="65">
        <f>SUM(D131,D136,D140,D141,D144,D151,D159,D160,D163)</f>
        <v>12439</v>
      </c>
      <c r="E130" s="65">
        <f>SUM(E131,E136,E140,E141,E144,E151,E159,E160,E163)</f>
        <v>0</v>
      </c>
      <c r="F130" s="65">
        <f>SUM(F131,F136,F140,F141,F144,F151,F159,F160,F163)</f>
        <v>2564</v>
      </c>
      <c r="G130" s="159">
        <f>SUM(G131,G136,G140,G141,G144,G151,G159,G160,G163)</f>
        <v>40</v>
      </c>
      <c r="H130" s="59">
        <f t="shared" si="8"/>
        <v>13077</v>
      </c>
      <c r="I130" s="65">
        <f>SUM(I131,I136,I140,I141,I144,I151,I159,I160,I163)</f>
        <v>9472</v>
      </c>
      <c r="J130" s="65">
        <f>SUM(J131,J136,J140,J141,J144,J151,J159,J160,J163)</f>
        <v>0</v>
      </c>
      <c r="K130" s="65">
        <f>SUM(K131,K136,K140,K141,K144,K151,K159,K160,K163)</f>
        <v>3564</v>
      </c>
      <c r="L130" s="160">
        <f>SUM(L131,L136,L140,L141,L144,L151,L159,L160,L163)</f>
        <v>41</v>
      </c>
    </row>
    <row r="131" spans="1:12" ht="24" x14ac:dyDescent="0.25">
      <c r="A131" s="161">
        <v>2310</v>
      </c>
      <c r="B131" s="67" t="s">
        <v>622</v>
      </c>
      <c r="C131" s="68">
        <f t="shared" si="7"/>
        <v>6169</v>
      </c>
      <c r="D131" s="162">
        <f>SUM(D132:D135)</f>
        <v>5344</v>
      </c>
      <c r="E131" s="162">
        <f t="shared" ref="E131:L131" si="10">SUM(E132:E135)</f>
        <v>0</v>
      </c>
      <c r="F131" s="162">
        <f t="shared" si="10"/>
        <v>825</v>
      </c>
      <c r="G131" s="163">
        <f t="shared" si="10"/>
        <v>0</v>
      </c>
      <c r="H131" s="68">
        <f t="shared" si="8"/>
        <v>4593</v>
      </c>
      <c r="I131" s="162">
        <f t="shared" si="10"/>
        <v>2727</v>
      </c>
      <c r="J131" s="162">
        <f t="shared" si="10"/>
        <v>0</v>
      </c>
      <c r="K131" s="162">
        <f t="shared" si="10"/>
        <v>1825</v>
      </c>
      <c r="L131" s="164">
        <f t="shared" si="10"/>
        <v>41</v>
      </c>
    </row>
    <row r="132" spans="1:12" x14ac:dyDescent="0.25">
      <c r="A132" s="47">
        <v>2311</v>
      </c>
      <c r="B132" s="73" t="s">
        <v>125</v>
      </c>
      <c r="C132" s="74">
        <f t="shared" si="7"/>
        <v>1030</v>
      </c>
      <c r="D132" s="76">
        <v>855</v>
      </c>
      <c r="E132" s="76"/>
      <c r="F132" s="76">
        <v>175</v>
      </c>
      <c r="G132" s="150"/>
      <c r="H132" s="74">
        <f t="shared" si="8"/>
        <v>1030</v>
      </c>
      <c r="I132" s="76">
        <v>855</v>
      </c>
      <c r="J132" s="76"/>
      <c r="K132" s="76">
        <v>175</v>
      </c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5091</v>
      </c>
      <c r="D133" s="76">
        <v>4441</v>
      </c>
      <c r="E133" s="76"/>
      <c r="F133" s="76">
        <v>650</v>
      </c>
      <c r="G133" s="150"/>
      <c r="H133" s="74">
        <f t="shared" si="8"/>
        <v>3172</v>
      </c>
      <c r="I133" s="76">
        <v>1522</v>
      </c>
      <c r="J133" s="76"/>
      <c r="K133" s="76">
        <v>1650</v>
      </c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48</v>
      </c>
      <c r="D134" s="76">
        <v>48</v>
      </c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391</v>
      </c>
      <c r="I135" s="76">
        <v>350</v>
      </c>
      <c r="J135" s="76"/>
      <c r="K135" s="76"/>
      <c r="L135" s="151">
        <v>41</v>
      </c>
    </row>
    <row r="136" spans="1:12" x14ac:dyDescent="0.25">
      <c r="A136" s="152">
        <v>2320</v>
      </c>
      <c r="B136" s="73" t="s">
        <v>128</v>
      </c>
      <c r="C136" s="74">
        <f t="shared" si="7"/>
        <v>892</v>
      </c>
      <c r="D136" s="153">
        <f>SUM(D137:D139)</f>
        <v>292</v>
      </c>
      <c r="E136" s="153">
        <f>SUM(E137:E139)</f>
        <v>0</v>
      </c>
      <c r="F136" s="153">
        <f>SUM(F137:F139)</f>
        <v>600</v>
      </c>
      <c r="G136" s="154">
        <f>SUM(G137:G139)</f>
        <v>0</v>
      </c>
      <c r="H136" s="74">
        <f t="shared" si="8"/>
        <v>892</v>
      </c>
      <c r="I136" s="153">
        <f>SUM(I137:I139)</f>
        <v>292</v>
      </c>
      <c r="J136" s="153">
        <f>SUM(J137:J139)</f>
        <v>0</v>
      </c>
      <c r="K136" s="153">
        <f>SUM(K137:K139)</f>
        <v>600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892</v>
      </c>
      <c r="D138" s="76">
        <v>292</v>
      </c>
      <c r="E138" s="76"/>
      <c r="F138" s="76">
        <v>600</v>
      </c>
      <c r="G138" s="150"/>
      <c r="H138" s="74">
        <f t="shared" si="8"/>
        <v>892</v>
      </c>
      <c r="I138" s="76">
        <v>292</v>
      </c>
      <c r="J138" s="76"/>
      <c r="K138" s="76">
        <v>600</v>
      </c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75</v>
      </c>
      <c r="D141" s="153">
        <f>SUM(D142:D143)</f>
        <v>75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75</v>
      </c>
      <c r="I141" s="153">
        <f>SUM(I142:I143)</f>
        <v>75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75</v>
      </c>
      <c r="D142" s="76">
        <v>75</v>
      </c>
      <c r="E142" s="76"/>
      <c r="F142" s="76"/>
      <c r="G142" s="150"/>
      <c r="H142" s="74">
        <f t="shared" si="8"/>
        <v>75</v>
      </c>
      <c r="I142" s="76">
        <v>75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3120</v>
      </c>
      <c r="D144" s="145">
        <f>SUM(D145:D150)</f>
        <v>2621</v>
      </c>
      <c r="E144" s="145">
        <f>SUM(E145:E150)</f>
        <v>0</v>
      </c>
      <c r="F144" s="145">
        <f>SUM(F145:F150)</f>
        <v>499</v>
      </c>
      <c r="G144" s="146">
        <f>SUM(G145:G150)</f>
        <v>0</v>
      </c>
      <c r="H144" s="110">
        <f t="shared" si="8"/>
        <v>3120</v>
      </c>
      <c r="I144" s="145">
        <f>SUM(I145:I150)</f>
        <v>2621</v>
      </c>
      <c r="J144" s="145">
        <f>SUM(J145:J150)</f>
        <v>0</v>
      </c>
      <c r="K144" s="145">
        <f>SUM(K145:K150)</f>
        <v>499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809</v>
      </c>
      <c r="D145" s="70">
        <v>595</v>
      </c>
      <c r="E145" s="70"/>
      <c r="F145" s="70">
        <v>214</v>
      </c>
      <c r="G145" s="148"/>
      <c r="H145" s="68">
        <f t="shared" si="8"/>
        <v>809</v>
      </c>
      <c r="I145" s="70">
        <v>595</v>
      </c>
      <c r="J145" s="70"/>
      <c r="K145" s="70">
        <v>214</v>
      </c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1418</v>
      </c>
      <c r="D146" s="76">
        <v>1133</v>
      </c>
      <c r="E146" s="76"/>
      <c r="F146" s="76">
        <v>285</v>
      </c>
      <c r="G146" s="150"/>
      <c r="H146" s="74">
        <f t="shared" si="8"/>
        <v>1418</v>
      </c>
      <c r="I146" s="76">
        <v>1133</v>
      </c>
      <c r="J146" s="76"/>
      <c r="K146" s="76">
        <v>285</v>
      </c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100</v>
      </c>
      <c r="D147" s="76">
        <v>100</v>
      </c>
      <c r="E147" s="76"/>
      <c r="F147" s="76"/>
      <c r="G147" s="150"/>
      <c r="H147" s="74">
        <f t="shared" si="8"/>
        <v>100</v>
      </c>
      <c r="I147" s="76">
        <v>100</v>
      </c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793</v>
      </c>
      <c r="D149" s="76">
        <v>793</v>
      </c>
      <c r="E149" s="76"/>
      <c r="F149" s="76"/>
      <c r="G149" s="150"/>
      <c r="H149" s="74">
        <f t="shared" si="8"/>
        <v>793</v>
      </c>
      <c r="I149" s="76">
        <v>793</v>
      </c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812</v>
      </c>
      <c r="D151" s="153">
        <f>SUM(D152:D158)</f>
        <v>172</v>
      </c>
      <c r="E151" s="153">
        <f>SUM(E152:E158)</f>
        <v>0</v>
      </c>
      <c r="F151" s="153">
        <f>SUM(F152:F158)</f>
        <v>640</v>
      </c>
      <c r="G151" s="154">
        <f>SUM(G152:G158)</f>
        <v>0</v>
      </c>
      <c r="H151" s="74">
        <f t="shared" si="8"/>
        <v>812</v>
      </c>
      <c r="I151" s="153">
        <f>SUM(I152:I158)</f>
        <v>172</v>
      </c>
      <c r="J151" s="153">
        <f>SUM(J152:J158)</f>
        <v>0</v>
      </c>
      <c r="K151" s="153">
        <f>SUM(K152:K158)</f>
        <v>640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740</v>
      </c>
      <c r="D152" s="76">
        <v>100</v>
      </c>
      <c r="E152" s="76"/>
      <c r="F152" s="76">
        <v>640</v>
      </c>
      <c r="G152" s="150"/>
      <c r="H152" s="74">
        <f t="shared" si="8"/>
        <v>740</v>
      </c>
      <c r="I152" s="76">
        <v>100</v>
      </c>
      <c r="J152" s="76"/>
      <c r="K152" s="76">
        <v>640</v>
      </c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72</v>
      </c>
      <c r="D153" s="76">
        <v>72</v>
      </c>
      <c r="E153" s="76"/>
      <c r="F153" s="76"/>
      <c r="G153" s="150"/>
      <c r="H153" s="74">
        <f t="shared" si="8"/>
        <v>72</v>
      </c>
      <c r="I153" s="76">
        <v>72</v>
      </c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3585</v>
      </c>
      <c r="D159" s="156">
        <v>3585</v>
      </c>
      <c r="E159" s="156"/>
      <c r="F159" s="156"/>
      <c r="G159" s="157"/>
      <c r="H159" s="110">
        <f t="shared" si="8"/>
        <v>3585</v>
      </c>
      <c r="I159" s="156">
        <v>3585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390</v>
      </c>
      <c r="D163" s="156">
        <v>350</v>
      </c>
      <c r="E163" s="156"/>
      <c r="F163" s="156"/>
      <c r="G163" s="157">
        <v>40</v>
      </c>
      <c r="H163" s="110">
        <f t="shared" si="8"/>
        <v>0</v>
      </c>
      <c r="I163" s="156">
        <f>350-350</f>
        <v>0</v>
      </c>
      <c r="J163" s="156"/>
      <c r="K163" s="156"/>
      <c r="L163" s="158">
        <f>40+1-41</f>
        <v>0</v>
      </c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25027</v>
      </c>
      <c r="I194" s="133">
        <f>SUM(I195,I230,I268)</f>
        <v>24347</v>
      </c>
      <c r="J194" s="133">
        <f>SUM(J195,J230,J268)</f>
        <v>0</v>
      </c>
      <c r="K194" s="133">
        <f>SUM(K195,K230,K268)</f>
        <v>680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25027</v>
      </c>
      <c r="I195" s="138">
        <f>I196+I204</f>
        <v>24347</v>
      </c>
      <c r="J195" s="138">
        <f>J196+J204</f>
        <v>0</v>
      </c>
      <c r="K195" s="138">
        <f>K196+K204</f>
        <v>680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1700</v>
      </c>
      <c r="I196" s="65">
        <f>I197+I198+I201+I202+I203</f>
        <v>1700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1700</v>
      </c>
      <c r="I198" s="153">
        <f>I199+I200</f>
        <v>1700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1700</v>
      </c>
      <c r="I199" s="76">
        <v>1700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8255</v>
      </c>
      <c r="D204" s="65">
        <f>D205+D215+D216+D225+D226+D227+D229</f>
        <v>6575</v>
      </c>
      <c r="E204" s="65">
        <f>E205+E215+E216+E225+E226+E227+E229</f>
        <v>0</v>
      </c>
      <c r="F204" s="65">
        <f>F205+F215+F216+F225+F226+F227+F229</f>
        <v>1680</v>
      </c>
      <c r="G204" s="159">
        <f>G205+G215+G216+G225+G226+G227+G229</f>
        <v>0</v>
      </c>
      <c r="H204" s="59">
        <f t="shared" si="24"/>
        <v>23327</v>
      </c>
      <c r="I204" s="65">
        <f>I205+I215+I216+I225+I226+I227+I229</f>
        <v>22647</v>
      </c>
      <c r="J204" s="65">
        <f>J205+J215+J216+J225+J226+J227+J229</f>
        <v>0</v>
      </c>
      <c r="K204" s="65">
        <f>K205+K215+K216+K225+K226+K227+K229</f>
        <v>680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8255</v>
      </c>
      <c r="D216" s="153">
        <f>SUM(D217:D224)</f>
        <v>6575</v>
      </c>
      <c r="E216" s="153">
        <f>SUM(E217:E224)</f>
        <v>0</v>
      </c>
      <c r="F216" s="153">
        <f>SUM(F217:F224)</f>
        <v>1680</v>
      </c>
      <c r="G216" s="154">
        <f>SUM(G217:G224)</f>
        <v>0</v>
      </c>
      <c r="H216" s="74">
        <f t="shared" si="24"/>
        <v>23327</v>
      </c>
      <c r="I216" s="153">
        <f>SUM(I217:I224)</f>
        <v>22647</v>
      </c>
      <c r="J216" s="153">
        <f>SUM(J217:J224)</f>
        <v>0</v>
      </c>
      <c r="K216" s="153">
        <f>SUM(K217:K224)</f>
        <v>680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763</v>
      </c>
      <c r="D219" s="76">
        <v>763</v>
      </c>
      <c r="E219" s="76"/>
      <c r="F219" s="76"/>
      <c r="G219" s="150"/>
      <c r="H219" s="74">
        <f t="shared" si="24"/>
        <v>763</v>
      </c>
      <c r="I219" s="76">
        <v>763</v>
      </c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3450</v>
      </c>
      <c r="D223" s="76">
        <v>2450</v>
      </c>
      <c r="E223" s="76"/>
      <c r="F223" s="76">
        <v>1000</v>
      </c>
      <c r="G223" s="150"/>
      <c r="H223" s="74">
        <f t="shared" si="24"/>
        <v>18522</v>
      </c>
      <c r="I223" s="76">
        <f>14400+242+2680+1200</f>
        <v>18522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4042</v>
      </c>
      <c r="D224" s="76">
        <v>3362</v>
      </c>
      <c r="E224" s="76"/>
      <c r="F224" s="76">
        <v>680</v>
      </c>
      <c r="G224" s="150"/>
      <c r="H224" s="74">
        <f t="shared" si="24"/>
        <v>4042</v>
      </c>
      <c r="I224" s="76">
        <v>3362</v>
      </c>
      <c r="J224" s="76"/>
      <c r="K224" s="76">
        <v>680</v>
      </c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502205</v>
      </c>
      <c r="I283" s="219">
        <f>SUM(I280,I268,I230,I195,I187,I173,I75,I53)</f>
        <v>267395</v>
      </c>
      <c r="J283" s="219">
        <f>SUM(J280,J268,J230,J195,J187,J173,J75,J53)</f>
        <v>228537</v>
      </c>
      <c r="K283" s="219">
        <f>SUM(K280,K268,K230,K195,K187,K173,K75,K53)</f>
        <v>6232</v>
      </c>
      <c r="L283" s="143">
        <f>SUM(L280,L268,L230,L195,L187,L173,L75,L53)</f>
        <v>41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-1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-1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1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1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1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1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416</v>
      </c>
      <c r="D303" s="255"/>
      <c r="E303" s="255" t="s">
        <v>417</v>
      </c>
      <c r="F303" s="255"/>
      <c r="G303" s="255"/>
      <c r="H303" s="255" t="s">
        <v>418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416</v>
      </c>
      <c r="D305" s="255"/>
      <c r="E305" s="255" t="s">
        <v>417</v>
      </c>
      <c r="F305" s="255"/>
      <c r="G305" s="255"/>
      <c r="H305" s="255" t="s">
        <v>419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uueBRB/qmhymPEUNgsX3Btn6ou51E7qDeS99FWh0x8pilr2j7HPYomJS52Rul9MVX4ya61nrkUZW2LG/1w9bqA==" saltValue="TgPRVUIcLgXweX9H8xruZg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Nr.09.31.1.&amp;"Arial,Regular"          </oddHeader>
    <oddFooter>&amp;L&amp;"Times New Roman,Regular"&amp;10&amp;D&amp;T&amp;R&amp;"Times New Roman,Regular"&amp;10&amp;P (&amp;N)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Normal="10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409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410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411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451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412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413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52843</v>
      </c>
      <c r="D21" s="31">
        <f>SUM(D22,D25,D26,D42,D43)</f>
        <v>39574</v>
      </c>
      <c r="E21" s="31">
        <f>SUM(E22,E25,E43)</f>
        <v>13269</v>
      </c>
      <c r="F21" s="31">
        <f>SUM(F22,F27,F43)</f>
        <v>0</v>
      </c>
      <c r="G21" s="32">
        <f>SUM(G22,G45)</f>
        <v>0</v>
      </c>
      <c r="H21" s="30">
        <f>SUM(I21:L21)</f>
        <v>49094</v>
      </c>
      <c r="I21" s="31">
        <f>SUM(I22,I25,I26,I42,I43)</f>
        <v>35980</v>
      </c>
      <c r="J21" s="31">
        <f>SUM(J22,J25,J43)</f>
        <v>13114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52843</v>
      </c>
      <c r="D25" s="54">
        <v>39574</v>
      </c>
      <c r="E25" s="54">
        <v>13269</v>
      </c>
      <c r="F25" s="55" t="s">
        <v>36</v>
      </c>
      <c r="G25" s="56" t="s">
        <v>36</v>
      </c>
      <c r="H25" s="53">
        <f t="shared" si="1"/>
        <v>49094</v>
      </c>
      <c r="I25" s="54">
        <v>35980</v>
      </c>
      <c r="J25" s="54">
        <v>13114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49094</v>
      </c>
      <c r="I50" s="122">
        <f>SUM(I51,I280)</f>
        <v>35980</v>
      </c>
      <c r="J50" s="122">
        <f>SUM(J51,J280)</f>
        <v>13114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49094</v>
      </c>
      <c r="I51" s="128">
        <f>SUM(I52,I194)</f>
        <v>35980</v>
      </c>
      <c r="J51" s="128">
        <f>SUM(J52,J194)</f>
        <v>13114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52843</v>
      </c>
      <c r="D52" s="133">
        <f>SUM(D53,D75,D173,D187)</f>
        <v>39574</v>
      </c>
      <c r="E52" s="133">
        <f>SUM(E53,E75,E173,E187)</f>
        <v>13269</v>
      </c>
      <c r="F52" s="133">
        <f>SUM(F53,F75,F173,F187)</f>
        <v>0</v>
      </c>
      <c r="G52" s="134">
        <f>SUM(G53,G75,G173,G187)</f>
        <v>0</v>
      </c>
      <c r="H52" s="132">
        <f t="shared" si="6"/>
        <v>49094</v>
      </c>
      <c r="I52" s="133">
        <f>SUM(I53,I75,I173,I187)</f>
        <v>35980</v>
      </c>
      <c r="J52" s="133">
        <f>SUM(J53,J75,J173,J187)</f>
        <v>13114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52843</v>
      </c>
      <c r="D75" s="138">
        <f>SUM(D76,D83,D130,D164,D165,D172)</f>
        <v>39574</v>
      </c>
      <c r="E75" s="138">
        <f>SUM(E76,E83,E130,E164,E165,E172)</f>
        <v>13269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49094</v>
      </c>
      <c r="I75" s="138">
        <f>SUM(I76,I83,I130,I164,I165,I172)</f>
        <v>35980</v>
      </c>
      <c r="J75" s="138">
        <f>SUM(J76,J83,J130,J164,J165,J172)</f>
        <v>13114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52843</v>
      </c>
      <c r="D130" s="65">
        <f>SUM(D131,D136,D140,D141,D144,D151,D159,D160,D163)</f>
        <v>39574</v>
      </c>
      <c r="E130" s="65">
        <f>SUM(E131,E136,E140,E141,E144,E151,E159,E160,E163)</f>
        <v>13269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49094</v>
      </c>
      <c r="I130" s="65">
        <f>SUM(I131,I136,I140,I141,I144,I151,I159,I160,I163)</f>
        <v>35980</v>
      </c>
      <c r="J130" s="65">
        <f>SUM(J131,J136,J140,J141,J144,J151,J159,J160,J163)</f>
        <v>13114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52843</v>
      </c>
      <c r="D151" s="153">
        <f>SUM(D152:D158)</f>
        <v>39574</v>
      </c>
      <c r="E151" s="153">
        <f>SUM(E152:E158)</f>
        <v>13269</v>
      </c>
      <c r="F151" s="153">
        <f>SUM(F152:F158)</f>
        <v>0</v>
      </c>
      <c r="G151" s="154">
        <f>SUM(G152:G158)</f>
        <v>0</v>
      </c>
      <c r="H151" s="74">
        <f t="shared" si="8"/>
        <v>49094</v>
      </c>
      <c r="I151" s="153">
        <f>SUM(I152:I158)</f>
        <v>35980</v>
      </c>
      <c r="J151" s="153">
        <f>SUM(J152:J158)</f>
        <v>13114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52843</v>
      </c>
      <c r="D154" s="76">
        <v>39574</v>
      </c>
      <c r="E154" s="76">
        <v>13269</v>
      </c>
      <c r="F154" s="76"/>
      <c r="G154" s="150"/>
      <c r="H154" s="74">
        <f t="shared" si="8"/>
        <v>49094</v>
      </c>
      <c r="I154" s="76">
        <f>10792+25188</f>
        <v>35980</v>
      </c>
      <c r="J154" s="76">
        <v>13114</v>
      </c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49094</v>
      </c>
      <c r="I283" s="219">
        <f>SUM(I280,I268,I230,I195,I187,I173,I75,I53)</f>
        <v>35980</v>
      </c>
      <c r="J283" s="219">
        <f>SUM(J280,J268,J230,J195,J187,J173,J75,J53)</f>
        <v>13114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416</v>
      </c>
      <c r="D303" s="255"/>
      <c r="E303" s="255" t="s">
        <v>417</v>
      </c>
      <c r="F303" s="255"/>
      <c r="G303" s="255"/>
      <c r="H303" s="255" t="s">
        <v>418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416</v>
      </c>
      <c r="D305" s="255"/>
      <c r="E305" s="255" t="s">
        <v>417</v>
      </c>
      <c r="F305" s="255"/>
      <c r="G305" s="255"/>
      <c r="H305" s="255" t="s">
        <v>419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KBXcdIY9Ku+nyWP1pnfTz+3izfk1HcKDSGuvO1Q24W6E9xL0LUSU7MT0ajP8W0crPmFaWWAsvkuaXPfvnfoskg==" saltValue="PSzWa8bBIichj9lbuo6Zow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Nr.09.31.2.&amp;"Arial,Regular"          </oddHeader>
    <oddFooter>&amp;L&amp;"Times New Roman,Regular"&amp;10&amp;D&amp;T&amp;R&amp;"Times New Roman,Regular"&amp;10&amp;P (&amp;N)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420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421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328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4"/>
      <c r="E8" s="284"/>
      <c r="F8" s="284"/>
      <c r="G8" s="284"/>
      <c r="H8" s="289" t="s">
        <v>422</v>
      </c>
      <c r="I8" s="290"/>
      <c r="J8" s="290"/>
      <c r="K8" s="290"/>
      <c r="L8" s="291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423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 t="s">
        <v>424</v>
      </c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77251</v>
      </c>
      <c r="D21" s="31">
        <f>SUM(D22,D25,D26,D42,D43)</f>
        <v>77251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369374</v>
      </c>
      <c r="I21" s="31">
        <f>SUM(I22,I25,I26,I42,I43)</f>
        <v>86506</v>
      </c>
      <c r="J21" s="31">
        <f>SUM(J22,J25,J43)</f>
        <v>282868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77251</v>
      </c>
      <c r="D25" s="54">
        <v>77251</v>
      </c>
      <c r="E25" s="54"/>
      <c r="F25" s="55" t="s">
        <v>36</v>
      </c>
      <c r="G25" s="56" t="s">
        <v>36</v>
      </c>
      <c r="H25" s="53">
        <f t="shared" si="1"/>
        <v>369374</v>
      </c>
      <c r="I25" s="54">
        <v>86506</v>
      </c>
      <c r="J25" s="54">
        <v>282868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369374</v>
      </c>
      <c r="I50" s="122">
        <f>SUM(I51,I280)</f>
        <v>86506</v>
      </c>
      <c r="J50" s="122">
        <f>SUM(J51,J280)</f>
        <v>282868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369374</v>
      </c>
      <c r="I51" s="128">
        <f>SUM(I52,I194)</f>
        <v>86506</v>
      </c>
      <c r="J51" s="128">
        <f>SUM(J52,J194)</f>
        <v>282868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73679</v>
      </c>
      <c r="D52" s="133">
        <f>SUM(D53,D75,D173,D187)</f>
        <v>73679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366173</v>
      </c>
      <c r="I52" s="133">
        <f>SUM(I53,I75,I173,I187)</f>
        <v>83305</v>
      </c>
      <c r="J52" s="133">
        <f>SUM(J53,J75,J173,J187)</f>
        <v>282868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63560</v>
      </c>
      <c r="D53" s="138">
        <f>SUM(D54,D67)</f>
        <v>63560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356698</v>
      </c>
      <c r="I53" s="138">
        <f>SUM(I54,I67)</f>
        <v>73830</v>
      </c>
      <c r="J53" s="138">
        <f>SUM(J54,J67)</f>
        <v>282868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37097</v>
      </c>
      <c r="D54" s="65">
        <f>SUM(D55,D58,D66)</f>
        <v>37097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272882</v>
      </c>
      <c r="I54" s="65">
        <f>SUM(I55,I58,I66)</f>
        <v>45406</v>
      </c>
      <c r="J54" s="65">
        <f>SUM(J55,J58,J66)</f>
        <v>227476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34976</v>
      </c>
      <c r="D55" s="145">
        <f>SUM(D56:D57)</f>
        <v>34976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256861</v>
      </c>
      <c r="I55" s="145">
        <f>SUM(I56:I57)</f>
        <v>37629</v>
      </c>
      <c r="J55" s="145">
        <f>SUM(J56:J57)</f>
        <v>219232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34976</v>
      </c>
      <c r="D57" s="76">
        <v>34976</v>
      </c>
      <c r="E57" s="76"/>
      <c r="F57" s="76"/>
      <c r="G57" s="150"/>
      <c r="H57" s="74">
        <f t="shared" si="6"/>
        <v>256861</v>
      </c>
      <c r="I57" s="76">
        <v>37629</v>
      </c>
      <c r="J57" s="76">
        <v>219232</v>
      </c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2121</v>
      </c>
      <c r="D58" s="153">
        <f>SUM(D59:D65)</f>
        <v>2121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16021</v>
      </c>
      <c r="I58" s="153">
        <f>SUM(I59:I65)</f>
        <v>7777</v>
      </c>
      <c r="J58" s="153">
        <f>SUM(J59:J65)</f>
        <v>8244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711</v>
      </c>
      <c r="D62" s="76">
        <v>711</v>
      </c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1104</v>
      </c>
      <c r="D63" s="76">
        <v>1104</v>
      </c>
      <c r="E63" s="76"/>
      <c r="F63" s="76"/>
      <c r="G63" s="150"/>
      <c r="H63" s="74">
        <f t="shared" si="6"/>
        <v>812</v>
      </c>
      <c r="I63" s="76">
        <v>812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6659</v>
      </c>
      <c r="I64" s="76">
        <v>6659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306</v>
      </c>
      <c r="D65" s="76">
        <v>306</v>
      </c>
      <c r="E65" s="76"/>
      <c r="F65" s="76"/>
      <c r="G65" s="150"/>
      <c r="H65" s="74">
        <f t="shared" si="6"/>
        <v>8550</v>
      </c>
      <c r="I65" s="76">
        <v>306</v>
      </c>
      <c r="J65" s="76">
        <v>8244</v>
      </c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26463</v>
      </c>
      <c r="D67" s="65">
        <f>SUM(D68:D69)</f>
        <v>26463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83816</v>
      </c>
      <c r="I67" s="65">
        <f>SUM(I68:I69)</f>
        <v>28424</v>
      </c>
      <c r="J67" s="65">
        <f>SUM(J68:J69)</f>
        <v>55392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11317</v>
      </c>
      <c r="D68" s="70">
        <v>11317</v>
      </c>
      <c r="E68" s="70"/>
      <c r="F68" s="70"/>
      <c r="G68" s="148"/>
      <c r="H68" s="68">
        <f t="shared" si="6"/>
        <v>67269</v>
      </c>
      <c r="I68" s="70">
        <v>13277</v>
      </c>
      <c r="J68" s="70">
        <v>53992</v>
      </c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15146</v>
      </c>
      <c r="D69" s="153">
        <f>SUM(D70:D74)</f>
        <v>15146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16547</v>
      </c>
      <c r="I69" s="153">
        <f>SUM(I70:I74)</f>
        <v>15147</v>
      </c>
      <c r="J69" s="153">
        <f>SUM(J70:J74)</f>
        <v>1400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10877</v>
      </c>
      <c r="D70" s="76">
        <v>10877</v>
      </c>
      <c r="E70" s="76"/>
      <c r="F70" s="76"/>
      <c r="G70" s="150"/>
      <c r="H70" s="74">
        <f t="shared" si="6"/>
        <v>12278</v>
      </c>
      <c r="I70" s="76">
        <v>10878</v>
      </c>
      <c r="J70" s="76">
        <v>1400</v>
      </c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4269</v>
      </c>
      <c r="D73" s="76">
        <v>4269</v>
      </c>
      <c r="E73" s="76"/>
      <c r="F73" s="76"/>
      <c r="G73" s="150"/>
      <c r="H73" s="74">
        <f t="shared" si="6"/>
        <v>4269</v>
      </c>
      <c r="I73" s="76">
        <v>4269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10119</v>
      </c>
      <c r="D75" s="138">
        <f>SUM(D76,D83,D130,D164,D165,D172)</f>
        <v>10119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9475</v>
      </c>
      <c r="I75" s="138">
        <f>SUM(I76,I83,I130,I164,I165,I172)</f>
        <v>9475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70</v>
      </c>
      <c r="D76" s="65">
        <f>SUM(D77,D80)</f>
        <v>70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70</v>
      </c>
      <c r="D77" s="162">
        <f>SUM(D78:D79)</f>
        <v>70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70</v>
      </c>
      <c r="D79" s="76">
        <v>70</v>
      </c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2502</v>
      </c>
      <c r="D83" s="65">
        <f>SUM(D84,D89,D95,D103,D112,D116,D122,D128)</f>
        <v>2502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1599</v>
      </c>
      <c r="I83" s="65">
        <f>SUM(I84,I89,I95,I103,I112,I116,I122,I128)</f>
        <v>1599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673</v>
      </c>
      <c r="D84" s="145">
        <f>SUM(D85:D88)</f>
        <v>673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673</v>
      </c>
      <c r="I84" s="145">
        <f>SUM(I85:I88)</f>
        <v>673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403</v>
      </c>
      <c r="D86" s="76">
        <v>403</v>
      </c>
      <c r="E86" s="76"/>
      <c r="F86" s="76"/>
      <c r="G86" s="150"/>
      <c r="H86" s="74">
        <f t="shared" si="6"/>
        <v>403</v>
      </c>
      <c r="I86" s="76">
        <v>403</v>
      </c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234</v>
      </c>
      <c r="D87" s="76">
        <v>234</v>
      </c>
      <c r="E87" s="76"/>
      <c r="F87" s="76"/>
      <c r="G87" s="150"/>
      <c r="H87" s="74">
        <f t="shared" si="6"/>
        <v>234</v>
      </c>
      <c r="I87" s="76">
        <v>234</v>
      </c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36</v>
      </c>
      <c r="D88" s="76">
        <v>36</v>
      </c>
      <c r="E88" s="76"/>
      <c r="F88" s="76"/>
      <c r="G88" s="150"/>
      <c r="H88" s="74">
        <f t="shared" si="6"/>
        <v>36</v>
      </c>
      <c r="I88" s="76">
        <v>36</v>
      </c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1500</v>
      </c>
      <c r="D95" s="153">
        <f>SUM(D96:D102)</f>
        <v>1500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669</v>
      </c>
      <c r="I95" s="153">
        <f>SUM(I96:I102)</f>
        <v>669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60</v>
      </c>
      <c r="D99" s="76">
        <v>60</v>
      </c>
      <c r="E99" s="76"/>
      <c r="F99" s="76"/>
      <c r="G99" s="150"/>
      <c r="H99" s="74">
        <f t="shared" si="6"/>
        <v>60</v>
      </c>
      <c r="I99" s="76">
        <v>60</v>
      </c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250</v>
      </c>
      <c r="D100" s="76">
        <v>250</v>
      </c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1190</v>
      </c>
      <c r="D102" s="76">
        <v>1190</v>
      </c>
      <c r="E102" s="76"/>
      <c r="F102" s="76"/>
      <c r="G102" s="150"/>
      <c r="H102" s="74">
        <f t="shared" si="6"/>
        <v>609</v>
      </c>
      <c r="I102" s="76">
        <f>87+72+450</f>
        <v>609</v>
      </c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257</v>
      </c>
      <c r="D103" s="153">
        <f>SUM(D104:D111)</f>
        <v>257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257</v>
      </c>
      <c r="I103" s="153">
        <f>SUM(I104:I111)</f>
        <v>257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143</v>
      </c>
      <c r="D106" s="76">
        <v>143</v>
      </c>
      <c r="E106" s="76"/>
      <c r="F106" s="76"/>
      <c r="G106" s="150"/>
      <c r="H106" s="74">
        <f t="shared" si="6"/>
        <v>143</v>
      </c>
      <c r="I106" s="76">
        <v>143</v>
      </c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114</v>
      </c>
      <c r="D107" s="76">
        <v>114</v>
      </c>
      <c r="E107" s="76"/>
      <c r="F107" s="76"/>
      <c r="G107" s="150"/>
      <c r="H107" s="74">
        <f t="shared" si="6"/>
        <v>114</v>
      </c>
      <c r="I107" s="76">
        <v>114</v>
      </c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72</v>
      </c>
      <c r="D112" s="153">
        <f>SUM(D113:D115)</f>
        <v>72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72</v>
      </c>
      <c r="D115" s="76">
        <v>72</v>
      </c>
      <c r="E115" s="76"/>
      <c r="F115" s="76"/>
      <c r="G115" s="150"/>
      <c r="H115" s="74">
        <f>SUM(I115:L115)</f>
        <v>0</v>
      </c>
      <c r="I115" s="76">
        <f>72-72</f>
        <v>0</v>
      </c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7547</v>
      </c>
      <c r="D130" s="65">
        <f>SUM(D131,D136,D140,D141,D144,D151,D159,D160,D163)</f>
        <v>7547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7876</v>
      </c>
      <c r="I130" s="65">
        <f>SUM(I131,I136,I140,I141,I144,I151,I159,I160,I163)</f>
        <v>7876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4433</v>
      </c>
      <c r="D131" s="162">
        <f>SUM(D132:D135)</f>
        <v>4433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4883</v>
      </c>
      <c r="I131" s="162">
        <f t="shared" si="10"/>
        <v>4883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1793</v>
      </c>
      <c r="D132" s="76">
        <v>1793</v>
      </c>
      <c r="E132" s="76"/>
      <c r="F132" s="76"/>
      <c r="G132" s="150"/>
      <c r="H132" s="74">
        <f t="shared" si="8"/>
        <v>1793</v>
      </c>
      <c r="I132" s="76">
        <v>1793</v>
      </c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2640</v>
      </c>
      <c r="D133" s="76">
        <v>2640</v>
      </c>
      <c r="E133" s="76"/>
      <c r="F133" s="76"/>
      <c r="G133" s="150"/>
      <c r="H133" s="74">
        <f t="shared" si="8"/>
        <v>3090</v>
      </c>
      <c r="I133" s="76">
        <f>2640+450</f>
        <v>3090</v>
      </c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413</v>
      </c>
      <c r="D136" s="153">
        <f>SUM(D137:D139)</f>
        <v>413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292</v>
      </c>
      <c r="I136" s="153">
        <f>SUM(I137:I139)</f>
        <v>292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413</v>
      </c>
      <c r="D138" s="76">
        <v>413</v>
      </c>
      <c r="E138" s="76"/>
      <c r="F138" s="76"/>
      <c r="G138" s="150"/>
      <c r="H138" s="74">
        <f t="shared" si="8"/>
        <v>292</v>
      </c>
      <c r="I138" s="76">
        <v>292</v>
      </c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62</v>
      </c>
      <c r="D141" s="153">
        <f>SUM(D142:D143)</f>
        <v>62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62</v>
      </c>
      <c r="I141" s="153">
        <f>SUM(I142:I143)</f>
        <v>62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62</v>
      </c>
      <c r="D142" s="76">
        <v>62</v>
      </c>
      <c r="E142" s="76"/>
      <c r="F142" s="76"/>
      <c r="G142" s="150"/>
      <c r="H142" s="74">
        <f t="shared" si="8"/>
        <v>62</v>
      </c>
      <c r="I142" s="76">
        <v>62</v>
      </c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581</v>
      </c>
      <c r="D144" s="145">
        <f>SUM(D145:D150)</f>
        <v>581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581</v>
      </c>
      <c r="I144" s="145">
        <f>SUM(I145:I150)</f>
        <v>581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143</v>
      </c>
      <c r="D145" s="70">
        <v>143</v>
      </c>
      <c r="E145" s="70"/>
      <c r="F145" s="70"/>
      <c r="G145" s="148"/>
      <c r="H145" s="68">
        <f t="shared" si="8"/>
        <v>143</v>
      </c>
      <c r="I145" s="70">
        <v>143</v>
      </c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328</v>
      </c>
      <c r="D146" s="76">
        <v>328</v>
      </c>
      <c r="E146" s="76"/>
      <c r="F146" s="76"/>
      <c r="G146" s="150"/>
      <c r="H146" s="74">
        <f t="shared" si="8"/>
        <v>328</v>
      </c>
      <c r="I146" s="76">
        <v>328</v>
      </c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110</v>
      </c>
      <c r="D149" s="76">
        <v>110</v>
      </c>
      <c r="E149" s="76"/>
      <c r="F149" s="76"/>
      <c r="G149" s="150"/>
      <c r="H149" s="74">
        <f t="shared" si="8"/>
        <v>110</v>
      </c>
      <c r="I149" s="76">
        <v>110</v>
      </c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2058</v>
      </c>
      <c r="D159" s="156">
        <v>2058</v>
      </c>
      <c r="E159" s="156"/>
      <c r="F159" s="156"/>
      <c r="G159" s="157"/>
      <c r="H159" s="110">
        <f t="shared" si="8"/>
        <v>2058</v>
      </c>
      <c r="I159" s="156">
        <v>2058</v>
      </c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3201</v>
      </c>
      <c r="I194" s="133">
        <f>SUM(I195,I230,I268)</f>
        <v>3201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3201</v>
      </c>
      <c r="I195" s="138">
        <f>I196+I204</f>
        <v>3201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255</v>
      </c>
      <c r="I196" s="65">
        <f>I197+I198+I201+I202+I203</f>
        <v>255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255</v>
      </c>
      <c r="I198" s="153">
        <f>I199+I200</f>
        <v>255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255</v>
      </c>
      <c r="I199" s="76">
        <v>255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3572</v>
      </c>
      <c r="D204" s="65">
        <f>D205+D215+D216+D225+D226+D227+D229</f>
        <v>3572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2946</v>
      </c>
      <c r="I204" s="65">
        <f>I205+I215+I216+I225+I226+I227+I229</f>
        <v>2946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3572</v>
      </c>
      <c r="D216" s="153">
        <f>SUM(D217:D224)</f>
        <v>3572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2946</v>
      </c>
      <c r="I216" s="153">
        <f>SUM(I217:I224)</f>
        <v>2946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572</v>
      </c>
      <c r="D219" s="76">
        <v>572</v>
      </c>
      <c r="E219" s="76"/>
      <c r="F219" s="76"/>
      <c r="G219" s="150"/>
      <c r="H219" s="74">
        <f t="shared" si="24"/>
        <v>572</v>
      </c>
      <c r="I219" s="76">
        <v>572</v>
      </c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3000</v>
      </c>
      <c r="D223" s="76">
        <v>3000</v>
      </c>
      <c r="E223" s="76"/>
      <c r="F223" s="76"/>
      <c r="G223" s="150"/>
      <c r="H223" s="74">
        <f t="shared" si="24"/>
        <v>2374</v>
      </c>
      <c r="I223" s="76">
        <f>1890+484</f>
        <v>2374</v>
      </c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369374</v>
      </c>
      <c r="I283" s="219">
        <f>SUM(I280,I268,I230,I195,I187,I173,I75,I53)</f>
        <v>86506</v>
      </c>
      <c r="J283" s="219">
        <f>SUM(J280,J268,J230,J195,J187,J173,J75,J53)</f>
        <v>282868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425</v>
      </c>
      <c r="D303" s="255"/>
      <c r="E303" s="255"/>
      <c r="F303" s="255"/>
      <c r="G303" s="255"/>
      <c r="H303" s="255" t="s">
        <v>426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425</v>
      </c>
      <c r="D305" s="255"/>
      <c r="E305" s="255"/>
      <c r="F305" s="255"/>
      <c r="G305" s="255"/>
      <c r="H305" s="255" t="s">
        <v>336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BF6D7ou9bcy0ReGj/u9J6QIVtlk2dN3A+rh7BuQMjOzZbqd5ZTUnG2cq3rX7LAc3Zvhwaawhj7TmIDubz//+jQ==" saltValue="1TY5uK6Q6TVc/LMUzL2O9Q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Nr.09.32.1.&amp;"Arial,Regular"          </oddHeader>
    <oddFooter>&amp;L&amp;"Times New Roman,Regular"&amp;10&amp;D&amp;T&amp;R&amp;"Times New Roman,Regular"&amp;10&amp;P (&amp;N)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420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421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328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4"/>
      <c r="E8" s="284"/>
      <c r="F8" s="284"/>
      <c r="G8" s="284"/>
      <c r="H8" s="289" t="s">
        <v>508</v>
      </c>
      <c r="I8" s="290"/>
      <c r="J8" s="290"/>
      <c r="K8" s="290"/>
      <c r="L8" s="291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423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45360</v>
      </c>
      <c r="D21" s="31">
        <f>SUM(D22,D25,D26,D42,D43)</f>
        <v>45360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78810</v>
      </c>
      <c r="I21" s="31">
        <f>SUM(I22,I25,I26,I42,I43)</f>
        <v>78810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45360</v>
      </c>
      <c r="D25" s="54">
        <v>45360</v>
      </c>
      <c r="E25" s="54"/>
      <c r="F25" s="55" t="s">
        <v>36</v>
      </c>
      <c r="G25" s="56" t="s">
        <v>36</v>
      </c>
      <c r="H25" s="53">
        <f t="shared" si="1"/>
        <v>78810</v>
      </c>
      <c r="I25" s="54">
        <v>78810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78810</v>
      </c>
      <c r="I50" s="122">
        <f>SUM(I51,I280)</f>
        <v>78810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78810</v>
      </c>
      <c r="I51" s="128">
        <f>SUM(I52,I194)</f>
        <v>78810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45360</v>
      </c>
      <c r="D52" s="133">
        <f>SUM(D53,D75,D173,D187)</f>
        <v>45360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78810</v>
      </c>
      <c r="I52" s="133">
        <f>SUM(I53,I75,I173,I187)</f>
        <v>78810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4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45360</v>
      </c>
      <c r="D75" s="138">
        <f>SUM(D76,D83,D130,D164,D165,D172)</f>
        <v>45360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78810</v>
      </c>
      <c r="I75" s="138">
        <f>SUM(I76,I83,I130,I164,I165,I172)</f>
        <v>78810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4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4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45360</v>
      </c>
      <c r="D130" s="65">
        <f>SUM(D131,D136,D140,D141,D144,D151,D159,D160,D163)</f>
        <v>45360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78810</v>
      </c>
      <c r="I130" s="65">
        <f>SUM(I131,I136,I140,I141,I144,I151,I159,I160,I163)</f>
        <v>78810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4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45360</v>
      </c>
      <c r="D151" s="153">
        <f>SUM(D152:D158)</f>
        <v>45360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78810</v>
      </c>
      <c r="I151" s="153">
        <f>SUM(I152:I158)</f>
        <v>78810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45360</v>
      </c>
      <c r="D154" s="76">
        <v>45360</v>
      </c>
      <c r="E154" s="76"/>
      <c r="F154" s="76"/>
      <c r="G154" s="150"/>
      <c r="H154" s="74">
        <f t="shared" si="8"/>
        <v>78810</v>
      </c>
      <c r="I154" s="76">
        <v>78810</v>
      </c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4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4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4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4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4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4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4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4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4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4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78810</v>
      </c>
      <c r="I283" s="219">
        <f>SUM(I280,I268,I230,I195,I187,I173,I75,I53)</f>
        <v>78810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425</v>
      </c>
      <c r="D303" s="255"/>
      <c r="E303" s="255"/>
      <c r="F303" s="255"/>
      <c r="G303" s="255"/>
      <c r="H303" s="255" t="s">
        <v>426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425</v>
      </c>
      <c r="D305" s="255"/>
      <c r="E305" s="255"/>
      <c r="F305" s="255"/>
      <c r="G305" s="255"/>
      <c r="H305" s="255" t="s">
        <v>336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B9GnMo0UmO9bcTzLcUDUuxFXG7LhcEktDtH3qHL28U8Q2E5mE+l7uiVlaZ67R1g56KI/2PeoEE0KybjfZxRE7w==" saltValue="nqVkMiEMMPKqD2ehRZ+BuA==" spinCount="100000" sheet="1" objects="1" scenarios="1"/>
  <mergeCells count="29">
    <mergeCell ref="H13:L13"/>
    <mergeCell ref="H14:L14"/>
    <mergeCell ref="H8:L8"/>
    <mergeCell ref="H9:L9"/>
    <mergeCell ref="H10:L10"/>
    <mergeCell ref="H11:L11"/>
    <mergeCell ref="H12:L12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Nr.09.32.2.&amp;"Arial,Regular"          </oddHeader>
    <oddFooter>&amp;L&amp;"Times New Roman,Regular"&amp;10&amp;D&amp;T&amp;R&amp;"Times New Roman,Regular"&amp;10&amp;P (&amp;N)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602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603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604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450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451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605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 t="e">
        <f t="shared" ref="C21:C47" si="0">SUM(D21:G21)</f>
        <v>#REF!</v>
      </c>
      <c r="D21" s="31" t="e">
        <f>SUM(D22,D25,D26,D42,D43)</f>
        <v>#REF!</v>
      </c>
      <c r="E21" s="31" t="e">
        <f>SUM(E22,E25,E43)</f>
        <v>#REF!</v>
      </c>
      <c r="F21" s="31">
        <f>SUM(F22,F27,F43)</f>
        <v>0</v>
      </c>
      <c r="G21" s="32">
        <f>SUM(G22,G45)</f>
        <v>0</v>
      </c>
      <c r="H21" s="30">
        <f>SUM(I21:L21)</f>
        <v>17262</v>
      </c>
      <c r="I21" s="31">
        <f>SUM(I22,I25,I26,I42,I43)</f>
        <v>0</v>
      </c>
      <c r="J21" s="31">
        <f>SUM(J22,J25,J43)</f>
        <v>17262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 t="e">
        <f t="shared" si="0"/>
        <v>#REF!</v>
      </c>
      <c r="D25" s="54" t="e">
        <f>D51</f>
        <v>#REF!</v>
      </c>
      <c r="E25" s="54" t="e">
        <f>E51</f>
        <v>#REF!</v>
      </c>
      <c r="F25" s="55" t="s">
        <v>36</v>
      </c>
      <c r="G25" s="56" t="s">
        <v>36</v>
      </c>
      <c r="H25" s="53">
        <f t="shared" si="1"/>
        <v>17262</v>
      </c>
      <c r="I25" s="54">
        <f>I51</f>
        <v>0</v>
      </c>
      <c r="J25" s="54">
        <f>J51</f>
        <v>17262</v>
      </c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17262</v>
      </c>
      <c r="I50" s="122">
        <f>SUM(I51,I280)</f>
        <v>0</v>
      </c>
      <c r="J50" s="122">
        <f>SUM(J51,J280)</f>
        <v>17262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17262</v>
      </c>
      <c r="I51" s="128">
        <f>SUM(I52,I194)</f>
        <v>0</v>
      </c>
      <c r="J51" s="128">
        <f>SUM(J52,J194)</f>
        <v>17262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17262</v>
      </c>
      <c r="D52" s="133">
        <f>SUM(D53,D75,D173,D187)</f>
        <v>0</v>
      </c>
      <c r="E52" s="133">
        <f>SUM(E53,E75,E173,E187)</f>
        <v>17262</v>
      </c>
      <c r="F52" s="133">
        <f>SUM(F53,F75,F173,F187)</f>
        <v>0</v>
      </c>
      <c r="G52" s="134">
        <f>SUM(G53,G75,G173,G187)</f>
        <v>0</v>
      </c>
      <c r="H52" s="132">
        <f t="shared" si="6"/>
        <v>17262</v>
      </c>
      <c r="I52" s="133">
        <f>SUM(I53,I75,I173,I187)</f>
        <v>0</v>
      </c>
      <c r="J52" s="133">
        <f>SUM(J53,J75,J173,J187)</f>
        <v>17262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5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5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5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5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5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17262</v>
      </c>
      <c r="D173" s="138">
        <f>SUM(D174,D184)</f>
        <v>0</v>
      </c>
      <c r="E173" s="138">
        <f>SUM(E174,E184)</f>
        <v>17262</v>
      </c>
      <c r="F173" s="138">
        <f>SUM(F174,F184)</f>
        <v>0</v>
      </c>
      <c r="G173" s="139">
        <f>SUM(G174,G184)</f>
        <v>0</v>
      </c>
      <c r="H173" s="137">
        <f t="shared" si="8"/>
        <v>17262</v>
      </c>
      <c r="I173" s="138">
        <f>SUM(I174,I184)</f>
        <v>0</v>
      </c>
      <c r="J173" s="138">
        <f>SUM(J174,J184)</f>
        <v>17262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17262</v>
      </c>
      <c r="D174" s="65">
        <f>SUM(D175,D179)</f>
        <v>0</v>
      </c>
      <c r="E174" s="65">
        <f t="shared" ref="E174:G174" si="15">SUM(E175,E179)</f>
        <v>17262</v>
      </c>
      <c r="F174" s="65">
        <f t="shared" si="15"/>
        <v>0</v>
      </c>
      <c r="G174" s="65">
        <f t="shared" si="15"/>
        <v>0</v>
      </c>
      <c r="H174" s="59">
        <f t="shared" si="8"/>
        <v>17262</v>
      </c>
      <c r="I174" s="65">
        <f>SUM(I175,I179)</f>
        <v>0</v>
      </c>
      <c r="J174" s="65">
        <f t="shared" ref="J174:L174" si="16">SUM(J175,J179)</f>
        <v>17262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5">
        <v>3260</v>
      </c>
      <c r="B175" s="67" t="s">
        <v>166</v>
      </c>
      <c r="C175" s="68">
        <f t="shared" si="7"/>
        <v>17262</v>
      </c>
      <c r="D175" s="162">
        <f>SUM(D176:D178)</f>
        <v>0</v>
      </c>
      <c r="E175" s="162">
        <f>SUM(E176:E178)</f>
        <v>17262</v>
      </c>
      <c r="F175" s="162">
        <f>SUM(F176:F178)</f>
        <v>0</v>
      </c>
      <c r="G175" s="163">
        <f>SUM(G176:G178)</f>
        <v>0</v>
      </c>
      <c r="H175" s="68">
        <f t="shared" si="8"/>
        <v>17262</v>
      </c>
      <c r="I175" s="162">
        <f>SUM(I176:I178)</f>
        <v>0</v>
      </c>
      <c r="J175" s="162">
        <f>SUM(J176:J178)</f>
        <v>17262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17262</v>
      </c>
      <c r="D176" s="76">
        <f>'[3]09.600_Starpt.sk'!$D$47</f>
        <v>0</v>
      </c>
      <c r="E176" s="76">
        <f>'[3]09.600_Starpt.sk'!$E$47</f>
        <v>17262</v>
      </c>
      <c r="F176" s="76"/>
      <c r="G176" s="150"/>
      <c r="H176" s="74">
        <f>SUM(I176:L176)</f>
        <v>17262</v>
      </c>
      <c r="I176" s="76">
        <f>'[3]09.600_Starpt.sk'!$I$47</f>
        <v>0</v>
      </c>
      <c r="J176" s="76">
        <f>'[3]09.600_Starpt.sk'!$J$47</f>
        <v>17262</v>
      </c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5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5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5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5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5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5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5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5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17262</v>
      </c>
      <c r="I283" s="219">
        <f>SUM(I280,I268,I230,I195,I187,I173,I75,I53)</f>
        <v>0</v>
      </c>
      <c r="J283" s="219">
        <f>SUM(J280,J268,J230,J195,J187,J173,J75,J53)</f>
        <v>17262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dFfKKh4dXvQG8nEv6BxIR5hz/3A1mMrBx+8/Ugt37pquKL+oFGbYXUdDt4RSCsOLUuZPlsRgjHFChuUKv+W6uw==" saltValue="FsnTMebwl8V3/TVLdgLcCg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Nr.09.33.1.&amp;"Arial,Regular"          </oddHeader>
    <oddFooter>&amp;L&amp;"Times New Roman,Regular"&amp;10&amp;D&amp;T&amp;R&amp;"Times New Roman,Regular"&amp;10&amp;P (&amp;N)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595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596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597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515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598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599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 t="e">
        <f t="shared" ref="C21:C47" si="0">SUM(D21:G21)</f>
        <v>#REF!</v>
      </c>
      <c r="D21" s="31" t="e">
        <f>SUM(D22,D25,D26,D42,D43)</f>
        <v>#REF!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34410</v>
      </c>
      <c r="I21" s="31">
        <f>SUM(I22,I25,I26,I42,I43)</f>
        <v>34410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 t="e">
        <f t="shared" si="0"/>
        <v>#REF!</v>
      </c>
      <c r="D25" s="54" t="e">
        <f>D51</f>
        <v>#REF!</v>
      </c>
      <c r="E25" s="54"/>
      <c r="F25" s="55" t="s">
        <v>36</v>
      </c>
      <c r="G25" s="56" t="s">
        <v>36</v>
      </c>
      <c r="H25" s="53">
        <f t="shared" si="1"/>
        <v>34410</v>
      </c>
      <c r="I25" s="54">
        <f>I51</f>
        <v>34410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34410</v>
      </c>
      <c r="I50" s="122">
        <f>SUM(I51,I280)</f>
        <v>34410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34410</v>
      </c>
      <c r="I51" s="128">
        <f>SUM(I52,I194)</f>
        <v>34410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100690</v>
      </c>
      <c r="D52" s="133">
        <f>SUM(D53,D75,D173,D187)</f>
        <v>100690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34410</v>
      </c>
      <c r="I52" s="133">
        <f>SUM(I53,I75,I173,I187)</f>
        <v>34410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5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5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5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5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5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100690</v>
      </c>
      <c r="D173" s="138">
        <f>SUM(D174,D184)</f>
        <v>100690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34410</v>
      </c>
      <c r="I173" s="138">
        <f>SUM(I174,I184)</f>
        <v>34410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100690</v>
      </c>
      <c r="D174" s="65">
        <f>SUM(D175,D179)</f>
        <v>100690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34410</v>
      </c>
      <c r="I174" s="65">
        <f>SUM(I175,I179)</f>
        <v>34410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5">
        <v>3260</v>
      </c>
      <c r="B175" s="67" t="s">
        <v>166</v>
      </c>
      <c r="C175" s="68">
        <f t="shared" si="7"/>
        <v>100690</v>
      </c>
      <c r="D175" s="162">
        <f>SUM(D176:D178)</f>
        <v>100690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34410</v>
      </c>
      <c r="I175" s="162">
        <f>SUM(I176:I178)</f>
        <v>34410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100690</v>
      </c>
      <c r="D176" s="76">
        <f>'[3]09.100_JN'!$D$47</f>
        <v>100690</v>
      </c>
      <c r="E176" s="76"/>
      <c r="F176" s="76"/>
      <c r="G176" s="150"/>
      <c r="H176" s="74">
        <f>SUM(I176:L176)</f>
        <v>34410</v>
      </c>
      <c r="I176" s="76">
        <f>'[3]09.100_JN'!$I$47</f>
        <v>34410</v>
      </c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5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5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5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5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5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5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5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5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34410</v>
      </c>
      <c r="I283" s="219">
        <f>SUM(I280,I268,I230,I195,I187,I173,I75,I53)</f>
        <v>34410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60dpj728GX8HvixYFBjUcUpre53wjAtXOIOpQz6BL9EQIbZRzWRMPNdWFXBSNHE2mCSalQ4icrsbzOY52zoIBw==" saltValue="+KOspQlTrcoH18DgBG1xNA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Nr.09.34.1.&amp;"Arial,Regular"          </oddHeader>
    <oddFooter>&amp;L&amp;"Times New Roman,Regular"&amp;10&amp;D&amp;T&amp;R&amp;"Times New Roman,Regular"&amp;10&amp;P (&amp;N)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427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428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429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443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445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432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 t="e">
        <f t="shared" ref="C21:C47" si="0">SUM(D21:G21)</f>
        <v>#REF!</v>
      </c>
      <c r="D21" s="31" t="e">
        <f>SUM(D22,D25,D26,D42,D43)</f>
        <v>#REF!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169902</v>
      </c>
      <c r="I21" s="31">
        <f>SUM(I22,I25,I26,I42,I43)</f>
        <v>169902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 t="e">
        <f t="shared" si="0"/>
        <v>#REF!</v>
      </c>
      <c r="D25" s="54" t="e">
        <f>D51</f>
        <v>#REF!</v>
      </c>
      <c r="E25" s="54"/>
      <c r="F25" s="55" t="s">
        <v>36</v>
      </c>
      <c r="G25" s="56" t="s">
        <v>36</v>
      </c>
      <c r="H25" s="53">
        <f t="shared" si="1"/>
        <v>169902</v>
      </c>
      <c r="I25" s="54">
        <f>I51</f>
        <v>169902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169902</v>
      </c>
      <c r="I50" s="122">
        <f>SUM(I51,I280)</f>
        <v>169902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169902</v>
      </c>
      <c r="I51" s="128">
        <f>SUM(I52,I194)</f>
        <v>169902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178902</v>
      </c>
      <c r="D52" s="133">
        <f>SUM(D53,D75,D173,D187)</f>
        <v>178902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45902</v>
      </c>
      <c r="I52" s="133">
        <f>SUM(I53,I75,I173,I187)</f>
        <v>45902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178902</v>
      </c>
      <c r="D75" s="138">
        <f>SUM(D76,D83,D130,D164,D165,D172)</f>
        <v>178902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45902</v>
      </c>
      <c r="I75" s="138">
        <f>SUM(I76,I83,I130,I164,I165,I172)</f>
        <v>45902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178902</v>
      </c>
      <c r="D83" s="65">
        <f>SUM(D84,D89,D95,D103,D112,D116,D122,D128)</f>
        <v>178902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45902</v>
      </c>
      <c r="I83" s="65">
        <f>SUM(I84,I89,I95,I103,I112,I116,I122,I128)</f>
        <v>45902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178902</v>
      </c>
      <c r="D103" s="153">
        <f>SUM(D104:D111)</f>
        <v>178902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45902</v>
      </c>
      <c r="I103" s="153">
        <f>SUM(I104:I111)</f>
        <v>45902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178902</v>
      </c>
      <c r="D104" s="76">
        <f>8000+125000+5300+40602</f>
        <v>178902</v>
      </c>
      <c r="E104" s="76"/>
      <c r="F104" s="76"/>
      <c r="G104" s="150"/>
      <c r="H104" s="74">
        <f t="shared" si="6"/>
        <v>45902</v>
      </c>
      <c r="I104" s="76">
        <f>[1]būvnieki_13.piel!$K$148</f>
        <v>45902</v>
      </c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124000</v>
      </c>
      <c r="I194" s="133">
        <f>SUM(I195,I230,I268)</f>
        <v>124000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124000</v>
      </c>
      <c r="I195" s="138">
        <f>I196+I204</f>
        <v>124000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231700</v>
      </c>
      <c r="D204" s="65">
        <f>D205+D215+D216+D225+D226+D227+D229</f>
        <v>231700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124000</v>
      </c>
      <c r="I204" s="65">
        <f>I205+I215+I216+I225+I226+I227+I229</f>
        <v>124000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231700</v>
      </c>
      <c r="D226" s="76">
        <f>92000+47700+62000+30000</f>
        <v>231700</v>
      </c>
      <c r="E226" s="76"/>
      <c r="F226" s="76"/>
      <c r="G226" s="150"/>
      <c r="H226" s="74">
        <f t="shared" si="24"/>
        <v>124000</v>
      </c>
      <c r="I226" s="76">
        <f>[1]būvn.proj.vad.nod_10.piel!$G$99+[1]būvnieki_13.piel!$K$149</f>
        <v>124000</v>
      </c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169902</v>
      </c>
      <c r="I283" s="219">
        <f>SUM(I280,I268,I230,I195,I187,I173,I75,I53)</f>
        <v>169902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433</v>
      </c>
      <c r="B303" s="257"/>
      <c r="C303" s="257"/>
      <c r="D303" s="255"/>
      <c r="E303" s="255"/>
      <c r="F303" s="255" t="s">
        <v>434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435</v>
      </c>
      <c r="B305" s="257"/>
      <c r="C305" s="255"/>
      <c r="D305" s="255"/>
      <c r="E305" s="255"/>
      <c r="F305" s="255" t="s">
        <v>436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K0DI5j5TA1IzI3MQItVRsg5uXUJYv4jcnfgFlvBi9x9srt0TSO2ThfAHh+dvn6dFBpOpDytTsmU1pJiNKpCqvw==" saltValue="jqhv9VoIgjvPKkGs6QKr1w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Nr.09.1.8.&amp;"Arial,Regular"          </oddHeader>
    <oddFooter>&amp;L&amp;"Times New Roman,Regular"&amp;10&amp;D&amp;T&amp;R&amp;"Times New Roman,Regular"&amp;10&amp;P (&amp;N)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595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596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597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528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601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599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 t="e">
        <f t="shared" ref="C21:C47" si="0">SUM(D21:G21)</f>
        <v>#REF!</v>
      </c>
      <c r="D21" s="31" t="e">
        <f>SUM(D22,D25,D26,D42,D43)</f>
        <v>#REF!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6744</v>
      </c>
      <c r="I21" s="31">
        <f>SUM(I22,I25,I26,I42,I43)</f>
        <v>6744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 t="e">
        <f t="shared" si="0"/>
        <v>#REF!</v>
      </c>
      <c r="D25" s="54" t="e">
        <f>D51</f>
        <v>#REF!</v>
      </c>
      <c r="E25" s="54"/>
      <c r="F25" s="55" t="s">
        <v>36</v>
      </c>
      <c r="G25" s="56" t="s">
        <v>36</v>
      </c>
      <c r="H25" s="53">
        <f t="shared" si="1"/>
        <v>6744</v>
      </c>
      <c r="I25" s="54">
        <f>I51</f>
        <v>6744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6744</v>
      </c>
      <c r="I50" s="122">
        <f>SUM(I51,I280)</f>
        <v>6744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6744</v>
      </c>
      <c r="I51" s="128">
        <f>SUM(I52,I194)</f>
        <v>6744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25537</v>
      </c>
      <c r="D52" s="133">
        <f>SUM(D53,D75,D173,D187)</f>
        <v>25537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6744</v>
      </c>
      <c r="I52" s="133">
        <f>SUM(I53,I75,I173,I187)</f>
        <v>6744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5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5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5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5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5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25537</v>
      </c>
      <c r="D173" s="138">
        <f>SUM(D174,D184)</f>
        <v>25537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6744</v>
      </c>
      <c r="I173" s="138">
        <f>SUM(I174,I184)</f>
        <v>6744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25537</v>
      </c>
      <c r="D174" s="65">
        <f>SUM(D175,D179)</f>
        <v>25537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6744</v>
      </c>
      <c r="I174" s="65">
        <f>SUM(I175,I179)</f>
        <v>6744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5">
        <v>3260</v>
      </c>
      <c r="B175" s="67" t="s">
        <v>166</v>
      </c>
      <c r="C175" s="68">
        <f t="shared" si="7"/>
        <v>25537</v>
      </c>
      <c r="D175" s="162">
        <f>SUM(D176:D178)</f>
        <v>25537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6744</v>
      </c>
      <c r="I175" s="162">
        <f>SUM(I176:I178)</f>
        <v>6744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25537</v>
      </c>
      <c r="D176" s="76">
        <f>'[3]09.510_JN'!$D$47</f>
        <v>25537</v>
      </c>
      <c r="E176" s="76"/>
      <c r="F176" s="76"/>
      <c r="G176" s="150"/>
      <c r="H176" s="74">
        <f>SUM(I176:L176)</f>
        <v>6744</v>
      </c>
      <c r="I176" s="76">
        <f>'[3]09.510_JN'!$I$47</f>
        <v>6744</v>
      </c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5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5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5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5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5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5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5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5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6744</v>
      </c>
      <c r="I283" s="219">
        <f>SUM(I280,I268,I230,I195,I187,I173,I75,I53)</f>
        <v>6744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PPOhpmuKwIt3prCopQka/J5bQSh/SDiu/iEJB+2GJcdI5Jq1Xxh6NsrxsmKI3OoBSV47MAttB1Cl537MlaLAhA==" saltValue="85Ly+RdFHAygufb/jbrP2Q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Nr.09.34.2.&amp;"Arial,Regular"          </oddHeader>
    <oddFooter>&amp;L&amp;"Times New Roman,Regular"&amp;10&amp;D&amp;T&amp;R&amp;"Times New Roman,Regular"&amp;10&amp;P (&amp;N)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595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596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597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8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600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599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 t="e">
        <f t="shared" ref="C21:C47" si="0">SUM(D21:G21)</f>
        <v>#REF!</v>
      </c>
      <c r="D21" s="31" t="e">
        <f>SUM(D22,D25,D26,D42,D43)</f>
        <v>#REF!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63030</v>
      </c>
      <c r="I21" s="31">
        <f>SUM(I22,I25,I26,I42,I43)</f>
        <v>63030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 t="e">
        <f t="shared" si="0"/>
        <v>#REF!</v>
      </c>
      <c r="D25" s="54" t="e">
        <f>D51</f>
        <v>#REF!</v>
      </c>
      <c r="E25" s="54"/>
      <c r="F25" s="55" t="s">
        <v>36</v>
      </c>
      <c r="G25" s="56" t="s">
        <v>36</v>
      </c>
      <c r="H25" s="53">
        <f t="shared" si="1"/>
        <v>63030</v>
      </c>
      <c r="I25" s="54">
        <f>I51</f>
        <v>63030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63030</v>
      </c>
      <c r="I50" s="122">
        <f>SUM(I51,I280)</f>
        <v>63030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63030</v>
      </c>
      <c r="I51" s="128">
        <f>SUM(I52,I194)</f>
        <v>63030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181040</v>
      </c>
      <c r="D52" s="133">
        <f>SUM(D53,D75,D173,D187)</f>
        <v>181040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63030</v>
      </c>
      <c r="I52" s="133">
        <f>SUM(I53,I75,I173,I187)</f>
        <v>63030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265">
        <v>1210</v>
      </c>
      <c r="B68" s="67" t="s">
        <v>77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265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265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265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265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181040</v>
      </c>
      <c r="D173" s="138">
        <f>SUM(D174,D184)</f>
        <v>181040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63030</v>
      </c>
      <c r="I173" s="138">
        <f>SUM(I174,I184)</f>
        <v>63030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181040</v>
      </c>
      <c r="D174" s="65">
        <f>SUM(D175,D179)</f>
        <v>181040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63030</v>
      </c>
      <c r="I174" s="65">
        <f>SUM(I175,I179)</f>
        <v>63030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265">
        <v>3260</v>
      </c>
      <c r="B175" s="67" t="s">
        <v>166</v>
      </c>
      <c r="C175" s="68">
        <f t="shared" si="7"/>
        <v>181040</v>
      </c>
      <c r="D175" s="162">
        <f>SUM(D176:D178)</f>
        <v>181040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63030</v>
      </c>
      <c r="I175" s="162">
        <f>SUM(I176:I178)</f>
        <v>63030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181040</v>
      </c>
      <c r="D176" s="76">
        <f>'[3]09.210_JN'!$D$47</f>
        <v>181040</v>
      </c>
      <c r="E176" s="76"/>
      <c r="F176" s="76"/>
      <c r="G176" s="150"/>
      <c r="H176" s="74">
        <f>SUM(I176:L176)</f>
        <v>63030</v>
      </c>
      <c r="I176" s="76">
        <f>'[3]09.210_JN'!$I$47</f>
        <v>63030</v>
      </c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265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265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265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265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265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265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265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265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63030</v>
      </c>
      <c r="I283" s="219">
        <f>SUM(I280,I268,I230,I195,I187,I173,I75,I53)</f>
        <v>63030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291</v>
      </c>
      <c r="B303" s="257"/>
      <c r="C303" s="255" t="s">
        <v>292</v>
      </c>
      <c r="D303" s="255"/>
      <c r="E303" s="255"/>
      <c r="F303" s="255"/>
      <c r="G303" s="255"/>
      <c r="H303" s="255" t="s">
        <v>293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294</v>
      </c>
      <c r="B305" s="257"/>
      <c r="C305" s="255" t="s">
        <v>292</v>
      </c>
      <c r="D305" s="255"/>
      <c r="E305" s="255"/>
      <c r="F305" s="255"/>
      <c r="G305" s="255"/>
      <c r="H305" s="255" t="s">
        <v>293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sgSjg+3qk7X/GmWMKZGuL8yU3MXwjobOokmpmYPslA/m79LfUHCIMb4lucQhellyTqrgddSQ0WFd9mwOYduitA==" saltValue="quTaSZ5fNuR4y4WolwsisQ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Nr.09.34.3.&amp;"Arial,Regular"          </oddHeader>
    <oddFooter>&amp;L&amp;"Times New Roman,Regular"&amp;10&amp;D&amp;T&amp;R&amp;"Times New Roman,Regular"&amp;10&amp;P (&amp;N)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P8" sqref="P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</row>
    <row r="2" spans="1:12" ht="18" customHeight="1" x14ac:dyDescent="0.25">
      <c r="A2" s="318" t="s">
        <v>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280"/>
      <c r="E4" s="280"/>
      <c r="F4" s="280"/>
      <c r="G4" s="280"/>
      <c r="H4" s="286" t="s">
        <v>427</v>
      </c>
      <c r="I4" s="287"/>
      <c r="J4" s="287"/>
      <c r="K4" s="287"/>
      <c r="L4" s="288"/>
    </row>
    <row r="5" spans="1:12" ht="12.75" customHeight="1" x14ac:dyDescent="0.25">
      <c r="A5" s="6" t="s">
        <v>3</v>
      </c>
      <c r="B5" s="7"/>
      <c r="D5" s="280"/>
      <c r="E5" s="280"/>
      <c r="F5" s="280"/>
      <c r="G5" s="280"/>
      <c r="H5" s="286" t="s">
        <v>428</v>
      </c>
      <c r="I5" s="287"/>
      <c r="J5" s="287"/>
      <c r="K5" s="287"/>
      <c r="L5" s="288"/>
    </row>
    <row r="6" spans="1:12" ht="12.75" customHeight="1" x14ac:dyDescent="0.25">
      <c r="A6" s="2" t="s">
        <v>5</v>
      </c>
      <c r="B6" s="3"/>
      <c r="D6" s="284"/>
      <c r="E6" s="284"/>
      <c r="F6" s="284"/>
      <c r="G6" s="284"/>
      <c r="H6" s="289" t="s">
        <v>429</v>
      </c>
      <c r="I6" s="290"/>
      <c r="J6" s="290"/>
      <c r="K6" s="290"/>
      <c r="L6" s="291"/>
    </row>
    <row r="7" spans="1:12" ht="12.75" customHeight="1" x14ac:dyDescent="0.25">
      <c r="A7" s="2" t="s">
        <v>7</v>
      </c>
      <c r="B7" s="3"/>
      <c r="D7" s="284"/>
      <c r="E7" s="284"/>
      <c r="F7" s="284"/>
      <c r="G7" s="284"/>
      <c r="H7" s="289" t="s">
        <v>446</v>
      </c>
      <c r="I7" s="290"/>
      <c r="J7" s="290"/>
      <c r="K7" s="290"/>
      <c r="L7" s="291"/>
    </row>
    <row r="8" spans="1:12" ht="24" customHeight="1" x14ac:dyDescent="0.25">
      <c r="A8" s="2" t="s">
        <v>9</v>
      </c>
      <c r="B8" s="3"/>
      <c r="D8" s="282"/>
      <c r="E8" s="282"/>
      <c r="F8" s="282"/>
      <c r="G8" s="282"/>
      <c r="H8" s="286" t="s">
        <v>447</v>
      </c>
      <c r="I8" s="287"/>
      <c r="J8" s="287"/>
      <c r="K8" s="287"/>
      <c r="L8" s="288"/>
    </row>
    <row r="9" spans="1:12" ht="12.75" customHeight="1" x14ac:dyDescent="0.25">
      <c r="A9" s="8" t="s">
        <v>11</v>
      </c>
      <c r="B9" s="3"/>
      <c r="D9" s="284"/>
      <c r="E9" s="284"/>
      <c r="F9" s="284"/>
      <c r="G9" s="284"/>
      <c r="H9" s="289"/>
      <c r="I9" s="290"/>
      <c r="J9" s="290"/>
      <c r="K9" s="290"/>
      <c r="L9" s="291"/>
    </row>
    <row r="10" spans="1:12" ht="12.75" customHeight="1" x14ac:dyDescent="0.25">
      <c r="A10" s="2"/>
      <c r="B10" s="3" t="s">
        <v>12</v>
      </c>
      <c r="D10" s="284"/>
      <c r="E10" s="284"/>
      <c r="F10" s="284"/>
      <c r="G10" s="284"/>
      <c r="H10" s="289" t="s">
        <v>448</v>
      </c>
      <c r="I10" s="290"/>
      <c r="J10" s="290"/>
      <c r="K10" s="290"/>
      <c r="L10" s="291"/>
    </row>
    <row r="11" spans="1:12" ht="12.75" customHeight="1" x14ac:dyDescent="0.25">
      <c r="A11" s="2"/>
      <c r="B11" s="3" t="s">
        <v>14</v>
      </c>
      <c r="D11" s="284"/>
      <c r="E11" s="284"/>
      <c r="F11" s="284"/>
      <c r="G11" s="284"/>
      <c r="H11" s="289"/>
      <c r="I11" s="290"/>
      <c r="J11" s="290"/>
      <c r="K11" s="290"/>
      <c r="L11" s="291"/>
    </row>
    <row r="12" spans="1:12" ht="12.75" customHeight="1" x14ac:dyDescent="0.25">
      <c r="A12" s="2"/>
      <c r="B12" s="3" t="s">
        <v>16</v>
      </c>
      <c r="D12" s="284"/>
      <c r="E12" s="284"/>
      <c r="F12" s="284"/>
      <c r="G12" s="284"/>
      <c r="H12" s="289"/>
      <c r="I12" s="290"/>
      <c r="J12" s="290"/>
      <c r="K12" s="290"/>
      <c r="L12" s="291"/>
    </row>
    <row r="13" spans="1:12" ht="12.75" customHeight="1" x14ac:dyDescent="0.25">
      <c r="A13" s="2"/>
      <c r="B13" s="3" t="s">
        <v>17</v>
      </c>
      <c r="D13" s="284"/>
      <c r="E13" s="284"/>
      <c r="F13" s="284"/>
      <c r="G13" s="284"/>
      <c r="H13" s="289"/>
      <c r="I13" s="290"/>
      <c r="J13" s="290"/>
      <c r="K13" s="290"/>
      <c r="L13" s="291"/>
    </row>
    <row r="14" spans="1:12" ht="12.75" customHeight="1" x14ac:dyDescent="0.25">
      <c r="A14" s="2"/>
      <c r="B14" s="3" t="s">
        <v>19</v>
      </c>
      <c r="D14" s="284"/>
      <c r="E14" s="284"/>
      <c r="F14" s="284"/>
      <c r="G14" s="284"/>
      <c r="H14" s="289"/>
      <c r="I14" s="290"/>
      <c r="J14" s="290"/>
      <c r="K14" s="290"/>
      <c r="L14" s="29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304" t="s">
        <v>20</v>
      </c>
      <c r="B16" s="307" t="s">
        <v>21</v>
      </c>
      <c r="C16" s="309" t="s">
        <v>22</v>
      </c>
      <c r="D16" s="310"/>
      <c r="E16" s="310"/>
      <c r="F16" s="310"/>
      <c r="G16" s="311"/>
      <c r="H16" s="309" t="s">
        <v>23</v>
      </c>
      <c r="I16" s="310"/>
      <c r="J16" s="310"/>
      <c r="K16" s="310"/>
      <c r="L16" s="312"/>
    </row>
    <row r="17" spans="1:12" s="14" customFormat="1" ht="12.75" customHeight="1" x14ac:dyDescent="0.25">
      <c r="A17" s="305"/>
      <c r="B17" s="308"/>
      <c r="C17" s="294" t="s">
        <v>24</v>
      </c>
      <c r="D17" s="296" t="s">
        <v>25</v>
      </c>
      <c r="E17" s="298" t="s">
        <v>26</v>
      </c>
      <c r="F17" s="300" t="s">
        <v>27</v>
      </c>
      <c r="G17" s="315" t="s">
        <v>28</v>
      </c>
      <c r="H17" s="294" t="s">
        <v>24</v>
      </c>
      <c r="I17" s="296" t="s">
        <v>25</v>
      </c>
      <c r="J17" s="298" t="s">
        <v>26</v>
      </c>
      <c r="K17" s="300" t="s">
        <v>27</v>
      </c>
      <c r="L17" s="302" t="s">
        <v>28</v>
      </c>
    </row>
    <row r="18" spans="1:12" s="15" customFormat="1" ht="61.5" customHeight="1" thickBot="1" x14ac:dyDescent="0.3">
      <c r="A18" s="306"/>
      <c r="B18" s="308"/>
      <c r="C18" s="294"/>
      <c r="D18" s="313"/>
      <c r="E18" s="314"/>
      <c r="F18" s="301"/>
      <c r="G18" s="315"/>
      <c r="H18" s="295"/>
      <c r="I18" s="297"/>
      <c r="J18" s="299"/>
      <c r="K18" s="301"/>
      <c r="L18" s="303"/>
    </row>
    <row r="19" spans="1:12" s="15" customFormat="1" ht="9.75" customHeight="1" thickTop="1" x14ac:dyDescent="0.25">
      <c r="A19" s="16" t="s">
        <v>29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30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31</v>
      </c>
      <c r="C21" s="30">
        <f t="shared" ref="C21:C47" si="0">SUM(D21:G21)</f>
        <v>146552</v>
      </c>
      <c r="D21" s="31">
        <f>SUM(D22,D25,D26,D42,D43)</f>
        <v>146552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405761</v>
      </c>
      <c r="I21" s="31">
        <f>SUM(I22,I25,I26,I42,I43)</f>
        <v>405761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32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33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34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35</v>
      </c>
      <c r="C25" s="53">
        <f t="shared" si="0"/>
        <v>146552</v>
      </c>
      <c r="D25" s="54">
        <f>146552</f>
        <v>146552</v>
      </c>
      <c r="E25" s="54"/>
      <c r="F25" s="55" t="s">
        <v>36</v>
      </c>
      <c r="G25" s="56" t="s">
        <v>36</v>
      </c>
      <c r="H25" s="53">
        <f t="shared" si="1"/>
        <v>405761</v>
      </c>
      <c r="I25" s="54">
        <f>I51</f>
        <v>405761</v>
      </c>
      <c r="J25" s="54"/>
      <c r="K25" s="55" t="s">
        <v>36</v>
      </c>
      <c r="L25" s="57" t="s">
        <v>36</v>
      </c>
    </row>
    <row r="26" spans="1:12" s="27" customFormat="1" ht="36.75" customHeight="1" thickTop="1" x14ac:dyDescent="0.25">
      <c r="A26" s="58"/>
      <c r="B26" s="58" t="s">
        <v>37</v>
      </c>
      <c r="C26" s="59">
        <f t="shared" si="0"/>
        <v>0</v>
      </c>
      <c r="D26" s="60"/>
      <c r="E26" s="61" t="s">
        <v>36</v>
      </c>
      <c r="F26" s="61" t="s">
        <v>36</v>
      </c>
      <c r="G26" s="62" t="s">
        <v>36</v>
      </c>
      <c r="H26" s="59">
        <f t="shared" si="1"/>
        <v>0</v>
      </c>
      <c r="I26" s="63"/>
      <c r="J26" s="61" t="s">
        <v>36</v>
      </c>
      <c r="K26" s="61" t="s">
        <v>36</v>
      </c>
      <c r="L26" s="64" t="s">
        <v>36</v>
      </c>
    </row>
    <row r="27" spans="1:12" s="27" customFormat="1" ht="36" x14ac:dyDescent="0.25">
      <c r="A27" s="58">
        <v>21300</v>
      </c>
      <c r="B27" s="58" t="s">
        <v>38</v>
      </c>
      <c r="C27" s="59">
        <f t="shared" si="0"/>
        <v>0</v>
      </c>
      <c r="D27" s="61" t="s">
        <v>36</v>
      </c>
      <c r="E27" s="61" t="s">
        <v>36</v>
      </c>
      <c r="F27" s="65">
        <f>SUM(F28,F32,F34,F37)</f>
        <v>0</v>
      </c>
      <c r="G27" s="62" t="s">
        <v>36</v>
      </c>
      <c r="H27" s="59">
        <f t="shared" si="1"/>
        <v>0</v>
      </c>
      <c r="I27" s="61" t="s">
        <v>36</v>
      </c>
      <c r="J27" s="61" t="s">
        <v>36</v>
      </c>
      <c r="K27" s="65">
        <f>SUM(K28,K32,K34,K37)</f>
        <v>0</v>
      </c>
      <c r="L27" s="64" t="s">
        <v>36</v>
      </c>
    </row>
    <row r="28" spans="1:12" s="27" customFormat="1" ht="24" x14ac:dyDescent="0.25">
      <c r="A28" s="66">
        <v>21350</v>
      </c>
      <c r="B28" s="58" t="s">
        <v>39</v>
      </c>
      <c r="C28" s="59">
        <f t="shared" si="0"/>
        <v>0</v>
      </c>
      <c r="D28" s="61" t="s">
        <v>36</v>
      </c>
      <c r="E28" s="61" t="s">
        <v>36</v>
      </c>
      <c r="F28" s="65">
        <f>SUM(F29:F31)</f>
        <v>0</v>
      </c>
      <c r="G28" s="62" t="s">
        <v>36</v>
      </c>
      <c r="H28" s="59">
        <f t="shared" si="1"/>
        <v>0</v>
      </c>
      <c r="I28" s="61" t="s">
        <v>36</v>
      </c>
      <c r="J28" s="61" t="s">
        <v>36</v>
      </c>
      <c r="K28" s="65">
        <f>SUM(K29:K31)</f>
        <v>0</v>
      </c>
      <c r="L28" s="64" t="s">
        <v>36</v>
      </c>
    </row>
    <row r="29" spans="1:12" x14ac:dyDescent="0.25">
      <c r="A29" s="40">
        <v>21351</v>
      </c>
      <c r="B29" s="67" t="s">
        <v>40</v>
      </c>
      <c r="C29" s="68">
        <f t="shared" si="0"/>
        <v>0</v>
      </c>
      <c r="D29" s="69" t="s">
        <v>36</v>
      </c>
      <c r="E29" s="69" t="s">
        <v>36</v>
      </c>
      <c r="F29" s="70"/>
      <c r="G29" s="71" t="s">
        <v>36</v>
      </c>
      <c r="H29" s="68">
        <f t="shared" si="1"/>
        <v>0</v>
      </c>
      <c r="I29" s="69" t="s">
        <v>36</v>
      </c>
      <c r="J29" s="69" t="s">
        <v>36</v>
      </c>
      <c r="K29" s="70"/>
      <c r="L29" s="72" t="s">
        <v>36</v>
      </c>
    </row>
    <row r="30" spans="1:12" x14ac:dyDescent="0.25">
      <c r="A30" s="46">
        <v>21352</v>
      </c>
      <c r="B30" s="73" t="s">
        <v>41</v>
      </c>
      <c r="C30" s="74">
        <f t="shared" si="0"/>
        <v>0</v>
      </c>
      <c r="D30" s="75" t="s">
        <v>36</v>
      </c>
      <c r="E30" s="75" t="s">
        <v>36</v>
      </c>
      <c r="F30" s="76"/>
      <c r="G30" s="77" t="s">
        <v>36</v>
      </c>
      <c r="H30" s="74">
        <f t="shared" si="1"/>
        <v>0</v>
      </c>
      <c r="I30" s="75" t="s">
        <v>36</v>
      </c>
      <c r="J30" s="75" t="s">
        <v>36</v>
      </c>
      <c r="K30" s="76"/>
      <c r="L30" s="78" t="s">
        <v>36</v>
      </c>
    </row>
    <row r="31" spans="1:12" ht="24" x14ac:dyDescent="0.25">
      <c r="A31" s="46">
        <v>21359</v>
      </c>
      <c r="B31" s="73" t="s">
        <v>42</v>
      </c>
      <c r="C31" s="74">
        <f t="shared" si="0"/>
        <v>0</v>
      </c>
      <c r="D31" s="75" t="s">
        <v>36</v>
      </c>
      <c r="E31" s="75" t="s">
        <v>36</v>
      </c>
      <c r="F31" s="76"/>
      <c r="G31" s="77" t="s">
        <v>36</v>
      </c>
      <c r="H31" s="74">
        <f t="shared" si="1"/>
        <v>0</v>
      </c>
      <c r="I31" s="75" t="s">
        <v>36</v>
      </c>
      <c r="J31" s="75" t="s">
        <v>36</v>
      </c>
      <c r="K31" s="76"/>
      <c r="L31" s="78" t="s">
        <v>36</v>
      </c>
    </row>
    <row r="32" spans="1:12" s="27" customFormat="1" ht="36" x14ac:dyDescent="0.25">
      <c r="A32" s="66">
        <v>21370</v>
      </c>
      <c r="B32" s="58" t="s">
        <v>43</v>
      </c>
      <c r="C32" s="59">
        <f t="shared" si="0"/>
        <v>0</v>
      </c>
      <c r="D32" s="61" t="s">
        <v>36</v>
      </c>
      <c r="E32" s="61" t="s">
        <v>36</v>
      </c>
      <c r="F32" s="65">
        <f>SUM(F33)</f>
        <v>0</v>
      </c>
      <c r="G32" s="62" t="s">
        <v>36</v>
      </c>
      <c r="H32" s="59">
        <f t="shared" si="1"/>
        <v>0</v>
      </c>
      <c r="I32" s="61" t="s">
        <v>36</v>
      </c>
      <c r="J32" s="61" t="s">
        <v>36</v>
      </c>
      <c r="K32" s="65">
        <f>SUM(K33)</f>
        <v>0</v>
      </c>
      <c r="L32" s="64" t="s">
        <v>36</v>
      </c>
    </row>
    <row r="33" spans="1:12" ht="36" x14ac:dyDescent="0.25">
      <c r="A33" s="79">
        <v>21379</v>
      </c>
      <c r="B33" s="80" t="s">
        <v>44</v>
      </c>
      <c r="C33" s="81">
        <f t="shared" si="0"/>
        <v>0</v>
      </c>
      <c r="D33" s="82" t="s">
        <v>36</v>
      </c>
      <c r="E33" s="82" t="s">
        <v>36</v>
      </c>
      <c r="F33" s="83"/>
      <c r="G33" s="84" t="s">
        <v>36</v>
      </c>
      <c r="H33" s="81">
        <f t="shared" si="1"/>
        <v>0</v>
      </c>
      <c r="I33" s="82" t="s">
        <v>36</v>
      </c>
      <c r="J33" s="82" t="s">
        <v>36</v>
      </c>
      <c r="K33" s="83"/>
      <c r="L33" s="85" t="s">
        <v>36</v>
      </c>
    </row>
    <row r="34" spans="1:12" s="27" customFormat="1" x14ac:dyDescent="0.25">
      <c r="A34" s="66">
        <v>21380</v>
      </c>
      <c r="B34" s="58" t="s">
        <v>45</v>
      </c>
      <c r="C34" s="59">
        <f t="shared" si="0"/>
        <v>0</v>
      </c>
      <c r="D34" s="61" t="s">
        <v>36</v>
      </c>
      <c r="E34" s="61" t="s">
        <v>36</v>
      </c>
      <c r="F34" s="65">
        <f>SUM(F35:F36)</f>
        <v>0</v>
      </c>
      <c r="G34" s="62" t="s">
        <v>36</v>
      </c>
      <c r="H34" s="59">
        <f t="shared" si="1"/>
        <v>0</v>
      </c>
      <c r="I34" s="61" t="s">
        <v>36</v>
      </c>
      <c r="J34" s="61" t="s">
        <v>36</v>
      </c>
      <c r="K34" s="65">
        <f>SUM(K35:K36)</f>
        <v>0</v>
      </c>
      <c r="L34" s="64" t="s">
        <v>36</v>
      </c>
    </row>
    <row r="35" spans="1:12" x14ac:dyDescent="0.25">
      <c r="A35" s="41">
        <v>21381</v>
      </c>
      <c r="B35" s="67" t="s">
        <v>46</v>
      </c>
      <c r="C35" s="68">
        <f t="shared" si="0"/>
        <v>0</v>
      </c>
      <c r="D35" s="69" t="s">
        <v>36</v>
      </c>
      <c r="E35" s="69" t="s">
        <v>36</v>
      </c>
      <c r="F35" s="70"/>
      <c r="G35" s="71" t="s">
        <v>36</v>
      </c>
      <c r="H35" s="68">
        <f t="shared" si="1"/>
        <v>0</v>
      </c>
      <c r="I35" s="69" t="s">
        <v>36</v>
      </c>
      <c r="J35" s="69" t="s">
        <v>36</v>
      </c>
      <c r="K35" s="70"/>
      <c r="L35" s="72" t="s">
        <v>36</v>
      </c>
    </row>
    <row r="36" spans="1:12" ht="24" x14ac:dyDescent="0.25">
      <c r="A36" s="47">
        <v>21383</v>
      </c>
      <c r="B36" s="73" t="s">
        <v>47</v>
      </c>
      <c r="C36" s="74">
        <f t="shared" si="0"/>
        <v>0</v>
      </c>
      <c r="D36" s="75" t="s">
        <v>36</v>
      </c>
      <c r="E36" s="75" t="s">
        <v>36</v>
      </c>
      <c r="F36" s="76"/>
      <c r="G36" s="77" t="s">
        <v>36</v>
      </c>
      <c r="H36" s="74">
        <f t="shared" si="1"/>
        <v>0</v>
      </c>
      <c r="I36" s="75" t="s">
        <v>36</v>
      </c>
      <c r="J36" s="75" t="s">
        <v>36</v>
      </c>
      <c r="K36" s="76"/>
      <c r="L36" s="78" t="s">
        <v>36</v>
      </c>
    </row>
    <row r="37" spans="1:12" s="27" customFormat="1" ht="24" x14ac:dyDescent="0.25">
      <c r="A37" s="66">
        <v>21390</v>
      </c>
      <c r="B37" s="58" t="s">
        <v>48</v>
      </c>
      <c r="C37" s="59">
        <f t="shared" si="0"/>
        <v>0</v>
      </c>
      <c r="D37" s="61" t="s">
        <v>36</v>
      </c>
      <c r="E37" s="61" t="s">
        <v>36</v>
      </c>
      <c r="F37" s="65">
        <f>SUM(F38:F41)</f>
        <v>0</v>
      </c>
      <c r="G37" s="62" t="s">
        <v>36</v>
      </c>
      <c r="H37" s="59">
        <f t="shared" si="1"/>
        <v>0</v>
      </c>
      <c r="I37" s="61" t="s">
        <v>36</v>
      </c>
      <c r="J37" s="61" t="s">
        <v>36</v>
      </c>
      <c r="K37" s="65">
        <f>SUM(K38:K41)</f>
        <v>0</v>
      </c>
      <c r="L37" s="64" t="s">
        <v>36</v>
      </c>
    </row>
    <row r="38" spans="1:12" ht="24" x14ac:dyDescent="0.25">
      <c r="A38" s="41">
        <v>21391</v>
      </c>
      <c r="B38" s="67" t="s">
        <v>49</v>
      </c>
      <c r="C38" s="68">
        <f t="shared" si="0"/>
        <v>0</v>
      </c>
      <c r="D38" s="69" t="s">
        <v>36</v>
      </c>
      <c r="E38" s="69" t="s">
        <v>36</v>
      </c>
      <c r="F38" s="70"/>
      <c r="G38" s="71" t="s">
        <v>36</v>
      </c>
      <c r="H38" s="68">
        <f t="shared" si="1"/>
        <v>0</v>
      </c>
      <c r="I38" s="69" t="s">
        <v>36</v>
      </c>
      <c r="J38" s="69" t="s">
        <v>36</v>
      </c>
      <c r="K38" s="70"/>
      <c r="L38" s="72" t="s">
        <v>36</v>
      </c>
    </row>
    <row r="39" spans="1:12" x14ac:dyDescent="0.25">
      <c r="A39" s="47">
        <v>21393</v>
      </c>
      <c r="B39" s="73" t="s">
        <v>50</v>
      </c>
      <c r="C39" s="74">
        <f t="shared" si="0"/>
        <v>0</v>
      </c>
      <c r="D39" s="75" t="s">
        <v>36</v>
      </c>
      <c r="E39" s="75" t="s">
        <v>36</v>
      </c>
      <c r="F39" s="76"/>
      <c r="G39" s="77" t="s">
        <v>36</v>
      </c>
      <c r="H39" s="74">
        <f t="shared" si="1"/>
        <v>0</v>
      </c>
      <c r="I39" s="75" t="s">
        <v>36</v>
      </c>
      <c r="J39" s="75" t="s">
        <v>36</v>
      </c>
      <c r="K39" s="76"/>
      <c r="L39" s="78" t="s">
        <v>36</v>
      </c>
    </row>
    <row r="40" spans="1:12" x14ac:dyDescent="0.25">
      <c r="A40" s="47">
        <v>21395</v>
      </c>
      <c r="B40" s="73" t="s">
        <v>51</v>
      </c>
      <c r="C40" s="74">
        <f t="shared" si="0"/>
        <v>0</v>
      </c>
      <c r="D40" s="75" t="s">
        <v>36</v>
      </c>
      <c r="E40" s="75" t="s">
        <v>36</v>
      </c>
      <c r="F40" s="76"/>
      <c r="G40" s="77" t="s">
        <v>36</v>
      </c>
      <c r="H40" s="74">
        <f t="shared" si="1"/>
        <v>0</v>
      </c>
      <c r="I40" s="75" t="s">
        <v>36</v>
      </c>
      <c r="J40" s="75" t="s">
        <v>36</v>
      </c>
      <c r="K40" s="76"/>
      <c r="L40" s="78" t="s">
        <v>36</v>
      </c>
    </row>
    <row r="41" spans="1:12" ht="24" x14ac:dyDescent="0.25">
      <c r="A41" s="47">
        <v>21399</v>
      </c>
      <c r="B41" s="73" t="s">
        <v>52</v>
      </c>
      <c r="C41" s="74">
        <f t="shared" si="0"/>
        <v>0</v>
      </c>
      <c r="D41" s="75" t="s">
        <v>36</v>
      </c>
      <c r="E41" s="75" t="s">
        <v>36</v>
      </c>
      <c r="F41" s="76"/>
      <c r="G41" s="77" t="s">
        <v>36</v>
      </c>
      <c r="H41" s="74">
        <f t="shared" si="1"/>
        <v>0</v>
      </c>
      <c r="I41" s="75" t="s">
        <v>36</v>
      </c>
      <c r="J41" s="75" t="s">
        <v>36</v>
      </c>
      <c r="K41" s="76"/>
      <c r="L41" s="78" t="s">
        <v>36</v>
      </c>
    </row>
    <row r="42" spans="1:12" s="27" customFormat="1" ht="36.75" customHeight="1" x14ac:dyDescent="0.25">
      <c r="A42" s="66">
        <v>21420</v>
      </c>
      <c r="B42" s="58" t="s">
        <v>53</v>
      </c>
      <c r="C42" s="59">
        <f t="shared" si="0"/>
        <v>0</v>
      </c>
      <c r="D42" s="60"/>
      <c r="E42" s="61" t="s">
        <v>36</v>
      </c>
      <c r="F42" s="61" t="s">
        <v>36</v>
      </c>
      <c r="G42" s="62" t="s">
        <v>36</v>
      </c>
      <c r="H42" s="86">
        <f>SUM(I42:L42)</f>
        <v>0</v>
      </c>
      <c r="I42" s="60"/>
      <c r="J42" s="61" t="s">
        <v>36</v>
      </c>
      <c r="K42" s="61" t="s">
        <v>36</v>
      </c>
      <c r="L42" s="64" t="s">
        <v>36</v>
      </c>
    </row>
    <row r="43" spans="1:12" s="27" customFormat="1" ht="24" x14ac:dyDescent="0.25">
      <c r="A43" s="87">
        <v>21490</v>
      </c>
      <c r="B43" s="88" t="s">
        <v>54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36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36</v>
      </c>
    </row>
    <row r="44" spans="1:12" s="27" customFormat="1" ht="24" x14ac:dyDescent="0.25">
      <c r="A44" s="47">
        <v>21499</v>
      </c>
      <c r="B44" s="73" t="s">
        <v>55</v>
      </c>
      <c r="C44" s="81">
        <f t="shared" si="0"/>
        <v>0</v>
      </c>
      <c r="D44" s="90"/>
      <c r="E44" s="91"/>
      <c r="F44" s="91"/>
      <c r="G44" s="92" t="s">
        <v>36</v>
      </c>
      <c r="H44" s="93">
        <f t="shared" si="3"/>
        <v>0</v>
      </c>
      <c r="I44" s="43"/>
      <c r="J44" s="94"/>
      <c r="K44" s="94"/>
      <c r="L44" s="95" t="s">
        <v>36</v>
      </c>
    </row>
    <row r="45" spans="1:12" ht="24" x14ac:dyDescent="0.25">
      <c r="A45" s="96">
        <v>23000</v>
      </c>
      <c r="B45" s="97" t="s">
        <v>56</v>
      </c>
      <c r="C45" s="98">
        <f t="shared" si="0"/>
        <v>0</v>
      </c>
      <c r="D45" s="61" t="s">
        <v>36</v>
      </c>
      <c r="E45" s="61" t="s">
        <v>36</v>
      </c>
      <c r="F45" s="61" t="s">
        <v>36</v>
      </c>
      <c r="G45" s="99">
        <f>SUM(G46:G47)</f>
        <v>0</v>
      </c>
      <c r="H45" s="98">
        <f t="shared" si="1"/>
        <v>0</v>
      </c>
      <c r="I45" s="100" t="s">
        <v>36</v>
      </c>
      <c r="J45" s="100" t="s">
        <v>36</v>
      </c>
      <c r="K45" s="100" t="s">
        <v>36</v>
      </c>
      <c r="L45" s="101">
        <f>SUM(L46:L47)</f>
        <v>0</v>
      </c>
    </row>
    <row r="46" spans="1:12" ht="24" x14ac:dyDescent="0.25">
      <c r="A46" s="102">
        <v>23410</v>
      </c>
      <c r="B46" s="103" t="s">
        <v>57</v>
      </c>
      <c r="C46" s="104">
        <f t="shared" si="0"/>
        <v>0</v>
      </c>
      <c r="D46" s="105" t="s">
        <v>36</v>
      </c>
      <c r="E46" s="105" t="s">
        <v>36</v>
      </c>
      <c r="F46" s="105" t="s">
        <v>36</v>
      </c>
      <c r="G46" s="106"/>
      <c r="H46" s="104">
        <f t="shared" si="1"/>
        <v>0</v>
      </c>
      <c r="I46" s="105" t="s">
        <v>36</v>
      </c>
      <c r="J46" s="105" t="s">
        <v>36</v>
      </c>
      <c r="K46" s="105" t="s">
        <v>36</v>
      </c>
      <c r="L46" s="107"/>
    </row>
    <row r="47" spans="1:12" ht="24" x14ac:dyDescent="0.25">
      <c r="A47" s="102">
        <v>23510</v>
      </c>
      <c r="B47" s="103" t="s">
        <v>58</v>
      </c>
      <c r="C47" s="108">
        <f t="shared" si="0"/>
        <v>0</v>
      </c>
      <c r="D47" s="105" t="s">
        <v>36</v>
      </c>
      <c r="E47" s="105" t="s">
        <v>36</v>
      </c>
      <c r="F47" s="105" t="s">
        <v>36</v>
      </c>
      <c r="G47" s="106"/>
      <c r="H47" s="108">
        <f t="shared" si="1"/>
        <v>0</v>
      </c>
      <c r="I47" s="105" t="s">
        <v>36</v>
      </c>
      <c r="J47" s="105" t="s">
        <v>36</v>
      </c>
      <c r="K47" s="105" t="s">
        <v>36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59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60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405761</v>
      </c>
      <c r="I50" s="122">
        <f>SUM(I51,I280)</f>
        <v>405761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61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405761</v>
      </c>
      <c r="I51" s="128">
        <f>SUM(I52,I194)</f>
        <v>405761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62</v>
      </c>
      <c r="C52" s="132">
        <f t="shared" si="5"/>
        <v>146552</v>
      </c>
      <c r="D52" s="133">
        <f>SUM(D53,D75,D173,D187)</f>
        <v>146552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405761</v>
      </c>
      <c r="I52" s="133">
        <f>SUM(I53,I75,I173,I187)</f>
        <v>405761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63</v>
      </c>
      <c r="C53" s="137">
        <f t="shared" si="5"/>
        <v>146552</v>
      </c>
      <c r="D53" s="138">
        <f>SUM(D54,D67)</f>
        <v>146552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405761</v>
      </c>
      <c r="I53" s="138">
        <f>SUM(I54,I67)</f>
        <v>405761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64</v>
      </c>
      <c r="C54" s="59">
        <f t="shared" si="5"/>
        <v>112995</v>
      </c>
      <c r="D54" s="65">
        <f>SUM(D55,D58,D66)</f>
        <v>112995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312373</v>
      </c>
      <c r="I54" s="65">
        <f>SUM(I55,I58,I66)</f>
        <v>312373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65</v>
      </c>
      <c r="C55" s="110">
        <f t="shared" si="5"/>
        <v>104674</v>
      </c>
      <c r="D55" s="145">
        <f>SUM(D56:D57)</f>
        <v>104674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300735</v>
      </c>
      <c r="I55" s="145">
        <f>SUM(I56:I57)</f>
        <v>300735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66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67</v>
      </c>
      <c r="C57" s="74">
        <f t="shared" si="5"/>
        <v>104674</v>
      </c>
      <c r="D57" s="76">
        <f>104674</f>
        <v>104674</v>
      </c>
      <c r="E57" s="76"/>
      <c r="F57" s="76"/>
      <c r="G57" s="150"/>
      <c r="H57" s="74">
        <f t="shared" si="6"/>
        <v>300735</v>
      </c>
      <c r="I57" s="76">
        <f>[2]Atalgojums!$E$139</f>
        <v>300735</v>
      </c>
      <c r="J57" s="76"/>
      <c r="K57" s="76"/>
      <c r="L57" s="151"/>
    </row>
    <row r="58" spans="1:12" ht="23.25" customHeight="1" x14ac:dyDescent="0.25">
      <c r="A58" s="152">
        <v>1140</v>
      </c>
      <c r="B58" s="73" t="s">
        <v>68</v>
      </c>
      <c r="C58" s="74">
        <f t="shared" si="5"/>
        <v>8321</v>
      </c>
      <c r="D58" s="153">
        <f>SUM(D59:D65)</f>
        <v>8321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11638</v>
      </c>
      <c r="I58" s="153">
        <f>SUM(I59:I65)</f>
        <v>11638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69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70</v>
      </c>
      <c r="C60" s="74">
        <f t="shared" si="5"/>
        <v>285</v>
      </c>
      <c r="D60" s="76">
        <v>285</v>
      </c>
      <c r="E60" s="76"/>
      <c r="F60" s="76"/>
      <c r="G60" s="150"/>
      <c r="H60" s="74">
        <f t="shared" si="6"/>
        <v>285</v>
      </c>
      <c r="I60" s="76">
        <f>[2]Atalgojums!$E$141</f>
        <v>285</v>
      </c>
      <c r="J60" s="76"/>
      <c r="K60" s="76"/>
      <c r="L60" s="151"/>
    </row>
    <row r="61" spans="1:12" ht="24" x14ac:dyDescent="0.25">
      <c r="A61" s="47">
        <v>1145</v>
      </c>
      <c r="B61" s="73" t="s">
        <v>71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72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73</v>
      </c>
      <c r="C63" s="74">
        <f t="shared" si="5"/>
        <v>2642</v>
      </c>
      <c r="D63" s="76">
        <v>2642</v>
      </c>
      <c r="E63" s="76"/>
      <c r="F63" s="76"/>
      <c r="G63" s="150"/>
      <c r="H63" s="74">
        <f t="shared" si="6"/>
        <v>2642</v>
      </c>
      <c r="I63" s="76">
        <f>[2]Atalgojums!$E$144</f>
        <v>2642</v>
      </c>
      <c r="J63" s="76"/>
      <c r="K63" s="76"/>
      <c r="L63" s="151"/>
    </row>
    <row r="64" spans="1:12" x14ac:dyDescent="0.25">
      <c r="A64" s="47">
        <v>1148</v>
      </c>
      <c r="B64" s="73" t="s">
        <v>611</v>
      </c>
      <c r="C64" s="74">
        <f t="shared" si="5"/>
        <v>5394</v>
      </c>
      <c r="D64" s="76">
        <v>5394</v>
      </c>
      <c r="E64" s="76"/>
      <c r="F64" s="76"/>
      <c r="G64" s="150"/>
      <c r="H64" s="74">
        <f t="shared" si="6"/>
        <v>8711</v>
      </c>
      <c r="I64" s="76">
        <f>[2]Atalgojums!$E$145</f>
        <v>8711</v>
      </c>
      <c r="J64" s="76"/>
      <c r="K64" s="76"/>
      <c r="L64" s="151"/>
    </row>
    <row r="65" spans="1:12" ht="36" x14ac:dyDescent="0.25">
      <c r="A65" s="47">
        <v>1149</v>
      </c>
      <c r="B65" s="73" t="s">
        <v>74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75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76</v>
      </c>
      <c r="C67" s="59">
        <f t="shared" si="5"/>
        <v>33557</v>
      </c>
      <c r="D67" s="65">
        <f>SUM(D68:D69)</f>
        <v>33557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93388</v>
      </c>
      <c r="I67" s="65">
        <f>SUM(I68:I69)</f>
        <v>93388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77</v>
      </c>
      <c r="C68" s="68">
        <f t="shared" si="5"/>
        <v>25658</v>
      </c>
      <c r="D68" s="70">
        <v>25658</v>
      </c>
      <c r="E68" s="70"/>
      <c r="F68" s="70"/>
      <c r="G68" s="148"/>
      <c r="H68" s="68">
        <f t="shared" si="6"/>
        <v>77134</v>
      </c>
      <c r="I68" s="70">
        <f>[2]Atalgojums!$E$148</f>
        <v>77134</v>
      </c>
      <c r="J68" s="70"/>
      <c r="K68" s="70"/>
      <c r="L68" s="149"/>
    </row>
    <row r="69" spans="1:12" ht="24" x14ac:dyDescent="0.25">
      <c r="A69" s="152">
        <v>1220</v>
      </c>
      <c r="B69" s="73" t="s">
        <v>78</v>
      </c>
      <c r="C69" s="74">
        <f t="shared" si="5"/>
        <v>7899</v>
      </c>
      <c r="D69" s="153">
        <f>SUM(D70:D74)</f>
        <v>7899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16254</v>
      </c>
      <c r="I69" s="153">
        <f>SUM(I70:I74)</f>
        <v>16254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630</v>
      </c>
      <c r="C70" s="74">
        <f t="shared" si="5"/>
        <v>6404</v>
      </c>
      <c r="D70" s="76">
        <v>6404</v>
      </c>
      <c r="E70" s="76"/>
      <c r="F70" s="76"/>
      <c r="G70" s="150"/>
      <c r="H70" s="74">
        <f t="shared" si="6"/>
        <v>14604</v>
      </c>
      <c r="I70" s="76">
        <f>[2]Atalgojums!$E$149</f>
        <v>14604</v>
      </c>
      <c r="J70" s="76"/>
      <c r="K70" s="76"/>
      <c r="L70" s="151"/>
    </row>
    <row r="71" spans="1:12" x14ac:dyDescent="0.25">
      <c r="A71" s="47">
        <v>1223</v>
      </c>
      <c r="B71" s="73" t="s">
        <v>79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607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80</v>
      </c>
      <c r="C73" s="74">
        <f t="shared" si="5"/>
        <v>1495</v>
      </c>
      <c r="D73" s="76">
        <v>1495</v>
      </c>
      <c r="E73" s="76"/>
      <c r="F73" s="76"/>
      <c r="G73" s="150"/>
      <c r="H73" s="74">
        <f t="shared" si="6"/>
        <v>1650</v>
      </c>
      <c r="I73" s="76">
        <f>[2]Atalgojums!$E$151</f>
        <v>1650</v>
      </c>
      <c r="J73" s="76"/>
      <c r="K73" s="76"/>
      <c r="L73" s="151"/>
    </row>
    <row r="74" spans="1:12" ht="60" x14ac:dyDescent="0.25">
      <c r="A74" s="47">
        <v>1228</v>
      </c>
      <c r="B74" s="73" t="s">
        <v>631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81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612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613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82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614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615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82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614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83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84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85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86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87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88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89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90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91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92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616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93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94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617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95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96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97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618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98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99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619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100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101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102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620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103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104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105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106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107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108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109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110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111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112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113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114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621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115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116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117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118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119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120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121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122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123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124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622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125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126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127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608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128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129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130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131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132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133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134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135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136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137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138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139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140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141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142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143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144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145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146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147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148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42.75" customHeight="1" x14ac:dyDescent="0.25">
      <c r="A157" s="46">
        <v>2366</v>
      </c>
      <c r="B157" s="73" t="s">
        <v>149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150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151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152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153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154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155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156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157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158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159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160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161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162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163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164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165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623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166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167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624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168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625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169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2.5" customHeight="1" x14ac:dyDescent="0.25">
      <c r="A181" s="47">
        <v>3292</v>
      </c>
      <c r="B181" s="73" t="s">
        <v>626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627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170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171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172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173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174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175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628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176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177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178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629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179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180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181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182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183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184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185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186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187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188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189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190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191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192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193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194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195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196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197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198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199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200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201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202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203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204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205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ht="14.25" customHeight="1" x14ac:dyDescent="0.25">
      <c r="A221" s="47">
        <v>5236</v>
      </c>
      <c r="B221" s="73" t="s">
        <v>206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ht="14.25" customHeight="1" x14ac:dyDescent="0.25">
      <c r="A222" s="47">
        <v>5237</v>
      </c>
      <c r="B222" s="73" t="s">
        <v>207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208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209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210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211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212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213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214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215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216</v>
      </c>
      <c r="C231" s="193">
        <f>SUM(D231:G231)</f>
        <v>0</v>
      </c>
      <c r="D231" s="183">
        <f>SUM(D232,D233,D235,D238,D244,D245,D246)</f>
        <v>0</v>
      </c>
      <c r="E231" s="183">
        <f>SUM(E232,E233,E235,E238,E244,E245,E246)</f>
        <v>0</v>
      </c>
      <c r="F231" s="183">
        <f>SUM(F232,F233,F235,F238,F244,F245,F246)</f>
        <v>0</v>
      </c>
      <c r="G231" s="183">
        <f>SUM(G232,G233,G235,G238,G244,G245,G246)</f>
        <v>0</v>
      </c>
      <c r="H231" s="182">
        <f t="shared" si="24"/>
        <v>0</v>
      </c>
      <c r="I231" s="183">
        <f>SUM(I232,I233,I235,I238,I244,I245,I246)</f>
        <v>0</v>
      </c>
      <c r="J231" s="183">
        <f>SUM(J232,J233,J235,J238,J244,J245,J246)</f>
        <v>0</v>
      </c>
      <c r="K231" s="183">
        <f>SUM(K232,K233,K235,K238,K244,K245,K246)</f>
        <v>0</v>
      </c>
      <c r="L231" s="143">
        <f>SUM(L232,L233,L235,L238,L244,L245,L246)</f>
        <v>0</v>
      </c>
    </row>
    <row r="232" spans="1:12" ht="24" x14ac:dyDescent="0.25">
      <c r="A232" s="161">
        <v>6220</v>
      </c>
      <c r="B232" s="67" t="s">
        <v>217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609</v>
      </c>
      <c r="C233" s="190">
        <f t="shared" si="23"/>
        <v>0</v>
      </c>
      <c r="D233" s="76">
        <f>SUM(D234)</f>
        <v>0</v>
      </c>
      <c r="E233" s="76">
        <f t="shared" ref="E233:L233" si="25">SUM(E234)</f>
        <v>0</v>
      </c>
      <c r="F233" s="76">
        <f t="shared" si="25"/>
        <v>0</v>
      </c>
      <c r="G233" s="150">
        <f t="shared" si="25"/>
        <v>0</v>
      </c>
      <c r="H233" s="197">
        <f t="shared" si="24"/>
        <v>0</v>
      </c>
      <c r="I233" s="76">
        <f t="shared" si="25"/>
        <v>0</v>
      </c>
      <c r="J233" s="76">
        <f t="shared" si="25"/>
        <v>0</v>
      </c>
      <c r="K233" s="76">
        <f t="shared" si="25"/>
        <v>0</v>
      </c>
      <c r="L233" s="151">
        <f t="shared" si="25"/>
        <v>0</v>
      </c>
    </row>
    <row r="234" spans="1:12" ht="24" x14ac:dyDescent="0.25">
      <c r="A234" s="47">
        <v>6239</v>
      </c>
      <c r="B234" s="67" t="s">
        <v>610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218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219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220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221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222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223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224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225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226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227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228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" x14ac:dyDescent="0.25">
      <c r="A246" s="161">
        <v>6290</v>
      </c>
      <c r="B246" s="67" t="s">
        <v>229</v>
      </c>
      <c r="C246" s="198">
        <f t="shared" si="23"/>
        <v>0</v>
      </c>
      <c r="D246" s="162">
        <f>SUM(D247:D250)</f>
        <v>0</v>
      </c>
      <c r="E246" s="162">
        <f t="shared" ref="E246:G246" si="26">SUM(E247:E250)</f>
        <v>0</v>
      </c>
      <c r="F246" s="162">
        <f t="shared" si="26"/>
        <v>0</v>
      </c>
      <c r="G246" s="199">
        <f t="shared" si="26"/>
        <v>0</v>
      </c>
      <c r="H246" s="198">
        <f t="shared" si="24"/>
        <v>0</v>
      </c>
      <c r="I246" s="162">
        <f>SUM(I247:I250)</f>
        <v>0</v>
      </c>
      <c r="J246" s="162">
        <f t="shared" ref="J246:L246" si="27">SUM(J247:J250)</f>
        <v>0</v>
      </c>
      <c r="K246" s="162">
        <f t="shared" si="27"/>
        <v>0</v>
      </c>
      <c r="L246" s="176">
        <f t="shared" si="27"/>
        <v>0</v>
      </c>
    </row>
    <row r="247" spans="1:12" x14ac:dyDescent="0.25">
      <c r="A247" s="47">
        <v>6291</v>
      </c>
      <c r="B247" s="73" t="s">
        <v>230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231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232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233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234</v>
      </c>
      <c r="C251" s="174">
        <f t="shared" si="23"/>
        <v>0</v>
      </c>
      <c r="D251" s="65">
        <f>SUM(D252,D256,D257)</f>
        <v>0</v>
      </c>
      <c r="E251" s="65">
        <f t="shared" ref="E251:G251" si="28">SUM(E252,E256,E257)</f>
        <v>0</v>
      </c>
      <c r="F251" s="65">
        <f t="shared" si="28"/>
        <v>0</v>
      </c>
      <c r="G251" s="65">
        <f t="shared" si="28"/>
        <v>0</v>
      </c>
      <c r="H251" s="59">
        <f t="shared" si="24"/>
        <v>0</v>
      </c>
      <c r="I251" s="65">
        <f>SUM(I252,I256,I257)</f>
        <v>0</v>
      </c>
      <c r="J251" s="65">
        <f t="shared" ref="J251:L251" si="29">SUM(J252,J256,J257)</f>
        <v>0</v>
      </c>
      <c r="K251" s="65">
        <f t="shared" si="29"/>
        <v>0</v>
      </c>
      <c r="L251" s="165">
        <f t="shared" si="29"/>
        <v>0</v>
      </c>
    </row>
    <row r="252" spans="1:12" ht="24" x14ac:dyDescent="0.25">
      <c r="A252" s="161">
        <v>6320</v>
      </c>
      <c r="B252" s="67" t="s">
        <v>235</v>
      </c>
      <c r="C252" s="198">
        <f t="shared" si="23"/>
        <v>0</v>
      </c>
      <c r="D252" s="162">
        <f>SUM(D253:D255)</f>
        <v>0</v>
      </c>
      <c r="E252" s="162">
        <f t="shared" ref="E252:G252" si="30">SUM(E253:E255)</f>
        <v>0</v>
      </c>
      <c r="F252" s="162">
        <f t="shared" si="30"/>
        <v>0</v>
      </c>
      <c r="G252" s="201">
        <f t="shared" si="30"/>
        <v>0</v>
      </c>
      <c r="H252" s="198">
        <f t="shared" si="24"/>
        <v>0</v>
      </c>
      <c r="I252" s="162">
        <f>SUM(I253:I255)</f>
        <v>0</v>
      </c>
      <c r="J252" s="162">
        <f t="shared" ref="J252:L252" si="31">SUM(J253:J255)</f>
        <v>0</v>
      </c>
      <c r="K252" s="162">
        <f t="shared" si="31"/>
        <v>0</v>
      </c>
      <c r="L252" s="202">
        <f t="shared" si="31"/>
        <v>0</v>
      </c>
    </row>
    <row r="253" spans="1:12" x14ac:dyDescent="0.25">
      <c r="A253" s="47">
        <v>6322</v>
      </c>
      <c r="B253" s="73" t="s">
        <v>236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237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238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239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240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241</v>
      </c>
      <c r="C258" s="174">
        <f>SUM(D258:G258)</f>
        <v>0</v>
      </c>
      <c r="D258" s="65">
        <f>SUM(D259,D263)</f>
        <v>0</v>
      </c>
      <c r="E258" s="65">
        <f t="shared" ref="E258:G258" si="32">SUM(E259,E263)</f>
        <v>0</v>
      </c>
      <c r="F258" s="65">
        <f t="shared" si="32"/>
        <v>0</v>
      </c>
      <c r="G258" s="65">
        <f t="shared" si="32"/>
        <v>0</v>
      </c>
      <c r="H258" s="59">
        <f>SUM(I258:L258)</f>
        <v>0</v>
      </c>
      <c r="I258" s="65">
        <f>SUM(I259,I263)</f>
        <v>0</v>
      </c>
      <c r="J258" s="65">
        <f t="shared" ref="J258:L258" si="33">SUM(J259,J263)</f>
        <v>0</v>
      </c>
      <c r="K258" s="65">
        <f t="shared" si="33"/>
        <v>0</v>
      </c>
      <c r="L258" s="165">
        <f t="shared" si="33"/>
        <v>0</v>
      </c>
    </row>
    <row r="259" spans="1:13" ht="24" x14ac:dyDescent="0.25">
      <c r="A259" s="161">
        <v>6410</v>
      </c>
      <c r="B259" s="67" t="s">
        <v>242</v>
      </c>
      <c r="C259" s="194">
        <f t="shared" si="23"/>
        <v>0</v>
      </c>
      <c r="D259" s="162">
        <f>SUM(D260:D262)</f>
        <v>0</v>
      </c>
      <c r="E259" s="162">
        <f t="shared" ref="E259:G259" si="34">SUM(E260:E262)</f>
        <v>0</v>
      </c>
      <c r="F259" s="162">
        <f t="shared" si="34"/>
        <v>0</v>
      </c>
      <c r="G259" s="206">
        <f t="shared" si="34"/>
        <v>0</v>
      </c>
      <c r="H259" s="194">
        <f t="shared" si="24"/>
        <v>0</v>
      </c>
      <c r="I259" s="162">
        <f>SUM(I260:I262)</f>
        <v>0</v>
      </c>
      <c r="J259" s="162">
        <f t="shared" ref="J259:L259" si="35">SUM(J260:J262)</f>
        <v>0</v>
      </c>
      <c r="K259" s="162">
        <f t="shared" si="35"/>
        <v>0</v>
      </c>
      <c r="L259" s="171">
        <f t="shared" si="35"/>
        <v>0</v>
      </c>
    </row>
    <row r="260" spans="1:13" x14ac:dyDescent="0.25">
      <c r="A260" s="47">
        <v>6411</v>
      </c>
      <c r="B260" s="207" t="s">
        <v>243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244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245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246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247</v>
      </c>
      <c r="C264" s="190">
        <f t="shared" ref="C264:C282" si="36">SUM(D264:G264)</f>
        <v>0</v>
      </c>
      <c r="D264" s="76"/>
      <c r="E264" s="76"/>
      <c r="F264" s="76"/>
      <c r="G264" s="150"/>
      <c r="H264" s="197">
        <f t="shared" ref="H264:H282" si="37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248</v>
      </c>
      <c r="C265" s="190">
        <f t="shared" si="36"/>
        <v>0</v>
      </c>
      <c r="D265" s="76"/>
      <c r="E265" s="76"/>
      <c r="F265" s="76"/>
      <c r="G265" s="150"/>
      <c r="H265" s="197">
        <f t="shared" si="37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249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250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5.75" customHeight="1" x14ac:dyDescent="0.25">
      <c r="A268" s="210">
        <v>7000</v>
      </c>
      <c r="B268" s="210" t="s">
        <v>251</v>
      </c>
      <c r="C268" s="211" t="e">
        <f t="shared" si="36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7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252</v>
      </c>
      <c r="C269" s="174">
        <f t="shared" si="36"/>
        <v>0</v>
      </c>
      <c r="D269" s="65">
        <f>SUM(D270,D271,D275,D276,D279)</f>
        <v>0</v>
      </c>
      <c r="E269" s="65">
        <f t="shared" ref="E269:G269" si="38">SUM(E270,E271,E275,E276,E279)</f>
        <v>0</v>
      </c>
      <c r="F269" s="65">
        <f t="shared" si="38"/>
        <v>0</v>
      </c>
      <c r="G269" s="65">
        <f t="shared" si="38"/>
        <v>0</v>
      </c>
      <c r="H269" s="59">
        <f t="shared" si="37"/>
        <v>0</v>
      </c>
      <c r="I269" s="65">
        <f>SUM(I270,I271,I275,I276,I279)</f>
        <v>0</v>
      </c>
      <c r="J269" s="65">
        <f t="shared" ref="J269:L269" si="39">SUM(J270,J271,J275,J276,J279)</f>
        <v>0</v>
      </c>
      <c r="K269" s="65">
        <f t="shared" si="39"/>
        <v>0</v>
      </c>
      <c r="L269" s="143">
        <f t="shared" si="39"/>
        <v>0</v>
      </c>
    </row>
    <row r="270" spans="1:13" ht="24" x14ac:dyDescent="0.25">
      <c r="A270" s="285">
        <v>7210</v>
      </c>
      <c r="B270" s="67" t="s">
        <v>253</v>
      </c>
      <c r="C270" s="194">
        <f t="shared" si="36"/>
        <v>0</v>
      </c>
      <c r="D270" s="70"/>
      <c r="E270" s="70"/>
      <c r="F270" s="70"/>
      <c r="G270" s="148"/>
      <c r="H270" s="68">
        <f t="shared" si="37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254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255</v>
      </c>
      <c r="C272" s="190">
        <f t="shared" si="36"/>
        <v>0</v>
      </c>
      <c r="D272" s="76"/>
      <c r="E272" s="76"/>
      <c r="F272" s="76"/>
      <c r="G272" s="150"/>
      <c r="H272" s="74">
        <f t="shared" si="37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256</v>
      </c>
      <c r="C273" s="190">
        <f t="shared" si="36"/>
        <v>0</v>
      </c>
      <c r="D273" s="76"/>
      <c r="E273" s="76"/>
      <c r="F273" s="76"/>
      <c r="G273" s="150"/>
      <c r="H273" s="74">
        <f t="shared" si="37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257</v>
      </c>
      <c r="C274" s="194">
        <f t="shared" si="36"/>
        <v>0</v>
      </c>
      <c r="D274" s="70"/>
      <c r="E274" s="70"/>
      <c r="F274" s="70"/>
      <c r="G274" s="148"/>
      <c r="H274" s="68">
        <f t="shared" si="37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258</v>
      </c>
      <c r="C275" s="190">
        <f t="shared" si="36"/>
        <v>0</v>
      </c>
      <c r="D275" s="76"/>
      <c r="E275" s="76"/>
      <c r="F275" s="76"/>
      <c r="G275" s="150"/>
      <c r="H275" s="74">
        <f t="shared" si="37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259</v>
      </c>
      <c r="C276" s="190">
        <f t="shared" si="36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7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260</v>
      </c>
      <c r="C277" s="190">
        <f t="shared" si="36"/>
        <v>0</v>
      </c>
      <c r="D277" s="76"/>
      <c r="E277" s="76"/>
      <c r="F277" s="76"/>
      <c r="G277" s="150"/>
      <c r="H277" s="74">
        <f t="shared" si="37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261</v>
      </c>
      <c r="C278" s="190">
        <f t="shared" si="36"/>
        <v>0</v>
      </c>
      <c r="D278" s="76"/>
      <c r="E278" s="76"/>
      <c r="F278" s="76"/>
      <c r="G278" s="150"/>
      <c r="H278" s="74">
        <f t="shared" si="37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262</v>
      </c>
      <c r="C279" s="194">
        <f t="shared" si="36"/>
        <v>0</v>
      </c>
      <c r="D279" s="70"/>
      <c r="E279" s="70"/>
      <c r="F279" s="70"/>
      <c r="G279" s="148"/>
      <c r="H279" s="68">
        <f t="shared" si="37"/>
        <v>0</v>
      </c>
      <c r="I279" s="70"/>
      <c r="J279" s="70"/>
      <c r="K279" s="70"/>
      <c r="L279" s="149"/>
    </row>
    <row r="280" spans="1:12" x14ac:dyDescent="0.25">
      <c r="A280" s="207"/>
      <c r="B280" s="73" t="s">
        <v>263</v>
      </c>
      <c r="C280" s="190">
        <f t="shared" si="36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7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264</v>
      </c>
      <c r="B281" s="47" t="s">
        <v>265</v>
      </c>
      <c r="C281" s="190">
        <f t="shared" si="36"/>
        <v>0</v>
      </c>
      <c r="D281" s="76"/>
      <c r="E281" s="76"/>
      <c r="F281" s="76"/>
      <c r="G281" s="150"/>
      <c r="H281" s="74">
        <f t="shared" si="37"/>
        <v>0</v>
      </c>
      <c r="I281" s="76"/>
      <c r="J281" s="76"/>
      <c r="K281" s="76"/>
      <c r="L281" s="151"/>
    </row>
    <row r="282" spans="1:12" ht="24" x14ac:dyDescent="0.25">
      <c r="A282" s="207" t="s">
        <v>266</v>
      </c>
      <c r="B282" s="216" t="s">
        <v>267</v>
      </c>
      <c r="C282" s="194">
        <f t="shared" si="36"/>
        <v>0</v>
      </c>
      <c r="D282" s="70"/>
      <c r="E282" s="70"/>
      <c r="F282" s="70"/>
      <c r="G282" s="148"/>
      <c r="H282" s="68">
        <f t="shared" si="37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268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405761</v>
      </c>
      <c r="I283" s="219">
        <f>SUM(I280,I268,I230,I195,I187,I173,I75,I53)</f>
        <v>405761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292" t="s">
        <v>269</v>
      </c>
      <c r="B285" s="293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292" t="s">
        <v>270</v>
      </c>
      <c r="B287" s="293"/>
      <c r="C287" s="224">
        <f t="shared" ref="C287:L287" si="40">SUM(C288,C290)-C298+C300</f>
        <v>0</v>
      </c>
      <c r="D287" s="225">
        <f t="shared" si="40"/>
        <v>0</v>
      </c>
      <c r="E287" s="225">
        <f t="shared" si="40"/>
        <v>0</v>
      </c>
      <c r="F287" s="225">
        <f t="shared" si="40"/>
        <v>0</v>
      </c>
      <c r="G287" s="226">
        <f t="shared" si="40"/>
        <v>0</v>
      </c>
      <c r="H287" s="229">
        <f t="shared" si="40"/>
        <v>0</v>
      </c>
      <c r="I287" s="225">
        <f t="shared" si="40"/>
        <v>0</v>
      </c>
      <c r="J287" s="225">
        <f t="shared" si="40"/>
        <v>0</v>
      </c>
      <c r="K287" s="225">
        <f t="shared" si="40"/>
        <v>0</v>
      </c>
      <c r="L287" s="230">
        <f t="shared" si="40"/>
        <v>0</v>
      </c>
    </row>
    <row r="288" spans="1:12" s="27" customFormat="1" x14ac:dyDescent="0.25">
      <c r="A288" s="231" t="s">
        <v>271</v>
      </c>
      <c r="B288" s="231" t="s">
        <v>272</v>
      </c>
      <c r="C288" s="224">
        <f t="shared" ref="C288:L288" si="41">C22-C280</f>
        <v>0</v>
      </c>
      <c r="D288" s="225">
        <f t="shared" si="41"/>
        <v>0</v>
      </c>
      <c r="E288" s="225">
        <f t="shared" si="41"/>
        <v>0</v>
      </c>
      <c r="F288" s="225">
        <f t="shared" si="41"/>
        <v>0</v>
      </c>
      <c r="G288" s="232">
        <f t="shared" si="41"/>
        <v>0</v>
      </c>
      <c r="H288" s="229">
        <f t="shared" si="41"/>
        <v>0</v>
      </c>
      <c r="I288" s="225">
        <f t="shared" si="41"/>
        <v>0</v>
      </c>
      <c r="J288" s="225">
        <f t="shared" si="41"/>
        <v>0</v>
      </c>
      <c r="K288" s="225">
        <f t="shared" si="41"/>
        <v>0</v>
      </c>
      <c r="L288" s="230">
        <f t="shared" si="41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273</v>
      </c>
      <c r="B290" s="233" t="s">
        <v>274</v>
      </c>
      <c r="C290" s="224">
        <f t="shared" ref="C290:L290" si="42">SUM(C291,C293,C295)-SUM(C292,C294,C296)</f>
        <v>0</v>
      </c>
      <c r="D290" s="225">
        <f t="shared" si="42"/>
        <v>0</v>
      </c>
      <c r="E290" s="225">
        <f t="shared" si="42"/>
        <v>0</v>
      </c>
      <c r="F290" s="225">
        <f t="shared" si="42"/>
        <v>0</v>
      </c>
      <c r="G290" s="232">
        <f t="shared" si="42"/>
        <v>0</v>
      </c>
      <c r="H290" s="229">
        <f t="shared" si="42"/>
        <v>0</v>
      </c>
      <c r="I290" s="225">
        <f t="shared" si="42"/>
        <v>0</v>
      </c>
      <c r="J290" s="225">
        <f t="shared" si="42"/>
        <v>0</v>
      </c>
      <c r="K290" s="225">
        <f t="shared" si="42"/>
        <v>0</v>
      </c>
      <c r="L290" s="230">
        <f t="shared" si="42"/>
        <v>0</v>
      </c>
    </row>
    <row r="291" spans="1:12" x14ac:dyDescent="0.25">
      <c r="A291" s="234" t="s">
        <v>275</v>
      </c>
      <c r="B291" s="109" t="s">
        <v>276</v>
      </c>
      <c r="C291" s="81">
        <f t="shared" ref="C291:C296" si="43">SUM(D291:G291)</f>
        <v>0</v>
      </c>
      <c r="D291" s="83"/>
      <c r="E291" s="83"/>
      <c r="F291" s="83"/>
      <c r="G291" s="235"/>
      <c r="H291" s="81">
        <f t="shared" ref="H291:H296" si="44">SUM(I291:L291)</f>
        <v>0</v>
      </c>
      <c r="I291" s="83"/>
      <c r="J291" s="83"/>
      <c r="K291" s="83"/>
      <c r="L291" s="236"/>
    </row>
    <row r="292" spans="1:12" ht="24" x14ac:dyDescent="0.25">
      <c r="A292" s="207" t="s">
        <v>277</v>
      </c>
      <c r="B292" s="46" t="s">
        <v>278</v>
      </c>
      <c r="C292" s="74">
        <f t="shared" si="43"/>
        <v>0</v>
      </c>
      <c r="D292" s="76"/>
      <c r="E292" s="76"/>
      <c r="F292" s="76"/>
      <c r="G292" s="150"/>
      <c r="H292" s="74">
        <f t="shared" si="44"/>
        <v>0</v>
      </c>
      <c r="I292" s="76"/>
      <c r="J292" s="76"/>
      <c r="K292" s="76"/>
      <c r="L292" s="151"/>
    </row>
    <row r="293" spans="1:12" x14ac:dyDescent="0.25">
      <c r="A293" s="207" t="s">
        <v>279</v>
      </c>
      <c r="B293" s="46" t="s">
        <v>280</v>
      </c>
      <c r="C293" s="74">
        <f t="shared" si="43"/>
        <v>0</v>
      </c>
      <c r="D293" s="76"/>
      <c r="E293" s="76"/>
      <c r="F293" s="76"/>
      <c r="G293" s="150"/>
      <c r="H293" s="74">
        <f t="shared" si="44"/>
        <v>0</v>
      </c>
      <c r="I293" s="76"/>
      <c r="J293" s="76"/>
      <c r="K293" s="76"/>
      <c r="L293" s="151"/>
    </row>
    <row r="294" spans="1:12" ht="24" x14ac:dyDescent="0.25">
      <c r="A294" s="207" t="s">
        <v>281</v>
      </c>
      <c r="B294" s="46" t="s">
        <v>282</v>
      </c>
      <c r="C294" s="74">
        <f t="shared" si="43"/>
        <v>0</v>
      </c>
      <c r="D294" s="76"/>
      <c r="E294" s="76"/>
      <c r="F294" s="76"/>
      <c r="G294" s="150"/>
      <c r="H294" s="74">
        <f t="shared" si="44"/>
        <v>0</v>
      </c>
      <c r="I294" s="76"/>
      <c r="J294" s="76"/>
      <c r="K294" s="76"/>
      <c r="L294" s="151"/>
    </row>
    <row r="295" spans="1:12" x14ac:dyDescent="0.25">
      <c r="A295" s="207" t="s">
        <v>283</v>
      </c>
      <c r="B295" s="46" t="s">
        <v>284</v>
      </c>
      <c r="C295" s="74">
        <f t="shared" si="43"/>
        <v>0</v>
      </c>
      <c r="D295" s="76"/>
      <c r="E295" s="76"/>
      <c r="F295" s="76"/>
      <c r="G295" s="150"/>
      <c r="H295" s="74">
        <f t="shared" si="44"/>
        <v>0</v>
      </c>
      <c r="I295" s="76"/>
      <c r="J295" s="76"/>
      <c r="K295" s="76"/>
      <c r="L295" s="151"/>
    </row>
    <row r="296" spans="1:12" ht="24" x14ac:dyDescent="0.25">
      <c r="A296" s="237" t="s">
        <v>285</v>
      </c>
      <c r="B296" s="238" t="s">
        <v>286</v>
      </c>
      <c r="C296" s="175">
        <f t="shared" si="43"/>
        <v>0</v>
      </c>
      <c r="D296" s="179"/>
      <c r="E296" s="179"/>
      <c r="F296" s="179"/>
      <c r="G296" s="215"/>
      <c r="H296" s="175">
        <f t="shared" si="44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287</v>
      </c>
      <c r="B298" s="233" t="s">
        <v>288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289</v>
      </c>
      <c r="B300" s="247" t="s">
        <v>290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433</v>
      </c>
      <c r="B303" s="257"/>
      <c r="C303" s="257"/>
      <c r="D303" s="255"/>
      <c r="E303" s="255"/>
      <c r="F303" s="255" t="s">
        <v>434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435</v>
      </c>
      <c r="B305" s="257"/>
      <c r="C305" s="255"/>
      <c r="D305" s="255"/>
      <c r="E305" s="255"/>
      <c r="F305" s="255" t="s">
        <v>436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hidden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tn69v9vrRuiWJXtodneDXy0Ub61nAhCqRB5nFbg3aN8Gm2xhGVdNQPHzcYA1u/q1S2ialYJ8jFZrLKQOC5JcfQ==" saltValue="rJ6y9hblIMREsvvu9aqJhQ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F17:F18"/>
    <mergeCell ref="G17:G18"/>
    <mergeCell ref="H10:L10"/>
    <mergeCell ref="H11:L11"/>
    <mergeCell ref="H12:L12"/>
    <mergeCell ref="H13:L13"/>
    <mergeCell ref="H14:L14"/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Nr.09.1.9.&amp;"Arial,Regular"          </oddHeader>
    <oddFooter>&amp;L&amp;"Times New Roman,Regular"&amp;10&amp;D&amp;T&amp;R&amp;"Times New Roman,Regular"&amp;10&amp;P (&amp;N)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81</vt:i4>
      </vt:variant>
      <vt:variant>
        <vt:lpstr>Named Ranges</vt:lpstr>
      </vt:variant>
      <vt:variant>
        <vt:i4>82</vt:i4>
      </vt:variant>
    </vt:vector>
  </HeadingPairs>
  <TitlesOfParts>
    <vt:vector size="163" baseType="lpstr">
      <vt:lpstr>09.1.1.</vt:lpstr>
      <vt:lpstr>09.1.2.</vt:lpstr>
      <vt:lpstr>09.1.3.</vt:lpstr>
      <vt:lpstr>09.1.4.</vt:lpstr>
      <vt:lpstr>09.1.5.</vt:lpstr>
      <vt:lpstr>09.1.6.</vt:lpstr>
      <vt:lpstr>09.1.7.</vt:lpstr>
      <vt:lpstr>09.1.8.</vt:lpstr>
      <vt:lpstr>09.1.9.</vt:lpstr>
      <vt:lpstr>09.1.10.</vt:lpstr>
      <vt:lpstr>09.1.11.</vt:lpstr>
      <vt:lpstr>09.1.12.</vt:lpstr>
      <vt:lpstr>09.2.1.</vt:lpstr>
      <vt:lpstr>09.2.2.</vt:lpstr>
      <vt:lpstr>09.3.1.</vt:lpstr>
      <vt:lpstr>09.3.2.</vt:lpstr>
      <vt:lpstr>09.4.1.</vt:lpstr>
      <vt:lpstr>09.4.2.</vt:lpstr>
      <vt:lpstr>09.4.3.</vt:lpstr>
      <vt:lpstr>09.5.1.</vt:lpstr>
      <vt:lpstr>09.5.2.</vt:lpstr>
      <vt:lpstr>09.5.3.</vt:lpstr>
      <vt:lpstr>09.5.4.</vt:lpstr>
      <vt:lpstr>09.6.1.</vt:lpstr>
      <vt:lpstr>09.6.2.</vt:lpstr>
      <vt:lpstr>09.7.1.</vt:lpstr>
      <vt:lpstr>09.7.2.</vt:lpstr>
      <vt:lpstr>09.8.1.</vt:lpstr>
      <vt:lpstr>09.8.2.</vt:lpstr>
      <vt:lpstr>09.9.1.</vt:lpstr>
      <vt:lpstr>09.9.2.</vt:lpstr>
      <vt:lpstr>09.9.3.</vt:lpstr>
      <vt:lpstr>09.10.1.</vt:lpstr>
      <vt:lpstr>09.11.1.</vt:lpstr>
      <vt:lpstr>09.11.2.</vt:lpstr>
      <vt:lpstr>09.12.1.</vt:lpstr>
      <vt:lpstr>09.13.1.</vt:lpstr>
      <vt:lpstr>09.13.2.</vt:lpstr>
      <vt:lpstr>09.13.3.</vt:lpstr>
      <vt:lpstr>09.14.1.</vt:lpstr>
      <vt:lpstr>09.14.2.</vt:lpstr>
      <vt:lpstr>09.15.1.</vt:lpstr>
      <vt:lpstr>09.15.2.</vt:lpstr>
      <vt:lpstr>09.16.1.</vt:lpstr>
      <vt:lpstr>09.16.2.</vt:lpstr>
      <vt:lpstr>09.17.1.</vt:lpstr>
      <vt:lpstr>09.17.2.</vt:lpstr>
      <vt:lpstr>09.18.1.</vt:lpstr>
      <vt:lpstr>09.18.2.</vt:lpstr>
      <vt:lpstr>09.19.1.</vt:lpstr>
      <vt:lpstr>09.19.2.</vt:lpstr>
      <vt:lpstr>09.20.1.</vt:lpstr>
      <vt:lpstr>09.20.2.</vt:lpstr>
      <vt:lpstr>09.21.1.</vt:lpstr>
      <vt:lpstr>09.22.1.</vt:lpstr>
      <vt:lpstr>09.22.2.</vt:lpstr>
      <vt:lpstr>09.23.1.</vt:lpstr>
      <vt:lpstr>09.23.2.</vt:lpstr>
      <vt:lpstr>09.24.1.</vt:lpstr>
      <vt:lpstr>09.24.2.</vt:lpstr>
      <vt:lpstr>09.24.3.</vt:lpstr>
      <vt:lpstr>09.24.4.</vt:lpstr>
      <vt:lpstr>09.25.1.</vt:lpstr>
      <vt:lpstr>09.25.2.</vt:lpstr>
      <vt:lpstr>09.26.1.</vt:lpstr>
      <vt:lpstr>09.26.2.</vt:lpstr>
      <vt:lpstr>09.27.1.</vt:lpstr>
      <vt:lpstr>09.27.2.</vt:lpstr>
      <vt:lpstr>09.28.1.</vt:lpstr>
      <vt:lpstr>09.28.2.</vt:lpstr>
      <vt:lpstr>09.29.1.</vt:lpstr>
      <vt:lpstr>09.30.1.</vt:lpstr>
      <vt:lpstr>09.30.2.</vt:lpstr>
      <vt:lpstr>09.31.1.</vt:lpstr>
      <vt:lpstr>09.31.2.</vt:lpstr>
      <vt:lpstr>09.32.1.</vt:lpstr>
      <vt:lpstr>09.32.2.</vt:lpstr>
      <vt:lpstr>09.33.1.</vt:lpstr>
      <vt:lpstr>09.34.1.</vt:lpstr>
      <vt:lpstr>09.34.2.</vt:lpstr>
      <vt:lpstr>09.34.3.</vt:lpstr>
      <vt:lpstr>'09.14.1.'!Print_Area</vt:lpstr>
      <vt:lpstr>'09.21.1.'!Print_Area</vt:lpstr>
      <vt:lpstr>'09.1.1.'!Print_Titles</vt:lpstr>
      <vt:lpstr>'09.1.10.'!Print_Titles</vt:lpstr>
      <vt:lpstr>'09.1.11.'!Print_Titles</vt:lpstr>
      <vt:lpstr>'09.1.12.'!Print_Titles</vt:lpstr>
      <vt:lpstr>'09.1.2.'!Print_Titles</vt:lpstr>
      <vt:lpstr>'09.1.3.'!Print_Titles</vt:lpstr>
      <vt:lpstr>'09.1.4.'!Print_Titles</vt:lpstr>
      <vt:lpstr>'09.1.5.'!Print_Titles</vt:lpstr>
      <vt:lpstr>'09.1.6.'!Print_Titles</vt:lpstr>
      <vt:lpstr>'09.1.7.'!Print_Titles</vt:lpstr>
      <vt:lpstr>'09.1.8.'!Print_Titles</vt:lpstr>
      <vt:lpstr>'09.1.9.'!Print_Titles</vt:lpstr>
      <vt:lpstr>'09.10.1.'!Print_Titles</vt:lpstr>
      <vt:lpstr>'09.11.2.'!Print_Titles</vt:lpstr>
      <vt:lpstr>'09.12.1.'!Print_Titles</vt:lpstr>
      <vt:lpstr>'09.13.1.'!Print_Titles</vt:lpstr>
      <vt:lpstr>'09.13.2.'!Print_Titles</vt:lpstr>
      <vt:lpstr>'09.13.3.'!Print_Titles</vt:lpstr>
      <vt:lpstr>'09.14.1.'!Print_Titles</vt:lpstr>
      <vt:lpstr>'09.14.2.'!Print_Titles</vt:lpstr>
      <vt:lpstr>'09.15.1.'!Print_Titles</vt:lpstr>
      <vt:lpstr>'09.15.2.'!Print_Titles</vt:lpstr>
      <vt:lpstr>'09.16.1.'!Print_Titles</vt:lpstr>
      <vt:lpstr>'09.16.2.'!Print_Titles</vt:lpstr>
      <vt:lpstr>'09.17.1.'!Print_Titles</vt:lpstr>
      <vt:lpstr>'09.17.2.'!Print_Titles</vt:lpstr>
      <vt:lpstr>'09.18.1.'!Print_Titles</vt:lpstr>
      <vt:lpstr>'09.18.2.'!Print_Titles</vt:lpstr>
      <vt:lpstr>'09.19.1.'!Print_Titles</vt:lpstr>
      <vt:lpstr>'09.19.2.'!Print_Titles</vt:lpstr>
      <vt:lpstr>'09.2.1.'!Print_Titles</vt:lpstr>
      <vt:lpstr>'09.2.2.'!Print_Titles</vt:lpstr>
      <vt:lpstr>'09.20.1.'!Print_Titles</vt:lpstr>
      <vt:lpstr>'09.20.2.'!Print_Titles</vt:lpstr>
      <vt:lpstr>'09.21.1.'!Print_Titles</vt:lpstr>
      <vt:lpstr>'09.22.1.'!Print_Titles</vt:lpstr>
      <vt:lpstr>'09.22.2.'!Print_Titles</vt:lpstr>
      <vt:lpstr>'09.23.1.'!Print_Titles</vt:lpstr>
      <vt:lpstr>'09.23.2.'!Print_Titles</vt:lpstr>
      <vt:lpstr>'09.24.1.'!Print_Titles</vt:lpstr>
      <vt:lpstr>'09.24.2.'!Print_Titles</vt:lpstr>
      <vt:lpstr>'09.24.3.'!Print_Titles</vt:lpstr>
      <vt:lpstr>'09.24.4.'!Print_Titles</vt:lpstr>
      <vt:lpstr>'09.25.1.'!Print_Titles</vt:lpstr>
      <vt:lpstr>'09.25.2.'!Print_Titles</vt:lpstr>
      <vt:lpstr>'09.26.1.'!Print_Titles</vt:lpstr>
      <vt:lpstr>'09.26.2.'!Print_Titles</vt:lpstr>
      <vt:lpstr>'09.27.1.'!Print_Titles</vt:lpstr>
      <vt:lpstr>'09.27.2.'!Print_Titles</vt:lpstr>
      <vt:lpstr>'09.28.1.'!Print_Titles</vt:lpstr>
      <vt:lpstr>'09.28.2.'!Print_Titles</vt:lpstr>
      <vt:lpstr>'09.29.1.'!Print_Titles</vt:lpstr>
      <vt:lpstr>'09.3.1.'!Print_Titles</vt:lpstr>
      <vt:lpstr>'09.3.2.'!Print_Titles</vt:lpstr>
      <vt:lpstr>'09.30.1.'!Print_Titles</vt:lpstr>
      <vt:lpstr>'09.30.2.'!Print_Titles</vt:lpstr>
      <vt:lpstr>'09.31.1.'!Print_Titles</vt:lpstr>
      <vt:lpstr>'09.31.2.'!Print_Titles</vt:lpstr>
      <vt:lpstr>'09.32.1.'!Print_Titles</vt:lpstr>
      <vt:lpstr>'09.32.2.'!Print_Titles</vt:lpstr>
      <vt:lpstr>'09.33.1.'!Print_Titles</vt:lpstr>
      <vt:lpstr>'09.34.1.'!Print_Titles</vt:lpstr>
      <vt:lpstr>'09.34.2.'!Print_Titles</vt:lpstr>
      <vt:lpstr>'09.34.3.'!Print_Titles</vt:lpstr>
      <vt:lpstr>'09.4.1.'!Print_Titles</vt:lpstr>
      <vt:lpstr>'09.4.2.'!Print_Titles</vt:lpstr>
      <vt:lpstr>'09.4.3.'!Print_Titles</vt:lpstr>
      <vt:lpstr>'09.5.1.'!Print_Titles</vt:lpstr>
      <vt:lpstr>'09.5.2.'!Print_Titles</vt:lpstr>
      <vt:lpstr>'09.5.3.'!Print_Titles</vt:lpstr>
      <vt:lpstr>'09.5.4.'!Print_Titles</vt:lpstr>
      <vt:lpstr>'09.6.1.'!Print_Titles</vt:lpstr>
      <vt:lpstr>'09.6.2.'!Print_Titles</vt:lpstr>
      <vt:lpstr>'09.7.1.'!Print_Titles</vt:lpstr>
      <vt:lpstr>'09.7.2.'!Print_Titles</vt:lpstr>
      <vt:lpstr>'09.8.1.'!Print_Titles</vt:lpstr>
      <vt:lpstr>'09.8.2.'!Print_Titles</vt:lpstr>
      <vt:lpstr>'09.9.1.'!Print_Titles</vt:lpstr>
      <vt:lpstr>'09.9.2.'!Print_Titles</vt:lpstr>
      <vt:lpstr>'09.9.3.'!Print_Titles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Elina Markaine</dc:creator>
  <cp:lastModifiedBy>Linda Rimša</cp:lastModifiedBy>
  <cp:lastPrinted>2015-01-05T10:53:51Z</cp:lastPrinted>
  <dcterms:created xsi:type="dcterms:W3CDTF">2014-12-15T11:02:21Z</dcterms:created>
  <dcterms:modified xsi:type="dcterms:W3CDTF">2015-01-09T08:12:38Z</dcterms:modified>
</cp:coreProperties>
</file>