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5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0" i="1" l="1"/>
  <c r="Q21" i="1"/>
  <c r="M23" i="1" l="1"/>
  <c r="M21" i="1"/>
  <c r="K21" i="1"/>
  <c r="M22" i="1"/>
  <c r="N22" i="1" l="1"/>
  <c r="H21" i="1" l="1"/>
  <c r="G22" i="1" l="1"/>
  <c r="G23" i="1"/>
  <c r="B23" i="1"/>
  <c r="B21" i="1"/>
  <c r="B20" i="1"/>
  <c r="F33" i="1"/>
  <c r="F14" i="1" s="1"/>
  <c r="M33" i="1" l="1"/>
  <c r="R33" i="1" l="1"/>
  <c r="U23" i="1"/>
  <c r="Y26" i="1"/>
  <c r="Y30" i="1"/>
  <c r="L33" i="1" l="1"/>
  <c r="E33" i="1"/>
  <c r="E14" i="1" s="1"/>
  <c r="Y29" i="1" l="1"/>
  <c r="U21" i="1"/>
  <c r="K33" i="1"/>
  <c r="D33" i="1"/>
  <c r="D14" i="1" s="1"/>
  <c r="Y31" i="1"/>
  <c r="K14" i="1" l="1"/>
  <c r="W20" i="1"/>
  <c r="U20" i="1"/>
  <c r="H20" i="1"/>
  <c r="C33" i="1"/>
  <c r="F34" i="1" l="1"/>
  <c r="C14" i="1"/>
  <c r="B22" i="1"/>
  <c r="B24" i="1"/>
  <c r="B25" i="1"/>
  <c r="B28" i="1"/>
  <c r="B29" i="1"/>
  <c r="B30" i="1"/>
  <c r="B31" i="1"/>
  <c r="B32" i="1"/>
  <c r="W23" i="1"/>
  <c r="V23" i="1"/>
  <c r="N31" i="1" l="1"/>
  <c r="Y28" i="1"/>
  <c r="N29" i="1"/>
  <c r="Y32" i="1"/>
  <c r="Y25" i="1"/>
  <c r="N32" i="1"/>
  <c r="H30" i="1"/>
  <c r="H31" i="1"/>
  <c r="H32" i="1"/>
  <c r="H28" i="1"/>
  <c r="H29" i="1"/>
  <c r="N26" i="1"/>
  <c r="H24" i="1"/>
  <c r="H25" i="1"/>
  <c r="W22" i="1"/>
  <c r="H22" i="1"/>
  <c r="Y27" i="1"/>
  <c r="B27" i="1"/>
  <c r="T29" i="1" l="1"/>
  <c r="P33" i="1"/>
  <c r="N20" i="1"/>
  <c r="T20" i="1" s="1"/>
  <c r="Y24" i="1"/>
  <c r="S33" i="1"/>
  <c r="W21" i="1"/>
  <c r="Q33" i="1"/>
  <c r="O33" i="1"/>
  <c r="U22" i="1"/>
  <c r="N24" i="1"/>
  <c r="T32" i="1"/>
  <c r="T31" i="1"/>
  <c r="T30" i="1"/>
  <c r="T24" i="1"/>
  <c r="N25" i="1"/>
  <c r="T25" i="1" s="1"/>
  <c r="B26" i="1"/>
  <c r="B33" i="1" s="1"/>
  <c r="G33" i="1"/>
  <c r="G14" i="1" s="1"/>
  <c r="B14" i="1" s="1"/>
  <c r="N28" i="1"/>
  <c r="T28" i="1" s="1"/>
  <c r="T22" i="1"/>
  <c r="Q14" i="1" l="1"/>
  <c r="W14" i="1" s="1"/>
  <c r="W33" i="1"/>
  <c r="Y33" i="1"/>
  <c r="R35" i="1"/>
  <c r="O35" i="1"/>
  <c r="B35" i="1"/>
  <c r="E34" i="1"/>
  <c r="Y14" i="1"/>
  <c r="N27" i="1"/>
  <c r="N23" i="1"/>
  <c r="N21" i="1"/>
  <c r="J33" i="1"/>
  <c r="I33" i="1"/>
  <c r="H27" i="1"/>
  <c r="H26" i="1"/>
  <c r="T26" i="1" s="1"/>
  <c r="H23" i="1"/>
  <c r="Q37" i="1" l="1"/>
  <c r="Q38" i="1"/>
  <c r="Q39" i="1"/>
  <c r="U33" i="1"/>
  <c r="I14" i="1"/>
  <c r="V33" i="1"/>
  <c r="J14" i="1"/>
  <c r="V14" i="1" s="1"/>
  <c r="N14" i="1"/>
  <c r="T27" i="1"/>
  <c r="T21" i="1"/>
  <c r="H33" i="1"/>
  <c r="N33" i="1"/>
  <c r="T23" i="1"/>
  <c r="L34" i="1"/>
  <c r="I34" i="1" l="1"/>
  <c r="U14" i="1"/>
  <c r="H14" i="1"/>
  <c r="H35" i="1" s="1"/>
  <c r="R34" i="1"/>
  <c r="S34" i="1"/>
  <c r="K34" i="1"/>
  <c r="T33" i="1"/>
  <c r="Q34" i="1"/>
  <c r="O34" i="1"/>
  <c r="P34" i="1"/>
  <c r="J34" i="1"/>
  <c r="M34" i="1"/>
  <c r="C34" i="1"/>
  <c r="G34" i="1"/>
  <c r="D34" i="1"/>
  <c r="N35" i="1"/>
  <c r="T14" i="1" l="1"/>
  <c r="N34" i="1"/>
  <c r="B34" i="1"/>
  <c r="H34" i="1"/>
</calcChain>
</file>

<file path=xl/sharedStrings.xml><?xml version="1.0" encoding="utf-8"?>
<sst xmlns="http://schemas.openxmlformats.org/spreadsheetml/2006/main" count="114" uniqueCount="46">
  <si>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</si>
  <si>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</si>
  <si>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</si>
  <si>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</si>
  <si>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</si>
  <si>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</si>
  <si>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</si>
  <si>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</si>
  <si>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</si>
  <si>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</si>
  <si>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</si>
  <si>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</si>
  <si>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</si>
  <si>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</si>
  <si>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</si>
  <si>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</si>
  <si>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>ERAF līdzfinansējums</t>
  </si>
  <si>
    <t>JPD līdzfinansējums</t>
  </si>
  <si>
    <t>Partneru līdzfinansējums</t>
  </si>
  <si>
    <t>JPD finansējums</t>
  </si>
  <si>
    <t>Stenda noformējums, līmplēves</t>
  </si>
  <si>
    <t>Degvielas izdevumi</t>
  </si>
  <si>
    <t>Dienas naudas</t>
  </si>
  <si>
    <t>Izdevumi par viesnīcu (naktsmītni)</t>
  </si>
  <si>
    <t>Ekonomiskās klases sabiedriskā transporta izdevumi</t>
  </si>
  <si>
    <t>Veselības apdrošināšanas izdevumi</t>
  </si>
  <si>
    <t>Vīzu iegādes izdevumi</t>
  </si>
  <si>
    <t>Prāmja biļešu iegādes izdevumi (autotransportam)</t>
  </si>
  <si>
    <t>Autostāvvietas izmaksas</t>
  </si>
  <si>
    <t>Avio pakalpojumu rezervēšanas maksa</t>
  </si>
  <si>
    <t>Bankas komisijas</t>
  </si>
  <si>
    <t>Starptautiskās izstādes organizatora noteiktā reģistrācijas, dalības un stenda nomas maksa</t>
  </si>
  <si>
    <t>X</t>
  </si>
  <si>
    <t>Partneru līdzfinansējums*</t>
  </si>
  <si>
    <t xml:space="preserve">JPD līdzfinansējums </t>
  </si>
  <si>
    <t>Attiecināmo izmaksu īpatsvars (%):</t>
  </si>
  <si>
    <t xml:space="preserve">ERAF līdzfinansējums </t>
  </si>
  <si>
    <t xml:space="preserve">Partneru līdzfinansējums </t>
  </si>
  <si>
    <r>
      <rPr>
        <b/>
        <i/>
        <sz val="12"/>
        <color theme="1"/>
        <rFont val="Times New Roman"/>
        <family val="1"/>
        <charset val="186"/>
      </rPr>
      <t>"Jūrmalas kūrortpilsētas dalība ārvalstu starptautiskajās tūrisma izstādēs, gadatirgos un konferencēs-2014"</t>
    </r>
    <r>
      <rPr>
        <sz val="11"/>
        <color theme="1"/>
        <rFont val="Times New Roman"/>
        <family val="2"/>
        <charset val="186"/>
      </rPr>
      <t xml:space="preserve"> </t>
    </r>
  </si>
  <si>
    <t>(projekta līguma Nr.L-ĀTA-13-1858  un projekta Nr.ĀTA/2.3.1.1.1/13/56/048)</t>
  </si>
  <si>
    <t>budžeta kopsavilkums (EUR)</t>
  </si>
  <si>
    <t>Taksometrs</t>
  </si>
  <si>
    <t>* partneru neattiecināmo izmaksu summa nav fiksēta.</t>
  </si>
  <si>
    <t>Partneru līdzfinansējum*</t>
  </si>
  <si>
    <t>2015.gada 26.marta lēmumam Nr.101</t>
  </si>
  <si>
    <t>(Protokols Nr.7, 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</si>
</sst>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9" fontId="11" fillId="0" borderId="0" xfId="0" applyNumberFormat="1" applyFont="1" applyFill="1"/>
    <xf numFmtId="9" fontId="11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="90" zoomScaleNormal="90" workbookViewId="0">
      <pane xSplit="1" topLeftCell="B1" activePane="topRight" state="frozen"/>
      <selection activeCell="A13" sqref="A13"/>
      <selection pane="topRight" activeCell="Y4" sqref="Y4"/>
    </sheetView>
  </sheetViews>
  <sheetFormatPr defaultRowHeight="15" x14ac:dyDescent="0.25"/>
  <cols>
    <col min="1" max="1" width="27.85546875" customWidth="1"/>
    <col min="2" max="2" width="10.140625" customWidth="1"/>
    <col min="3" max="3" width="13.42578125" customWidth="1"/>
    <col min="4" max="4" width="12.85546875" customWidth="1"/>
    <col min="5" max="5" width="13.42578125" customWidth="1"/>
    <col min="6" max="6" width="14.7109375" customWidth="1"/>
    <col min="7" max="7" width="12.7109375" style="32" customWidth="1"/>
    <col min="8" max="8" width="9.140625" customWidth="1"/>
    <col min="9" max="11" width="15.5703125" customWidth="1"/>
    <col min="12" max="12" width="14" customWidth="1"/>
    <col min="13" max="13" width="13.7109375" customWidth="1"/>
    <col min="14" max="14" width="9.140625" customWidth="1"/>
    <col min="15" max="15" width="13.140625" style="32" customWidth="1"/>
    <col min="16" max="17" width="16.28515625" style="32" customWidth="1"/>
    <col min="18" max="18" width="14.7109375" style="32" customWidth="1"/>
    <col min="19" max="19" width="13.7109375" style="32" customWidth="1"/>
    <col min="20" max="20" width="11.42578125" style="32" customWidth="1"/>
    <col min="21" max="27" width="16.140625" customWidth="1"/>
  </cols>
  <sheetData>
    <row r="1" spans="1:26" x14ac:dyDescent="0.25">
      <c r="A1" s="1"/>
      <c r="N1" s="1"/>
      <c r="Y1" s="1" t="s">
        <v>0</v>
      </c>
    </row>
    <row r="2" spans="1:26" x14ac:dyDescent="0.25">
      <c r="A2" s="1"/>
      <c r="N2" s="1"/>
      <c r="Y2" s="1" t="s">
        <v>44</v>
      </c>
    </row>
    <row r="3" spans="1:26" x14ac:dyDescent="0.25">
      <c r="A3" s="1"/>
      <c r="N3" s="1"/>
      <c r="Y3" s="1" t="s">
        <v>45</v>
      </c>
    </row>
    <row r="4" spans="1:26" ht="15.75" x14ac:dyDescent="0.25">
      <c r="A4" s="2"/>
    </row>
    <row r="5" spans="1:26" ht="15.75" customHeight="1" x14ac:dyDescent="0.25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6" ht="15.75" customHeight="1" x14ac:dyDescent="0.25">
      <c r="A6" s="54" t="s">
        <v>38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5.75" customHeight="1" x14ac:dyDescent="0.25">
      <c r="A7" s="55" t="s">
        <v>39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6" ht="15.75" x14ac:dyDescent="0.25">
      <c r="A8" s="63" t="s">
        <v>40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6" ht="15.75" x14ac:dyDescent="0.25">
      <c r="A9" s="8"/>
    </row>
    <row r="10" spans="1:26" x14ac:dyDescent="0.25">
      <c r="A10" s="3"/>
      <c r="B10" s="3"/>
      <c r="C10" s="3"/>
      <c r="D10" s="3"/>
      <c r="E10" s="3"/>
      <c r="F10" s="3"/>
      <c r="G10" s="43"/>
      <c r="H10" s="3"/>
      <c r="I10" s="3"/>
      <c r="J10" s="3"/>
    </row>
    <row r="11" spans="1:26" x14ac:dyDescent="0.25">
      <c r="A11" s="64" t="s">
        <v>8</v>
      </c>
      <c r="B11" s="60" t="s">
        <v>5</v>
      </c>
      <c r="C11" s="61"/>
      <c r="D11" s="61"/>
      <c r="E11" s="61"/>
      <c r="F11" s="61"/>
      <c r="G11" s="62"/>
      <c r="H11" s="57" t="s">
        <v>6</v>
      </c>
      <c r="I11" s="58"/>
      <c r="J11" s="58"/>
      <c r="K11" s="58"/>
      <c r="L11" s="58"/>
      <c r="M11" s="59"/>
      <c r="N11" s="57" t="s">
        <v>11</v>
      </c>
      <c r="O11" s="58"/>
      <c r="P11" s="58"/>
      <c r="Q11" s="58"/>
      <c r="R11" s="58"/>
      <c r="S11" s="59"/>
      <c r="T11" s="60" t="s">
        <v>12</v>
      </c>
      <c r="U11" s="61"/>
      <c r="V11" s="61"/>
      <c r="W11" s="61"/>
      <c r="X11" s="61"/>
      <c r="Y11" s="62"/>
    </row>
    <row r="12" spans="1:26" ht="39" customHeight="1" x14ac:dyDescent="0.25">
      <c r="A12" s="65"/>
      <c r="B12" s="67" t="s">
        <v>1</v>
      </c>
      <c r="C12" s="68" t="s">
        <v>13</v>
      </c>
      <c r="D12" s="68"/>
      <c r="E12" s="68"/>
      <c r="F12" s="69" t="s">
        <v>14</v>
      </c>
      <c r="G12" s="70"/>
      <c r="H12" s="67" t="s">
        <v>1</v>
      </c>
      <c r="I12" s="68" t="s">
        <v>13</v>
      </c>
      <c r="J12" s="68"/>
      <c r="K12" s="68"/>
      <c r="L12" s="69" t="s">
        <v>14</v>
      </c>
      <c r="M12" s="70"/>
      <c r="N12" s="67" t="s">
        <v>1</v>
      </c>
      <c r="O12" s="74" t="s">
        <v>13</v>
      </c>
      <c r="P12" s="74"/>
      <c r="Q12" s="74"/>
      <c r="R12" s="72" t="s">
        <v>14</v>
      </c>
      <c r="S12" s="73"/>
      <c r="T12" s="71" t="s">
        <v>1</v>
      </c>
      <c r="U12" s="68" t="s">
        <v>13</v>
      </c>
      <c r="V12" s="68"/>
      <c r="W12" s="68"/>
      <c r="X12" s="69" t="s">
        <v>14</v>
      </c>
      <c r="Y12" s="70"/>
    </row>
    <row r="13" spans="1:26" ht="38.25" x14ac:dyDescent="0.25">
      <c r="A13" s="66"/>
      <c r="B13" s="67"/>
      <c r="C13" s="5" t="s">
        <v>17</v>
      </c>
      <c r="D13" s="30" t="s">
        <v>18</v>
      </c>
      <c r="E13" s="5" t="s">
        <v>16</v>
      </c>
      <c r="F13" s="22" t="s">
        <v>33</v>
      </c>
      <c r="G13" s="30" t="s">
        <v>19</v>
      </c>
      <c r="H13" s="67"/>
      <c r="I13" s="19" t="s">
        <v>17</v>
      </c>
      <c r="J13" s="19" t="s">
        <v>18</v>
      </c>
      <c r="K13" s="19" t="s">
        <v>16</v>
      </c>
      <c r="L13" s="24" t="s">
        <v>43</v>
      </c>
      <c r="M13" s="19" t="s">
        <v>19</v>
      </c>
      <c r="N13" s="57"/>
      <c r="O13" s="33" t="s">
        <v>17</v>
      </c>
      <c r="P13" s="33" t="s">
        <v>18</v>
      </c>
      <c r="Q13" s="47" t="s">
        <v>16</v>
      </c>
      <c r="R13" s="30" t="s">
        <v>33</v>
      </c>
      <c r="S13" s="30" t="s">
        <v>19</v>
      </c>
      <c r="T13" s="71"/>
      <c r="U13" s="24" t="s">
        <v>17</v>
      </c>
      <c r="V13" s="24" t="s">
        <v>18</v>
      </c>
      <c r="W13" s="24" t="s">
        <v>16</v>
      </c>
      <c r="X13" s="24" t="s">
        <v>33</v>
      </c>
      <c r="Y13" s="24" t="s">
        <v>19</v>
      </c>
    </row>
    <row r="14" spans="1:26" x14ac:dyDescent="0.25">
      <c r="A14" s="14" t="s">
        <v>1</v>
      </c>
      <c r="B14" s="45">
        <f>SUM(C14:G14)</f>
        <v>49510</v>
      </c>
      <c r="C14" s="21">
        <f>C33</f>
        <v>17390</v>
      </c>
      <c r="D14" s="21">
        <f>D33</f>
        <v>3915</v>
      </c>
      <c r="E14" s="21">
        <f>E33</f>
        <v>21304</v>
      </c>
      <c r="F14" s="21">
        <f>F33</f>
        <v>0</v>
      </c>
      <c r="G14" s="39">
        <f>G33</f>
        <v>6901</v>
      </c>
      <c r="H14" s="45">
        <f>SUM(I14:M14)</f>
        <v>49510</v>
      </c>
      <c r="I14" s="21">
        <f>I33</f>
        <v>17390</v>
      </c>
      <c r="J14" s="21">
        <f>J33</f>
        <v>3915</v>
      </c>
      <c r="K14" s="21">
        <f>K33</f>
        <v>21304</v>
      </c>
      <c r="L14" s="21">
        <v>0</v>
      </c>
      <c r="M14" s="21">
        <v>6901</v>
      </c>
      <c r="N14" s="45">
        <f>SUM(O14:S14)</f>
        <v>35606</v>
      </c>
      <c r="O14" s="49">
        <v>12540</v>
      </c>
      <c r="P14" s="50">
        <v>3772</v>
      </c>
      <c r="Q14" s="51">
        <f>Q33</f>
        <v>16312</v>
      </c>
      <c r="R14" s="39">
        <v>7</v>
      </c>
      <c r="S14" s="39">
        <v>2975</v>
      </c>
      <c r="T14" s="52">
        <f>N14*100/H14</f>
        <v>71.916784487982227</v>
      </c>
      <c r="U14" s="26">
        <f>O14*100/I14</f>
        <v>72.110408280621044</v>
      </c>
      <c r="V14" s="26">
        <f>P14*100/J14</f>
        <v>96.347381864623244</v>
      </c>
      <c r="W14" s="26">
        <f t="shared" ref="W14:Y14" si="0">Q14*100/K14</f>
        <v>76.567780698460382</v>
      </c>
      <c r="X14" s="26" t="s">
        <v>32</v>
      </c>
      <c r="Y14" s="26">
        <f t="shared" si="0"/>
        <v>43.109694247210548</v>
      </c>
      <c r="Z14" s="48"/>
    </row>
    <row r="15" spans="1:26" x14ac:dyDescent="0.25">
      <c r="A15" s="9"/>
      <c r="B15" s="10"/>
      <c r="C15" s="11"/>
      <c r="D15" s="11"/>
      <c r="E15" s="11"/>
      <c r="F15" s="11"/>
      <c r="G15" s="34"/>
      <c r="H15" s="10"/>
      <c r="I15" s="11"/>
      <c r="J15" s="11"/>
      <c r="K15" s="11"/>
      <c r="L15" s="11"/>
      <c r="M15" s="11"/>
      <c r="N15" s="10"/>
      <c r="O15" s="34"/>
      <c r="P15" s="34"/>
      <c r="Q15" s="34"/>
      <c r="R15" s="34"/>
      <c r="S15" s="34"/>
      <c r="T15" s="35"/>
      <c r="U15" s="4"/>
      <c r="V15" s="4"/>
      <c r="W15" s="4"/>
      <c r="X15" s="4"/>
      <c r="Y15" s="4"/>
    </row>
    <row r="16" spans="1:26" x14ac:dyDescent="0.25">
      <c r="A16" s="13"/>
      <c r="B16" s="3"/>
      <c r="C16" s="3"/>
      <c r="D16" s="3"/>
      <c r="E16" s="3"/>
      <c r="F16" s="3"/>
      <c r="G16" s="43"/>
      <c r="H16" s="3"/>
      <c r="I16" s="3"/>
      <c r="J16" s="13"/>
      <c r="O16" s="36"/>
      <c r="P16" s="36"/>
    </row>
    <row r="17" spans="1:25" ht="22.5" customHeight="1" x14ac:dyDescent="0.25">
      <c r="A17" s="67" t="s">
        <v>7</v>
      </c>
      <c r="B17" s="67" t="s">
        <v>5</v>
      </c>
      <c r="C17" s="67"/>
      <c r="D17" s="67"/>
      <c r="E17" s="67"/>
      <c r="F17" s="67"/>
      <c r="G17" s="67"/>
      <c r="H17" s="67" t="s">
        <v>6</v>
      </c>
      <c r="I17" s="67"/>
      <c r="J17" s="67"/>
      <c r="K17" s="67"/>
      <c r="L17" s="67"/>
      <c r="M17" s="67"/>
      <c r="N17" s="67" t="s">
        <v>11</v>
      </c>
      <c r="O17" s="67"/>
      <c r="P17" s="67"/>
      <c r="Q17" s="67"/>
      <c r="R17" s="67"/>
      <c r="S17" s="67"/>
      <c r="T17" s="67" t="s">
        <v>12</v>
      </c>
      <c r="U17" s="67"/>
      <c r="V17" s="67"/>
      <c r="W17" s="67"/>
      <c r="X17" s="67"/>
      <c r="Y17" s="67"/>
    </row>
    <row r="18" spans="1:25" ht="24.75" customHeight="1" x14ac:dyDescent="0.25">
      <c r="A18" s="67"/>
      <c r="B18" s="67" t="s">
        <v>1</v>
      </c>
      <c r="C18" s="68" t="s">
        <v>2</v>
      </c>
      <c r="D18" s="68"/>
      <c r="E18" s="68"/>
      <c r="F18" s="69" t="s">
        <v>3</v>
      </c>
      <c r="G18" s="70"/>
      <c r="H18" s="67" t="s">
        <v>1</v>
      </c>
      <c r="I18" s="74" t="s">
        <v>2</v>
      </c>
      <c r="J18" s="74"/>
      <c r="K18" s="74"/>
      <c r="L18" s="72" t="s">
        <v>3</v>
      </c>
      <c r="M18" s="73"/>
      <c r="N18" s="67" t="s">
        <v>1</v>
      </c>
      <c r="O18" s="74" t="s">
        <v>2</v>
      </c>
      <c r="P18" s="74"/>
      <c r="Q18" s="74"/>
      <c r="R18" s="72" t="s">
        <v>3</v>
      </c>
      <c r="S18" s="73"/>
      <c r="T18" s="71" t="s">
        <v>1</v>
      </c>
      <c r="U18" s="68" t="s">
        <v>2</v>
      </c>
      <c r="V18" s="68"/>
      <c r="W18" s="68"/>
      <c r="X18" s="69" t="s">
        <v>3</v>
      </c>
      <c r="Y18" s="70"/>
    </row>
    <row r="19" spans="1:25" ht="38.25" x14ac:dyDescent="0.25">
      <c r="A19" s="67"/>
      <c r="B19" s="67"/>
      <c r="C19" s="20" t="s">
        <v>17</v>
      </c>
      <c r="D19" s="20" t="s">
        <v>18</v>
      </c>
      <c r="E19" s="20" t="s">
        <v>16</v>
      </c>
      <c r="F19" s="24" t="s">
        <v>33</v>
      </c>
      <c r="G19" s="30" t="s">
        <v>19</v>
      </c>
      <c r="H19" s="67"/>
      <c r="I19" s="30" t="s">
        <v>17</v>
      </c>
      <c r="J19" s="30" t="s">
        <v>18</v>
      </c>
      <c r="K19" s="30" t="s">
        <v>16</v>
      </c>
      <c r="L19" s="30" t="s">
        <v>33</v>
      </c>
      <c r="M19" s="30" t="s">
        <v>19</v>
      </c>
      <c r="N19" s="67"/>
      <c r="O19" s="30" t="s">
        <v>17</v>
      </c>
      <c r="P19" s="30" t="s">
        <v>18</v>
      </c>
      <c r="Q19" s="30" t="s">
        <v>16</v>
      </c>
      <c r="R19" s="30" t="s">
        <v>33</v>
      </c>
      <c r="S19" s="30" t="s">
        <v>19</v>
      </c>
      <c r="T19" s="71"/>
      <c r="U19" s="20" t="s">
        <v>17</v>
      </c>
      <c r="V19" s="20" t="s">
        <v>18</v>
      </c>
      <c r="W19" s="20" t="s">
        <v>16</v>
      </c>
      <c r="X19" s="24" t="s">
        <v>33</v>
      </c>
      <c r="Y19" s="20" t="s">
        <v>19</v>
      </c>
    </row>
    <row r="20" spans="1:25" ht="26.25" customHeight="1" x14ac:dyDescent="0.25">
      <c r="A20" s="6" t="s">
        <v>22</v>
      </c>
      <c r="B20" s="21">
        <f t="shared" ref="B20:B32" si="1">SUM(C20:G20)</f>
        <v>4513</v>
      </c>
      <c r="C20" s="44">
        <v>2257</v>
      </c>
      <c r="D20" s="44">
        <v>0</v>
      </c>
      <c r="E20" s="44">
        <v>2256</v>
      </c>
      <c r="F20" s="44">
        <v>0</v>
      </c>
      <c r="G20" s="37">
        <v>0</v>
      </c>
      <c r="H20" s="39">
        <f>SUM(I20:M20)</f>
        <v>4536</v>
      </c>
      <c r="I20" s="37">
        <v>2268</v>
      </c>
      <c r="J20" s="37">
        <v>0</v>
      </c>
      <c r="K20" s="37">
        <v>2268</v>
      </c>
      <c r="L20" s="37">
        <v>0</v>
      </c>
      <c r="M20" s="37">
        <v>0</v>
      </c>
      <c r="N20" s="21">
        <f>SUM(O20:S20)</f>
        <v>3379</v>
      </c>
      <c r="O20" s="37">
        <v>1690</v>
      </c>
      <c r="P20" s="37">
        <v>0</v>
      </c>
      <c r="Q20" s="37">
        <v>1689</v>
      </c>
      <c r="R20" s="37">
        <v>0</v>
      </c>
      <c r="S20" s="37">
        <v>0</v>
      </c>
      <c r="T20" s="39">
        <f>N20*100/H20</f>
        <v>74.492945326278658</v>
      </c>
      <c r="U20" s="27">
        <f>O20*100/I20</f>
        <v>74.514991181657848</v>
      </c>
      <c r="V20" s="27">
        <v>0</v>
      </c>
      <c r="W20" s="27">
        <f t="shared" ref="W20" si="2">Q20*100/K20</f>
        <v>74.470899470899468</v>
      </c>
      <c r="X20" s="27">
        <v>0</v>
      </c>
      <c r="Y20" s="27">
        <v>0</v>
      </c>
    </row>
    <row r="21" spans="1:25" ht="26.25" customHeight="1" x14ac:dyDescent="0.25">
      <c r="A21" s="6" t="s">
        <v>23</v>
      </c>
      <c r="B21" s="21">
        <f t="shared" si="1"/>
        <v>12542</v>
      </c>
      <c r="C21" s="44">
        <v>6026</v>
      </c>
      <c r="D21" s="44">
        <v>0</v>
      </c>
      <c r="E21" s="44">
        <v>6026</v>
      </c>
      <c r="F21" s="44">
        <v>0</v>
      </c>
      <c r="G21" s="37">
        <v>490</v>
      </c>
      <c r="H21" s="39">
        <f>SUM(I21:M21)</f>
        <v>12566</v>
      </c>
      <c r="I21" s="44">
        <v>6026</v>
      </c>
      <c r="J21" s="44">
        <v>0</v>
      </c>
      <c r="K21" s="44">
        <f>6026</f>
        <v>6026</v>
      </c>
      <c r="L21" s="37">
        <v>0</v>
      </c>
      <c r="M21" s="37">
        <f>490+49+21-46</f>
        <v>514</v>
      </c>
      <c r="N21" s="21">
        <f t="shared" ref="N21:N32" si="3">SUM(O21:S21)</f>
        <v>6532</v>
      </c>
      <c r="O21" s="37">
        <v>3228</v>
      </c>
      <c r="P21" s="37">
        <v>0</v>
      </c>
      <c r="Q21" s="37">
        <f>3229</f>
        <v>3229</v>
      </c>
      <c r="R21" s="37">
        <v>0</v>
      </c>
      <c r="S21" s="37">
        <v>75</v>
      </c>
      <c r="T21" s="39">
        <f t="shared" ref="T21:T33" si="4">N21*100/H21</f>
        <v>51.981537482094538</v>
      </c>
      <c r="U21" s="27">
        <f t="shared" ref="U21:U23" si="5">O21*100/I21</f>
        <v>53.567872552273485</v>
      </c>
      <c r="V21" s="27">
        <v>0</v>
      </c>
      <c r="W21" s="27">
        <f t="shared" ref="W21:W33" si="6">Q21*100/K21</f>
        <v>53.584467308330566</v>
      </c>
      <c r="X21" s="27">
        <v>0</v>
      </c>
      <c r="Y21" s="27">
        <v>0</v>
      </c>
    </row>
    <row r="22" spans="1:25" ht="26.25" customHeight="1" x14ac:dyDescent="0.25">
      <c r="A22" s="6" t="s">
        <v>24</v>
      </c>
      <c r="B22" s="21">
        <f t="shared" si="1"/>
        <v>7392</v>
      </c>
      <c r="C22" s="44">
        <v>3592</v>
      </c>
      <c r="D22" s="44">
        <v>0</v>
      </c>
      <c r="E22" s="44">
        <v>3592</v>
      </c>
      <c r="F22" s="44">
        <v>0</v>
      </c>
      <c r="G22" s="37">
        <f>207+1</f>
        <v>208</v>
      </c>
      <c r="H22" s="39">
        <f t="shared" ref="H22:H32" si="7">SUM(I22:M22)</f>
        <v>7440</v>
      </c>
      <c r="I22" s="44">
        <v>3592</v>
      </c>
      <c r="J22" s="44">
        <v>0</v>
      </c>
      <c r="K22" s="44">
        <v>3592</v>
      </c>
      <c r="L22" s="37">
        <v>0</v>
      </c>
      <c r="M22" s="37">
        <f>208+48</f>
        <v>256</v>
      </c>
      <c r="N22" s="21">
        <f>SUM(O22:S22)</f>
        <v>4900</v>
      </c>
      <c r="O22" s="37">
        <v>2449</v>
      </c>
      <c r="P22" s="37">
        <v>0</v>
      </c>
      <c r="Q22" s="37">
        <v>2450</v>
      </c>
      <c r="R22" s="37">
        <v>0</v>
      </c>
      <c r="S22" s="37">
        <v>1</v>
      </c>
      <c r="T22" s="39">
        <f t="shared" si="4"/>
        <v>65.86021505376344</v>
      </c>
      <c r="U22" s="27">
        <f t="shared" si="5"/>
        <v>68.1792873051225</v>
      </c>
      <c r="V22" s="27">
        <v>0</v>
      </c>
      <c r="W22" s="27">
        <f t="shared" si="6"/>
        <v>68.207126948775056</v>
      </c>
      <c r="X22" s="27">
        <v>0</v>
      </c>
      <c r="Y22" s="27">
        <v>0</v>
      </c>
    </row>
    <row r="23" spans="1:25" ht="45.75" customHeight="1" x14ac:dyDescent="0.25">
      <c r="A23" s="6" t="s">
        <v>31</v>
      </c>
      <c r="B23" s="21">
        <f t="shared" si="1"/>
        <v>19714</v>
      </c>
      <c r="C23" s="44">
        <v>5515</v>
      </c>
      <c r="D23" s="44">
        <v>3915</v>
      </c>
      <c r="E23" s="44">
        <v>9430</v>
      </c>
      <c r="F23" s="37">
        <v>0</v>
      </c>
      <c r="G23" s="37">
        <f>856-2</f>
        <v>854</v>
      </c>
      <c r="H23" s="46">
        <f t="shared" si="7"/>
        <v>20360</v>
      </c>
      <c r="I23" s="37">
        <v>5504</v>
      </c>
      <c r="J23" s="37">
        <v>3915</v>
      </c>
      <c r="K23" s="37">
        <v>9418</v>
      </c>
      <c r="L23" s="37">
        <v>0</v>
      </c>
      <c r="M23" s="37">
        <f>854+136+510+23</f>
        <v>1523</v>
      </c>
      <c r="N23" s="21">
        <f t="shared" si="3"/>
        <v>17921</v>
      </c>
      <c r="O23" s="37">
        <v>5173</v>
      </c>
      <c r="P23" s="37">
        <v>3772</v>
      </c>
      <c r="Q23" s="37">
        <v>8944</v>
      </c>
      <c r="R23" s="37">
        <v>7</v>
      </c>
      <c r="S23" s="37">
        <v>25</v>
      </c>
      <c r="T23" s="39">
        <f t="shared" si="4"/>
        <v>88.020628683693516</v>
      </c>
      <c r="U23" s="27">
        <f t="shared" si="5"/>
        <v>93.986191860465112</v>
      </c>
      <c r="V23" s="27">
        <f t="shared" ref="V23" si="8">P23*100/J23</f>
        <v>96.347381864623244</v>
      </c>
      <c r="W23" s="27">
        <f t="shared" si="6"/>
        <v>94.967084306646854</v>
      </c>
      <c r="X23" s="27">
        <v>0</v>
      </c>
      <c r="Y23" s="27">
        <v>0</v>
      </c>
    </row>
    <row r="24" spans="1:25" ht="26.25" customHeight="1" x14ac:dyDescent="0.25">
      <c r="A24" s="6" t="s">
        <v>25</v>
      </c>
      <c r="B24" s="21">
        <f t="shared" si="1"/>
        <v>178</v>
      </c>
      <c r="C24" s="44">
        <v>0</v>
      </c>
      <c r="D24" s="44">
        <v>0</v>
      </c>
      <c r="E24" s="44">
        <v>0</v>
      </c>
      <c r="F24" s="44">
        <v>0</v>
      </c>
      <c r="G24" s="37">
        <v>178</v>
      </c>
      <c r="H24" s="39">
        <f t="shared" si="7"/>
        <v>178</v>
      </c>
      <c r="I24" s="37">
        <v>0</v>
      </c>
      <c r="J24" s="37">
        <v>0</v>
      </c>
      <c r="K24" s="37">
        <v>0</v>
      </c>
      <c r="L24" s="37">
        <v>0</v>
      </c>
      <c r="M24" s="37">
        <v>178</v>
      </c>
      <c r="N24" s="21">
        <f t="shared" si="3"/>
        <v>83</v>
      </c>
      <c r="O24" s="37">
        <v>0</v>
      </c>
      <c r="P24" s="37">
        <v>0</v>
      </c>
      <c r="Q24" s="37">
        <v>0</v>
      </c>
      <c r="R24" s="37">
        <v>0</v>
      </c>
      <c r="S24" s="37">
        <v>83</v>
      </c>
      <c r="T24" s="39">
        <f t="shared" si="4"/>
        <v>46.629213483146067</v>
      </c>
      <c r="U24" s="25">
        <v>0</v>
      </c>
      <c r="V24" s="25">
        <v>0</v>
      </c>
      <c r="W24" s="25">
        <v>0</v>
      </c>
      <c r="X24" s="23" t="s">
        <v>32</v>
      </c>
      <c r="Y24" s="25">
        <f t="shared" ref="Y24:Y33" si="9">S24*100/M24</f>
        <v>46.629213483146067</v>
      </c>
    </row>
    <row r="25" spans="1:25" ht="26.25" customHeight="1" x14ac:dyDescent="0.25">
      <c r="A25" s="6" t="s">
        <v>26</v>
      </c>
      <c r="B25" s="21">
        <f t="shared" si="1"/>
        <v>192</v>
      </c>
      <c r="C25" s="44">
        <v>0</v>
      </c>
      <c r="D25" s="44">
        <v>0</v>
      </c>
      <c r="E25" s="44">
        <v>0</v>
      </c>
      <c r="F25" s="44">
        <v>0</v>
      </c>
      <c r="G25" s="37">
        <v>192</v>
      </c>
      <c r="H25" s="39">
        <f t="shared" si="7"/>
        <v>192</v>
      </c>
      <c r="I25" s="37">
        <v>0</v>
      </c>
      <c r="J25" s="37">
        <v>0</v>
      </c>
      <c r="K25" s="37">
        <v>0</v>
      </c>
      <c r="L25" s="37">
        <v>0</v>
      </c>
      <c r="M25" s="37">
        <v>192</v>
      </c>
      <c r="N25" s="21">
        <f t="shared" si="3"/>
        <v>25</v>
      </c>
      <c r="O25" s="37">
        <v>0</v>
      </c>
      <c r="P25" s="37">
        <v>0</v>
      </c>
      <c r="Q25" s="37">
        <v>0</v>
      </c>
      <c r="R25" s="37">
        <v>0</v>
      </c>
      <c r="S25" s="37">
        <v>25</v>
      </c>
      <c r="T25" s="39">
        <f t="shared" si="4"/>
        <v>13.020833333333334</v>
      </c>
      <c r="U25" s="25">
        <v>0</v>
      </c>
      <c r="V25" s="25">
        <v>0</v>
      </c>
      <c r="W25" s="25">
        <v>0</v>
      </c>
      <c r="X25" s="23" t="s">
        <v>32</v>
      </c>
      <c r="Y25" s="25">
        <f t="shared" si="9"/>
        <v>13.020833333333334</v>
      </c>
    </row>
    <row r="26" spans="1:25" ht="26.25" customHeight="1" x14ac:dyDescent="0.25">
      <c r="A26" s="6" t="s">
        <v>21</v>
      </c>
      <c r="B26" s="21">
        <f t="shared" si="1"/>
        <v>569</v>
      </c>
      <c r="C26" s="44">
        <v>0</v>
      </c>
      <c r="D26" s="44">
        <v>0</v>
      </c>
      <c r="E26" s="44">
        <v>0</v>
      </c>
      <c r="F26" s="44">
        <v>0</v>
      </c>
      <c r="G26" s="37">
        <v>569</v>
      </c>
      <c r="H26" s="39">
        <f t="shared" si="7"/>
        <v>669</v>
      </c>
      <c r="I26" s="37">
        <v>0</v>
      </c>
      <c r="J26" s="37">
        <v>0</v>
      </c>
      <c r="K26" s="37">
        <v>0</v>
      </c>
      <c r="L26" s="37">
        <v>0</v>
      </c>
      <c r="M26" s="37">
        <v>669</v>
      </c>
      <c r="N26" s="21">
        <f t="shared" si="3"/>
        <v>320</v>
      </c>
      <c r="O26" s="37">
        <v>0</v>
      </c>
      <c r="P26" s="37">
        <v>0</v>
      </c>
      <c r="Q26" s="37">
        <v>0</v>
      </c>
      <c r="R26" s="37">
        <v>0</v>
      </c>
      <c r="S26" s="37">
        <v>320</v>
      </c>
      <c r="T26" s="39">
        <f t="shared" si="4"/>
        <v>47.832585949177876</v>
      </c>
      <c r="U26" s="25">
        <v>0</v>
      </c>
      <c r="V26" s="25">
        <v>0</v>
      </c>
      <c r="W26" s="25">
        <v>0</v>
      </c>
      <c r="X26" s="23" t="s">
        <v>32</v>
      </c>
      <c r="Y26" s="25">
        <f t="shared" si="9"/>
        <v>47.832585949177876</v>
      </c>
    </row>
    <row r="27" spans="1:25" ht="26.25" customHeight="1" x14ac:dyDescent="0.25">
      <c r="A27" s="6" t="s">
        <v>20</v>
      </c>
      <c r="B27" s="21">
        <f t="shared" si="1"/>
        <v>2845</v>
      </c>
      <c r="C27" s="44">
        <v>0</v>
      </c>
      <c r="D27" s="44">
        <v>0</v>
      </c>
      <c r="E27" s="44">
        <v>0</v>
      </c>
      <c r="F27" s="44">
        <v>0</v>
      </c>
      <c r="G27" s="37">
        <v>2845</v>
      </c>
      <c r="H27" s="39">
        <f t="shared" si="7"/>
        <v>2004</v>
      </c>
      <c r="I27" s="37">
        <v>0</v>
      </c>
      <c r="J27" s="37">
        <v>0</v>
      </c>
      <c r="K27" s="37">
        <v>0</v>
      </c>
      <c r="L27" s="37">
        <v>0</v>
      </c>
      <c r="M27" s="37">
        <v>2004</v>
      </c>
      <c r="N27" s="21">
        <f t="shared" si="3"/>
        <v>1625</v>
      </c>
      <c r="O27" s="37">
        <v>0</v>
      </c>
      <c r="P27" s="37">
        <v>0</v>
      </c>
      <c r="Q27" s="37">
        <v>0</v>
      </c>
      <c r="R27" s="37">
        <v>0</v>
      </c>
      <c r="S27" s="37">
        <v>1625</v>
      </c>
      <c r="T27" s="39">
        <f t="shared" si="4"/>
        <v>81.0878243512974</v>
      </c>
      <c r="U27" s="25">
        <v>0</v>
      </c>
      <c r="V27" s="25">
        <v>0</v>
      </c>
      <c r="W27" s="25">
        <v>0</v>
      </c>
      <c r="X27" s="23" t="s">
        <v>32</v>
      </c>
      <c r="Y27" s="25">
        <f t="shared" si="9"/>
        <v>81.0878243512974</v>
      </c>
    </row>
    <row r="28" spans="1:25" ht="26.25" customHeight="1" x14ac:dyDescent="0.25">
      <c r="A28" s="6" t="s">
        <v>27</v>
      </c>
      <c r="B28" s="21">
        <f t="shared" si="1"/>
        <v>427</v>
      </c>
      <c r="C28" s="44">
        <v>0</v>
      </c>
      <c r="D28" s="44">
        <v>0</v>
      </c>
      <c r="E28" s="44">
        <v>0</v>
      </c>
      <c r="F28" s="44">
        <v>0</v>
      </c>
      <c r="G28" s="37">
        <v>427</v>
      </c>
      <c r="H28" s="39">
        <f t="shared" si="7"/>
        <v>427</v>
      </c>
      <c r="I28" s="37">
        <v>0</v>
      </c>
      <c r="J28" s="37">
        <v>0</v>
      </c>
      <c r="K28" s="37">
        <v>0</v>
      </c>
      <c r="L28" s="37">
        <v>0</v>
      </c>
      <c r="M28" s="37">
        <v>427</v>
      </c>
      <c r="N28" s="21">
        <f t="shared" si="3"/>
        <v>83</v>
      </c>
      <c r="O28" s="37">
        <v>0</v>
      </c>
      <c r="P28" s="37">
        <v>0</v>
      </c>
      <c r="Q28" s="37">
        <v>0</v>
      </c>
      <c r="R28" s="37">
        <v>0</v>
      </c>
      <c r="S28" s="37">
        <v>83</v>
      </c>
      <c r="T28" s="39">
        <f t="shared" si="4"/>
        <v>19.437939110070257</v>
      </c>
      <c r="U28" s="25">
        <v>0</v>
      </c>
      <c r="V28" s="25">
        <v>0</v>
      </c>
      <c r="W28" s="25">
        <v>0</v>
      </c>
      <c r="X28" s="23" t="s">
        <v>32</v>
      </c>
      <c r="Y28" s="25">
        <f t="shared" si="9"/>
        <v>19.437939110070257</v>
      </c>
    </row>
    <row r="29" spans="1:25" ht="26.25" customHeight="1" x14ac:dyDescent="0.25">
      <c r="A29" s="6" t="s">
        <v>28</v>
      </c>
      <c r="B29" s="21">
        <f t="shared" si="1"/>
        <v>142</v>
      </c>
      <c r="C29" s="44">
        <v>0</v>
      </c>
      <c r="D29" s="44">
        <v>0</v>
      </c>
      <c r="E29" s="44">
        <v>0</v>
      </c>
      <c r="F29" s="44">
        <v>0</v>
      </c>
      <c r="G29" s="37">
        <v>142</v>
      </c>
      <c r="H29" s="39">
        <f t="shared" si="7"/>
        <v>142</v>
      </c>
      <c r="I29" s="37">
        <v>0</v>
      </c>
      <c r="J29" s="37">
        <v>0</v>
      </c>
      <c r="K29" s="37">
        <v>0</v>
      </c>
      <c r="L29" s="37">
        <v>0</v>
      </c>
      <c r="M29" s="37">
        <v>142</v>
      </c>
      <c r="N29" s="21">
        <f t="shared" si="3"/>
        <v>134</v>
      </c>
      <c r="O29" s="37">
        <v>0</v>
      </c>
      <c r="P29" s="37">
        <v>0</v>
      </c>
      <c r="Q29" s="37">
        <v>0</v>
      </c>
      <c r="R29" s="37">
        <v>0</v>
      </c>
      <c r="S29" s="37">
        <v>134</v>
      </c>
      <c r="T29" s="39">
        <f t="shared" si="4"/>
        <v>94.366197183098592</v>
      </c>
      <c r="U29" s="25">
        <v>0</v>
      </c>
      <c r="V29" s="25">
        <v>0</v>
      </c>
      <c r="W29" s="25">
        <v>0</v>
      </c>
      <c r="X29" s="23" t="s">
        <v>32</v>
      </c>
      <c r="Y29" s="25">
        <f t="shared" si="9"/>
        <v>94.366197183098592</v>
      </c>
    </row>
    <row r="30" spans="1:25" ht="26.25" customHeight="1" x14ac:dyDescent="0.25">
      <c r="A30" s="6" t="s">
        <v>41</v>
      </c>
      <c r="B30" s="21">
        <f t="shared" si="1"/>
        <v>427</v>
      </c>
      <c r="C30" s="44">
        <v>0</v>
      </c>
      <c r="D30" s="44">
        <v>0</v>
      </c>
      <c r="E30" s="44">
        <v>0</v>
      </c>
      <c r="F30" s="44">
        <v>0</v>
      </c>
      <c r="G30" s="37">
        <v>427</v>
      </c>
      <c r="H30" s="39">
        <f t="shared" si="7"/>
        <v>427</v>
      </c>
      <c r="I30" s="37">
        <v>0</v>
      </c>
      <c r="J30" s="37">
        <v>0</v>
      </c>
      <c r="K30" s="37">
        <v>0</v>
      </c>
      <c r="L30" s="37">
        <v>0</v>
      </c>
      <c r="M30" s="37">
        <v>427</v>
      </c>
      <c r="N30" s="21">
        <f t="shared" si="3"/>
        <v>346</v>
      </c>
      <c r="O30" s="37">
        <v>0</v>
      </c>
      <c r="P30" s="37">
        <v>0</v>
      </c>
      <c r="Q30" s="37">
        <v>0</v>
      </c>
      <c r="R30" s="37">
        <v>0</v>
      </c>
      <c r="S30" s="37">
        <v>346</v>
      </c>
      <c r="T30" s="39">
        <f t="shared" si="4"/>
        <v>81.030444964871194</v>
      </c>
      <c r="U30" s="25">
        <v>0</v>
      </c>
      <c r="V30" s="25">
        <v>0</v>
      </c>
      <c r="W30" s="25">
        <v>0</v>
      </c>
      <c r="X30" s="23" t="s">
        <v>32</v>
      </c>
      <c r="Y30" s="25">
        <f t="shared" si="9"/>
        <v>81.030444964871194</v>
      </c>
    </row>
    <row r="31" spans="1:25" ht="26.25" customHeight="1" x14ac:dyDescent="0.25">
      <c r="A31" s="6" t="s">
        <v>29</v>
      </c>
      <c r="B31" s="21">
        <f t="shared" si="1"/>
        <v>455</v>
      </c>
      <c r="C31" s="44">
        <v>0</v>
      </c>
      <c r="D31" s="44">
        <v>0</v>
      </c>
      <c r="E31" s="44">
        <v>0</v>
      </c>
      <c r="F31" s="44">
        <v>0</v>
      </c>
      <c r="G31" s="37">
        <v>455</v>
      </c>
      <c r="H31" s="39">
        <f t="shared" si="7"/>
        <v>455</v>
      </c>
      <c r="I31" s="37">
        <v>0</v>
      </c>
      <c r="J31" s="37">
        <v>0</v>
      </c>
      <c r="K31" s="37">
        <v>0</v>
      </c>
      <c r="L31" s="37">
        <v>0</v>
      </c>
      <c r="M31" s="37">
        <v>455</v>
      </c>
      <c r="N31" s="21">
        <f t="shared" si="3"/>
        <v>243</v>
      </c>
      <c r="O31" s="37">
        <v>0</v>
      </c>
      <c r="P31" s="37">
        <v>0</v>
      </c>
      <c r="Q31" s="37">
        <v>0</v>
      </c>
      <c r="R31" s="37">
        <v>0</v>
      </c>
      <c r="S31" s="37">
        <v>243</v>
      </c>
      <c r="T31" s="39">
        <f t="shared" si="4"/>
        <v>53.406593406593409</v>
      </c>
      <c r="U31" s="25">
        <v>0</v>
      </c>
      <c r="V31" s="25">
        <v>0</v>
      </c>
      <c r="W31" s="25">
        <v>0</v>
      </c>
      <c r="X31" s="23" t="s">
        <v>32</v>
      </c>
      <c r="Y31" s="25">
        <f t="shared" si="9"/>
        <v>53.406593406593409</v>
      </c>
    </row>
    <row r="32" spans="1:25" ht="26.25" customHeight="1" x14ac:dyDescent="0.25">
      <c r="A32" s="6" t="s">
        <v>30</v>
      </c>
      <c r="B32" s="21">
        <f t="shared" si="1"/>
        <v>114</v>
      </c>
      <c r="C32" s="44">
        <v>0</v>
      </c>
      <c r="D32" s="44">
        <v>0</v>
      </c>
      <c r="E32" s="44">
        <v>0</v>
      </c>
      <c r="F32" s="44">
        <v>0</v>
      </c>
      <c r="G32" s="37">
        <v>114</v>
      </c>
      <c r="H32" s="39">
        <f t="shared" si="7"/>
        <v>114</v>
      </c>
      <c r="I32" s="37">
        <v>0</v>
      </c>
      <c r="J32" s="37">
        <v>0</v>
      </c>
      <c r="K32" s="37">
        <v>0</v>
      </c>
      <c r="L32" s="37">
        <v>0</v>
      </c>
      <c r="M32" s="37">
        <v>114</v>
      </c>
      <c r="N32" s="21">
        <f t="shared" si="3"/>
        <v>15</v>
      </c>
      <c r="O32" s="37">
        <v>0</v>
      </c>
      <c r="P32" s="37">
        <v>0</v>
      </c>
      <c r="Q32" s="37">
        <v>0</v>
      </c>
      <c r="R32" s="37">
        <v>0</v>
      </c>
      <c r="S32" s="37">
        <v>15</v>
      </c>
      <c r="T32" s="39">
        <f t="shared" si="4"/>
        <v>13.157894736842104</v>
      </c>
      <c r="U32" s="25">
        <v>0</v>
      </c>
      <c r="V32" s="25">
        <v>0</v>
      </c>
      <c r="W32" s="25">
        <v>0</v>
      </c>
      <c r="X32" s="23" t="s">
        <v>32</v>
      </c>
      <c r="Y32" s="25">
        <f t="shared" si="9"/>
        <v>13.157894736842104</v>
      </c>
    </row>
    <row r="33" spans="1:25" x14ac:dyDescent="0.25">
      <c r="A33" s="7" t="s">
        <v>4</v>
      </c>
      <c r="B33" s="21">
        <f t="shared" ref="B33:H33" si="10">SUM(B20:B32)</f>
        <v>49510</v>
      </c>
      <c r="C33" s="21">
        <f t="shared" si="10"/>
        <v>17390</v>
      </c>
      <c r="D33" s="21">
        <f t="shared" si="10"/>
        <v>3915</v>
      </c>
      <c r="E33" s="21">
        <f t="shared" si="10"/>
        <v>21304</v>
      </c>
      <c r="F33" s="21">
        <f t="shared" si="10"/>
        <v>0</v>
      </c>
      <c r="G33" s="39">
        <f t="shared" si="10"/>
        <v>6901</v>
      </c>
      <c r="H33" s="21">
        <f t="shared" si="10"/>
        <v>49510</v>
      </c>
      <c r="I33" s="39">
        <f>SUM(I20:I27)</f>
        <v>17390</v>
      </c>
      <c r="J33" s="39">
        <f>SUM(J20:J27)</f>
        <v>3915</v>
      </c>
      <c r="K33" s="39">
        <f>SUM(K20:K27)</f>
        <v>21304</v>
      </c>
      <c r="L33" s="39">
        <f t="shared" ref="L33:S33" si="11">SUM(L20:L32)</f>
        <v>0</v>
      </c>
      <c r="M33" s="39">
        <f t="shared" si="11"/>
        <v>6901</v>
      </c>
      <c r="N33" s="21">
        <f t="shared" si="11"/>
        <v>35606</v>
      </c>
      <c r="O33" s="39">
        <f t="shared" si="11"/>
        <v>12540</v>
      </c>
      <c r="P33" s="39">
        <f t="shared" si="11"/>
        <v>3772</v>
      </c>
      <c r="Q33" s="39">
        <f t="shared" si="11"/>
        <v>16312</v>
      </c>
      <c r="R33" s="39">
        <f t="shared" si="11"/>
        <v>7</v>
      </c>
      <c r="S33" s="39">
        <f t="shared" si="11"/>
        <v>2975</v>
      </c>
      <c r="T33" s="38">
        <f t="shared" si="4"/>
        <v>71.916784487982227</v>
      </c>
      <c r="U33" s="28">
        <f>O33*100/I33</f>
        <v>72.110408280621044</v>
      </c>
      <c r="V33" s="28">
        <f>P33*100/J33</f>
        <v>96.347381864623244</v>
      </c>
      <c r="W33" s="28">
        <f t="shared" si="6"/>
        <v>76.567780698460382</v>
      </c>
      <c r="X33" s="21" t="s">
        <v>32</v>
      </c>
      <c r="Y33" s="28">
        <f t="shared" si="9"/>
        <v>43.109694247210548</v>
      </c>
    </row>
    <row r="34" spans="1:25" x14ac:dyDescent="0.25">
      <c r="A34" s="15" t="s">
        <v>10</v>
      </c>
      <c r="B34" s="17">
        <f>SUM(C34:G34)</f>
        <v>1</v>
      </c>
      <c r="C34" s="18">
        <f>C33/B33</f>
        <v>0.35124217329832358</v>
      </c>
      <c r="D34" s="18">
        <f>D33/B33</f>
        <v>7.9074934356695617E-2</v>
      </c>
      <c r="E34" s="18">
        <f>E33/B33</f>
        <v>0.43029690971520906</v>
      </c>
      <c r="F34" s="18">
        <f>F33/C33</f>
        <v>0</v>
      </c>
      <c r="G34" s="31">
        <f>G33/B33</f>
        <v>0.13938598262977175</v>
      </c>
      <c r="H34" s="17">
        <f>SUM(I34:M34)</f>
        <v>1</v>
      </c>
      <c r="I34" s="31">
        <f>I33/H33</f>
        <v>0.35124217329832358</v>
      </c>
      <c r="J34" s="31">
        <f>J33/H33</f>
        <v>7.9074934356695617E-2</v>
      </c>
      <c r="K34" s="31">
        <f>K33/H33</f>
        <v>0.43029690971520906</v>
      </c>
      <c r="L34" s="31">
        <f>L33/I33</f>
        <v>0</v>
      </c>
      <c r="M34" s="31">
        <f>M33/H33</f>
        <v>0.13938598262977175</v>
      </c>
      <c r="N34" s="17">
        <f>SUM(O34:S34)</f>
        <v>1</v>
      </c>
      <c r="O34" s="31">
        <f>O33/N33</f>
        <v>0.35218783351120597</v>
      </c>
      <c r="P34" s="31">
        <f>P33/N33</f>
        <v>0.10593720159523676</v>
      </c>
      <c r="Q34" s="31">
        <f>Q33/N33</f>
        <v>0.45812503510644276</v>
      </c>
      <c r="R34" s="31">
        <f>R33/N33</f>
        <v>1.9659607931247542E-4</v>
      </c>
      <c r="S34" s="31">
        <f>S33/N33</f>
        <v>8.355333370780206E-2</v>
      </c>
    </row>
    <row r="35" spans="1:25" ht="15.75" x14ac:dyDescent="0.25">
      <c r="A35" s="12" t="s">
        <v>9</v>
      </c>
      <c r="B35" s="16">
        <f>B14-B33</f>
        <v>0</v>
      </c>
      <c r="H35" s="16">
        <f>H14-H33</f>
        <v>0</v>
      </c>
      <c r="N35" s="16">
        <f>N14-N33</f>
        <v>0</v>
      </c>
      <c r="O35" s="75">
        <f>O33+P33+Q33</f>
        <v>32624</v>
      </c>
      <c r="P35" s="76"/>
      <c r="Q35" s="76"/>
      <c r="R35" s="77">
        <f>R33+S33</f>
        <v>2982</v>
      </c>
      <c r="S35" s="78"/>
    </row>
    <row r="36" spans="1:25" x14ac:dyDescent="0.25">
      <c r="O36" s="40" t="s">
        <v>35</v>
      </c>
    </row>
    <row r="37" spans="1:25" ht="15.75" x14ac:dyDescent="0.25">
      <c r="A37" s="29" t="s">
        <v>42</v>
      </c>
      <c r="I37" s="53"/>
      <c r="K37" s="53"/>
      <c r="O37" s="40" t="s">
        <v>36</v>
      </c>
      <c r="P37" s="41"/>
      <c r="Q37" s="42">
        <f>Q33/O35</f>
        <v>0.5</v>
      </c>
    </row>
    <row r="38" spans="1:25" x14ac:dyDescent="0.25">
      <c r="H38" s="53"/>
      <c r="I38" s="53"/>
      <c r="O38" s="40" t="s">
        <v>37</v>
      </c>
      <c r="P38" s="41"/>
      <c r="Q38" s="42">
        <f>P33/O35</f>
        <v>0.11562040215792055</v>
      </c>
    </row>
    <row r="39" spans="1:25" x14ac:dyDescent="0.25">
      <c r="O39" s="40" t="s">
        <v>34</v>
      </c>
      <c r="P39" s="41"/>
      <c r="Q39" s="42">
        <f>O33/O35</f>
        <v>0.38437959784207942</v>
      </c>
    </row>
    <row r="40" spans="1:25" x14ac:dyDescent="0.25">
      <c r="I40" s="53"/>
      <c r="O40" s="40"/>
      <c r="P40" s="41"/>
      <c r="Q40" s="42"/>
    </row>
    <row r="42" spans="1:25" x14ac:dyDescent="0.25">
      <c r="H42" s="53"/>
    </row>
  </sheetData>
  <mergeCells count="40">
    <mergeCell ref="A17:A19"/>
    <mergeCell ref="R18:S18"/>
    <mergeCell ref="B17:G17"/>
    <mergeCell ref="O18:Q18"/>
    <mergeCell ref="I18:K18"/>
    <mergeCell ref="F18:G18"/>
    <mergeCell ref="O35:Q35"/>
    <mergeCell ref="R35:S35"/>
    <mergeCell ref="X18:Y18"/>
    <mergeCell ref="T17:Y17"/>
    <mergeCell ref="T18:T19"/>
    <mergeCell ref="U18:W18"/>
    <mergeCell ref="L12:M12"/>
    <mergeCell ref="L18:M18"/>
    <mergeCell ref="C18:E18"/>
    <mergeCell ref="O12:Q12"/>
    <mergeCell ref="B18:B19"/>
    <mergeCell ref="H17:M17"/>
    <mergeCell ref="H18:H19"/>
    <mergeCell ref="N17:S17"/>
    <mergeCell ref="N18:N19"/>
    <mergeCell ref="R12:S12"/>
    <mergeCell ref="C12:E12"/>
    <mergeCell ref="F12:G12"/>
    <mergeCell ref="A6:Y6"/>
    <mergeCell ref="A7:Y7"/>
    <mergeCell ref="A5:Y5"/>
    <mergeCell ref="N11:S11"/>
    <mergeCell ref="T11:Y11"/>
    <mergeCell ref="H11:M11"/>
    <mergeCell ref="A8:Y8"/>
    <mergeCell ref="A11:A13"/>
    <mergeCell ref="H12:H13"/>
    <mergeCell ref="I12:K12"/>
    <mergeCell ref="N12:N13"/>
    <mergeCell ref="B11:G11"/>
    <mergeCell ref="X12:Y12"/>
    <mergeCell ref="T12:T13"/>
    <mergeCell ref="U12:W12"/>
    <mergeCell ref="B12:B13"/>
  </mergeCells>
  <printOptions horizontalCentered="1"/>
  <pageMargins left="0.59055118110236227" right="0" top="0.74803149606299213" bottom="0.74803149606299213" header="0" footer="0"/>
  <pageSetup paperSize="8" scale="5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2015-03-27T08:13:12Z</cp:lastPrinted>
  <dcterms:created xsi:type="dcterms:W3CDTF">2014-01-23T10:43:45Z</dcterms:created>
  <dcterms:modified xsi:type="dcterms:W3CDTF">2015-03-27T08:15:01Z</dcterms:modified>
</cp:coreProperties>
</file>