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EUR" sheetId="1" r:id="rId1"/>
  </sheets>
  <calcPr calcId="145621"/>
</workbook>
</file>

<file path=xl/calcChain.xml><?xml version="1.0" encoding="utf-8"?>
<calcChain xmlns="http://schemas.openxmlformats.org/spreadsheetml/2006/main">
  <c r="R23" i="1" l="1"/>
  <c r="O23" i="1"/>
  <c r="S13" i="1" l="1"/>
  <c r="Y13" i="1" l="1"/>
  <c r="O21" i="1" l="1"/>
  <c r="Q21" i="1"/>
  <c r="S21" i="1"/>
  <c r="M21" i="1"/>
  <c r="M22" i="1" s="1"/>
  <c r="H22" i="1" s="1"/>
  <c r="I22" i="1"/>
  <c r="K22" i="1"/>
  <c r="N21" i="1"/>
  <c r="H21" i="1"/>
  <c r="B21" i="1"/>
  <c r="B13" i="1"/>
  <c r="M13" i="1"/>
  <c r="Y20" i="1"/>
  <c r="T20" i="1"/>
  <c r="R19" i="1"/>
  <c r="N20" i="1"/>
  <c r="D21" i="1"/>
  <c r="E21" i="1"/>
  <c r="F21" i="1"/>
  <c r="G21" i="1"/>
  <c r="C21" i="1"/>
  <c r="H20" i="1"/>
  <c r="B20" i="1"/>
  <c r="P21" i="1" l="1"/>
  <c r="J21" i="1"/>
  <c r="I21" i="1"/>
  <c r="L19" i="1"/>
  <c r="K21" i="1"/>
  <c r="H19" i="1" l="1"/>
  <c r="W19" i="1"/>
  <c r="N19" i="1"/>
  <c r="T19" i="1" l="1"/>
  <c r="Y19" i="1"/>
  <c r="E33" i="1" l="1"/>
  <c r="B53" i="1"/>
  <c r="B54" i="1"/>
  <c r="B55" i="1"/>
  <c r="B56" i="1"/>
  <c r="B52" i="1"/>
  <c r="E57" i="1"/>
  <c r="C38" i="1"/>
  <c r="D38" i="1"/>
  <c r="F38" i="1"/>
  <c r="C49" i="1"/>
  <c r="D49" i="1"/>
  <c r="B47" i="1"/>
  <c r="E47" i="1" s="1"/>
  <c r="B48" i="1"/>
  <c r="E48" i="1" s="1"/>
  <c r="B46" i="1"/>
  <c r="E46" i="1" s="1"/>
  <c r="E44" i="1"/>
  <c r="E45" i="1"/>
  <c r="E43" i="1"/>
  <c r="E42" i="1"/>
  <c r="E41" i="1"/>
  <c r="E37" i="1"/>
  <c r="B36" i="1"/>
  <c r="E36" i="1" s="1"/>
  <c r="E35" i="1"/>
  <c r="E34" i="1"/>
  <c r="B32" i="1"/>
  <c r="E32" i="1" s="1"/>
  <c r="X19" i="1"/>
  <c r="B38" i="1" l="1"/>
  <c r="B49" i="1"/>
  <c r="E49" i="1"/>
  <c r="C59" i="1"/>
  <c r="D59" i="1"/>
  <c r="E38" i="1"/>
  <c r="E59" i="1" s="1"/>
  <c r="B57" i="1"/>
  <c r="B59" i="1" l="1"/>
  <c r="L21" i="1"/>
  <c r="W13" i="1"/>
  <c r="R21" i="1"/>
  <c r="W21" i="1" l="1"/>
  <c r="Y21" i="1"/>
  <c r="N13" i="1" l="1"/>
  <c r="U13" i="1" l="1"/>
  <c r="H13" i="1"/>
  <c r="B19" i="1" l="1"/>
  <c r="U19" i="1" l="1"/>
  <c r="H23" i="1"/>
  <c r="F22" i="1"/>
  <c r="V13" i="1" l="1"/>
  <c r="V19" i="1" l="1"/>
  <c r="T13" i="1" l="1"/>
  <c r="N23" i="1"/>
  <c r="V21" i="1"/>
  <c r="U21" i="1"/>
  <c r="L22" i="1" l="1"/>
  <c r="R22" i="1" l="1"/>
  <c r="S22" i="1"/>
  <c r="T21" i="1"/>
  <c r="Q22" i="1"/>
  <c r="O22" i="1"/>
  <c r="P22" i="1"/>
  <c r="J22" i="1"/>
  <c r="N22" i="1" l="1"/>
  <c r="B23" i="1" l="1"/>
  <c r="D22" i="1"/>
  <c r="C22" i="1"/>
  <c r="G22" i="1"/>
  <c r="E22" i="1"/>
  <c r="B22" i="1"/>
</calcChain>
</file>

<file path=xl/sharedStrings.xml><?xml version="1.0" encoding="utf-8"?>
<sst xmlns="http://schemas.openxmlformats.org/spreadsheetml/2006/main" count="117" uniqueCount="55">
  <si>
    <t>KOPĀ</t>
  </si>
  <si>
    <t>Neattiecināmās izmaksas</t>
  </si>
  <si>
    <t>KOPĀ:</t>
  </si>
  <si>
    <t>Apstiprinātais plāns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</si>
  <si>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</si>
  <si>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</si>
  <si>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</si>
  <si>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</si>
  <si>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</si>
  <si>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</si>
  <si>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</si>
  <si>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Neattiecināmo izmaksu segšanai</t>
  </si>
  <si>
    <t>Projekta</t>
  </si>
  <si>
    <t>JPD līdzfinansējums</t>
  </si>
  <si>
    <t>Partneru līdzfinansējums</t>
  </si>
  <si>
    <t>JPD finansējums</t>
  </si>
  <si>
    <t>X</t>
  </si>
  <si>
    <t>Partneru līdzfinansējums*</t>
  </si>
  <si>
    <t>FAKTISKĀ IZPILDE</t>
  </si>
  <si>
    <t xml:space="preserve">Dienas nauda I.Brinkmanei </t>
  </si>
  <si>
    <t>LVL</t>
  </si>
  <si>
    <t>EUR</t>
  </si>
  <si>
    <t>Dienas nauda L.Grobiņai</t>
  </si>
  <si>
    <t>Viesnīca L.Grobiņai</t>
  </si>
  <si>
    <t>Avio biļetes L.Grobiņai</t>
  </si>
  <si>
    <t>Vilciena biļetes L.Grobiņai</t>
  </si>
  <si>
    <t>Komandējums uz Vāciju (3 dienas) - 2013.gads</t>
  </si>
  <si>
    <t>Maksa par dalību pasākumā L.Grobiņai</t>
  </si>
  <si>
    <t>Dienas nauda J.Milbergai</t>
  </si>
  <si>
    <t>Viesnīca I.Brinkamnei (1 nakts)</t>
  </si>
  <si>
    <t>Viesnīca J.Milbergai (5 naktis)</t>
  </si>
  <si>
    <t>Avio biļetes J.Milbergai</t>
  </si>
  <si>
    <t>Sab.transports J.Milbergai</t>
  </si>
  <si>
    <t>Maksa par dalību pasākumā I.Brinkmanei</t>
  </si>
  <si>
    <t>Maksa par dalību pasākumā J.Milbergai</t>
  </si>
  <si>
    <t>Komandējums uz Nīderlandi (6 dienas) - 2013.gads</t>
  </si>
  <si>
    <t>Komandējums uzPortugāli (5 dienas) - 2014.gads</t>
  </si>
  <si>
    <t>Dienas nauda I.Kausiniecei</t>
  </si>
  <si>
    <t>Viesnīca I.Kausiniecei</t>
  </si>
  <si>
    <t>Avio biļetes I.Kausiniecei</t>
  </si>
  <si>
    <t>Maksa par dalību pasākumā I.Kausiniecei</t>
  </si>
  <si>
    <t>Izpilde visā PROJEKTA īstenošanas laikā</t>
  </si>
  <si>
    <t>Attiecināmo izmaksu segšanai*</t>
  </si>
  <si>
    <t>Attiecināmās izmaksas*</t>
  </si>
  <si>
    <t>Valsts budžeta dotācija (0%)</t>
  </si>
  <si>
    <t>2.pielikums Jūrmalas pilsētas domes</t>
  </si>
  <si>
    <r>
      <rPr>
        <b/>
        <i/>
        <sz val="12"/>
        <color theme="1"/>
        <rFont val="Times New Roman"/>
        <family val="1"/>
        <charset val="186"/>
      </rPr>
      <t>"Siltumnīcefekta gāzu emisiju samazināšana transporta sektorā Jūrmalas pilsētā"</t>
    </r>
    <r>
      <rPr>
        <sz val="11"/>
        <color theme="1"/>
        <rFont val="Times New Roman"/>
        <family val="2"/>
        <charset val="186"/>
      </rPr>
      <t xml:space="preserve"> </t>
    </r>
  </si>
  <si>
    <t>KPFI finansējums (73.134092%)</t>
  </si>
  <si>
    <t>JPD finansējums (26.865908%)</t>
  </si>
  <si>
    <t>Divu jaunu ar elektromotoru darbināmu automašīnu iegāde (VW e-UP!)</t>
  </si>
  <si>
    <t>Automašīnu apdruka (projekta vizuālās identitātes prasību nodrošināšanai)</t>
  </si>
  <si>
    <t xml:space="preserve">KPFI finansējums </t>
  </si>
  <si>
    <t>budžeta kopsavilkums (euro)</t>
  </si>
  <si>
    <t>(Protokols Nr.7, 6.punkts)</t>
  </si>
  <si>
    <t>2015.gada 26.marta lēmumam Nr.103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</si>
</sst>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7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0" borderId="5" xfId="0" applyBorder="1"/>
    <xf numFmtId="0" fontId="0" fillId="0" borderId="12" xfId="0" applyBorder="1"/>
    <xf numFmtId="4" fontId="5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5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/>
    <xf numFmtId="4" fontId="14" fillId="0" borderId="0" xfId="0" applyNumberFormat="1" applyFont="1"/>
    <xf numFmtId="0" fontId="14" fillId="0" borderId="0" xfId="0" applyFont="1" applyAlignment="1">
      <alignment horizontal="center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tabSelected="1" zoomScale="85" zoomScaleNormal="85" workbookViewId="0">
      <selection activeCell="U2" sqref="U2:Y2"/>
    </sheetView>
  </sheetViews>
  <sheetFormatPr defaultRowHeight="15" x14ac:dyDescent="0.25"/>
  <cols>
    <col min="1" max="1" width="37.140625" customWidth="1"/>
    <col min="2" max="2" width="10.140625" customWidth="1"/>
    <col min="3" max="3" width="13.42578125" customWidth="1"/>
    <col min="4" max="4" width="12.85546875" hidden="1" customWidth="1"/>
    <col min="5" max="5" width="16.28515625" customWidth="1"/>
    <col min="6" max="6" width="14.7109375" hidden="1" customWidth="1"/>
    <col min="7" max="7" width="15.140625" customWidth="1"/>
    <col min="8" max="8" width="11.140625" customWidth="1"/>
    <col min="9" max="9" width="14.42578125" customWidth="1"/>
    <col min="10" max="10" width="15.5703125" hidden="1" customWidth="1"/>
    <col min="11" max="11" width="16.85546875" customWidth="1"/>
    <col min="12" max="12" width="14" hidden="1" customWidth="1"/>
    <col min="13" max="13" width="16.28515625" customWidth="1"/>
    <col min="14" max="14" width="10.140625" customWidth="1"/>
    <col min="15" max="15" width="13.140625" customWidth="1"/>
    <col min="16" max="16" width="16.28515625" hidden="1" customWidth="1"/>
    <col min="17" max="17" width="16.28515625" customWidth="1"/>
    <col min="18" max="18" width="14.7109375" hidden="1" customWidth="1"/>
    <col min="19" max="19" width="16" customWidth="1"/>
    <col min="20" max="20" width="11.42578125" customWidth="1"/>
    <col min="21" max="21" width="14.140625" customWidth="1"/>
    <col min="22" max="22" width="16.140625" hidden="1" customWidth="1"/>
    <col min="23" max="23" width="16.140625" customWidth="1"/>
    <col min="24" max="24" width="16.140625" hidden="1" customWidth="1"/>
    <col min="25" max="27" width="16.140625" customWidth="1"/>
  </cols>
  <sheetData>
    <row r="1" spans="1:28" x14ac:dyDescent="0.25">
      <c r="A1" s="1"/>
      <c r="N1" s="1"/>
      <c r="S1" s="63" t="s">
        <v>45</v>
      </c>
      <c r="T1" s="63"/>
      <c r="U1" s="63"/>
      <c r="V1" s="63"/>
      <c r="W1" s="63"/>
      <c r="X1" s="63"/>
      <c r="Y1" s="63"/>
    </row>
    <row r="2" spans="1:28" x14ac:dyDescent="0.25">
      <c r="A2" s="1"/>
      <c r="N2" s="1"/>
      <c r="U2" s="63" t="s">
        <v>54</v>
      </c>
      <c r="V2" s="63"/>
      <c r="W2" s="63"/>
      <c r="X2" s="63"/>
      <c r="Y2" s="63"/>
    </row>
    <row r="3" spans="1:28" x14ac:dyDescent="0.25">
      <c r="A3" s="1"/>
      <c r="N3" s="1"/>
      <c r="W3" s="63" t="s">
        <v>53</v>
      </c>
      <c r="X3" s="63"/>
      <c r="Y3" s="63"/>
    </row>
    <row r="4" spans="1:28" ht="15.75" x14ac:dyDescent="0.25">
      <c r="A4" s="2"/>
    </row>
    <row r="5" spans="1:28" ht="15.75" customHeight="1" x14ac:dyDescent="0.25">
      <c r="A5" s="65" t="s">
        <v>12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AA5" s="41"/>
      <c r="AB5" s="41"/>
    </row>
    <row r="6" spans="1:28" ht="15.75" customHeight="1" x14ac:dyDescent="0.25">
      <c r="A6" s="64" t="s">
        <v>46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AA6" s="41"/>
      <c r="AB6" s="41"/>
    </row>
    <row r="7" spans="1:28" ht="15.75" customHeight="1" x14ac:dyDescent="0.25">
      <c r="A7" s="65" t="s">
        <v>52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AA7" s="41"/>
      <c r="AB7" s="41"/>
    </row>
    <row r="8" spans="1:28" ht="15.75" x14ac:dyDescent="0.25">
      <c r="A8" s="8"/>
      <c r="AA8" s="41"/>
      <c r="AB8" s="41"/>
    </row>
    <row r="9" spans="1:28" x14ac:dyDescent="0.25">
      <c r="A9" s="3"/>
      <c r="B9" s="3"/>
      <c r="C9" s="3"/>
      <c r="D9" s="3"/>
      <c r="E9" s="3"/>
      <c r="F9" s="3"/>
      <c r="G9" s="3"/>
      <c r="H9" s="3"/>
      <c r="I9" s="3"/>
      <c r="J9" s="3"/>
      <c r="AA9" s="41"/>
      <c r="AB9" s="41"/>
    </row>
    <row r="10" spans="1:28" x14ac:dyDescent="0.25">
      <c r="A10" s="60" t="s">
        <v>6</v>
      </c>
      <c r="B10" s="57" t="s">
        <v>3</v>
      </c>
      <c r="C10" s="58"/>
      <c r="D10" s="58"/>
      <c r="E10" s="58"/>
      <c r="F10" s="58"/>
      <c r="G10" s="59"/>
      <c r="H10" s="54" t="s">
        <v>4</v>
      </c>
      <c r="I10" s="55"/>
      <c r="J10" s="55"/>
      <c r="K10" s="55"/>
      <c r="L10" s="55"/>
      <c r="M10" s="56"/>
      <c r="N10" s="54" t="s">
        <v>9</v>
      </c>
      <c r="O10" s="55"/>
      <c r="P10" s="55"/>
      <c r="Q10" s="55"/>
      <c r="R10" s="55"/>
      <c r="S10" s="56"/>
      <c r="T10" s="57" t="s">
        <v>10</v>
      </c>
      <c r="U10" s="58"/>
      <c r="V10" s="58"/>
      <c r="W10" s="58"/>
      <c r="X10" s="58"/>
      <c r="Y10" s="59"/>
      <c r="AA10" s="41"/>
      <c r="AB10" s="41"/>
    </row>
    <row r="11" spans="1:28" ht="44.25" customHeight="1" x14ac:dyDescent="0.25">
      <c r="A11" s="61"/>
      <c r="B11" s="46" t="s">
        <v>0</v>
      </c>
      <c r="C11" s="49" t="s">
        <v>42</v>
      </c>
      <c r="D11" s="49"/>
      <c r="E11" s="49"/>
      <c r="F11" s="47" t="s">
        <v>11</v>
      </c>
      <c r="G11" s="48"/>
      <c r="H11" s="46" t="s">
        <v>0</v>
      </c>
      <c r="I11" s="49" t="s">
        <v>42</v>
      </c>
      <c r="J11" s="49"/>
      <c r="K11" s="49"/>
      <c r="L11" s="47" t="s">
        <v>11</v>
      </c>
      <c r="M11" s="48"/>
      <c r="N11" s="46" t="s">
        <v>0</v>
      </c>
      <c r="O11" s="49" t="s">
        <v>42</v>
      </c>
      <c r="P11" s="49"/>
      <c r="Q11" s="49"/>
      <c r="R11" s="47" t="s">
        <v>11</v>
      </c>
      <c r="S11" s="48"/>
      <c r="T11" s="46" t="s">
        <v>0</v>
      </c>
      <c r="U11" s="49" t="s">
        <v>42</v>
      </c>
      <c r="V11" s="49"/>
      <c r="W11" s="49"/>
      <c r="X11" s="47" t="s">
        <v>11</v>
      </c>
      <c r="Y11" s="48"/>
      <c r="AA11" s="41"/>
      <c r="AB11" s="41"/>
    </row>
    <row r="12" spans="1:28" ht="38.25" x14ac:dyDescent="0.25">
      <c r="A12" s="62"/>
      <c r="B12" s="46"/>
      <c r="C12" s="5" t="s">
        <v>47</v>
      </c>
      <c r="D12" s="5" t="s">
        <v>44</v>
      </c>
      <c r="E12" s="5" t="s">
        <v>48</v>
      </c>
      <c r="F12" s="21" t="s">
        <v>17</v>
      </c>
      <c r="G12" s="18" t="s">
        <v>15</v>
      </c>
      <c r="H12" s="46"/>
      <c r="I12" s="42" t="s">
        <v>47</v>
      </c>
      <c r="J12" s="42" t="s">
        <v>44</v>
      </c>
      <c r="K12" s="42" t="s">
        <v>48</v>
      </c>
      <c r="L12" s="42" t="s">
        <v>17</v>
      </c>
      <c r="M12" s="42" t="s">
        <v>15</v>
      </c>
      <c r="N12" s="46"/>
      <c r="O12" s="42" t="s">
        <v>47</v>
      </c>
      <c r="P12" s="42" t="s">
        <v>44</v>
      </c>
      <c r="Q12" s="42" t="s">
        <v>48</v>
      </c>
      <c r="R12" s="42" t="s">
        <v>17</v>
      </c>
      <c r="S12" s="42" t="s">
        <v>15</v>
      </c>
      <c r="T12" s="46"/>
      <c r="U12" s="42" t="s">
        <v>51</v>
      </c>
      <c r="V12" s="22" t="s">
        <v>14</v>
      </c>
      <c r="W12" s="27" t="s">
        <v>15</v>
      </c>
      <c r="X12" s="22" t="s">
        <v>17</v>
      </c>
      <c r="Y12" s="22" t="s">
        <v>15</v>
      </c>
      <c r="AA12" s="41"/>
      <c r="AB12" s="41"/>
    </row>
    <row r="13" spans="1:28" x14ac:dyDescent="0.25">
      <c r="A13" s="14" t="s">
        <v>2</v>
      </c>
      <c r="B13" s="26">
        <f>SUM(C13:G13)</f>
        <v>51092</v>
      </c>
      <c r="C13" s="20">
        <v>37000</v>
      </c>
      <c r="D13" s="20">
        <v>0</v>
      </c>
      <c r="E13" s="20">
        <v>13592</v>
      </c>
      <c r="F13" s="20">
        <v>0</v>
      </c>
      <c r="G13" s="20">
        <v>500</v>
      </c>
      <c r="H13" s="26">
        <f>SUM(I13:M13)</f>
        <v>52712</v>
      </c>
      <c r="I13" s="20">
        <v>37000</v>
      </c>
      <c r="J13" s="20">
        <v>0</v>
      </c>
      <c r="K13" s="20">
        <v>13592</v>
      </c>
      <c r="L13" s="20">
        <v>0</v>
      </c>
      <c r="M13" s="20">
        <f>1620+500</f>
        <v>2120</v>
      </c>
      <c r="N13" s="44">
        <f>SUM(O13:S13)</f>
        <v>52212</v>
      </c>
      <c r="O13" s="20">
        <v>37000</v>
      </c>
      <c r="P13" s="20">
        <v>0</v>
      </c>
      <c r="Q13" s="20">
        <v>13592</v>
      </c>
      <c r="R13" s="20">
        <v>0</v>
      </c>
      <c r="S13" s="43">
        <f>1620</f>
        <v>1620</v>
      </c>
      <c r="T13" s="28">
        <f>N13*100/H13</f>
        <v>99.051449385339197</v>
      </c>
      <c r="U13" s="28">
        <f>O13*100/I13</f>
        <v>100</v>
      </c>
      <c r="V13" s="28" t="e">
        <f>P13*100/J13</f>
        <v>#DIV/0!</v>
      </c>
      <c r="W13" s="34">
        <f>Q13/K13</f>
        <v>1</v>
      </c>
      <c r="X13" s="34" t="s">
        <v>16</v>
      </c>
      <c r="Y13" s="45">
        <f>S13/M13</f>
        <v>0.76415094339622647</v>
      </c>
      <c r="Z13" s="25"/>
      <c r="AA13" s="41"/>
      <c r="AB13" s="41"/>
    </row>
    <row r="14" spans="1:28" x14ac:dyDescent="0.25">
      <c r="A14" s="9"/>
      <c r="B14" s="10"/>
      <c r="C14" s="11"/>
      <c r="D14" s="11"/>
      <c r="E14" s="11"/>
      <c r="F14" s="11"/>
      <c r="G14" s="11"/>
      <c r="H14" s="10"/>
      <c r="I14" s="11"/>
      <c r="J14" s="11"/>
      <c r="K14" s="11"/>
      <c r="L14" s="11"/>
      <c r="M14" s="11"/>
      <c r="N14" s="10"/>
      <c r="O14" s="11"/>
      <c r="P14" s="11"/>
      <c r="Q14" s="11"/>
      <c r="R14" s="11"/>
      <c r="S14" s="11"/>
      <c r="T14" s="4"/>
      <c r="U14" s="4"/>
      <c r="V14" s="4"/>
      <c r="W14" s="4"/>
      <c r="X14" s="4"/>
      <c r="Y14" s="4"/>
      <c r="AA14" s="41"/>
      <c r="AB14" s="41"/>
    </row>
    <row r="15" spans="1:28" x14ac:dyDescent="0.25">
      <c r="A15" s="13"/>
      <c r="B15" s="3"/>
      <c r="C15" s="3"/>
      <c r="D15" s="3"/>
      <c r="E15" s="3"/>
      <c r="F15" s="3"/>
      <c r="G15" s="3"/>
      <c r="H15" s="3"/>
      <c r="I15" s="3"/>
      <c r="J15" s="3"/>
      <c r="AA15" s="41"/>
      <c r="AB15" s="41"/>
    </row>
    <row r="16" spans="1:28" ht="22.5" customHeight="1" x14ac:dyDescent="0.25">
      <c r="A16" s="46" t="s">
        <v>5</v>
      </c>
      <c r="B16" s="46" t="s">
        <v>3</v>
      </c>
      <c r="C16" s="46"/>
      <c r="D16" s="46"/>
      <c r="E16" s="46"/>
      <c r="F16" s="46"/>
      <c r="G16" s="46"/>
      <c r="H16" s="46" t="s">
        <v>4</v>
      </c>
      <c r="I16" s="46"/>
      <c r="J16" s="46"/>
      <c r="K16" s="46"/>
      <c r="L16" s="46"/>
      <c r="M16" s="46"/>
      <c r="N16" s="46" t="s">
        <v>9</v>
      </c>
      <c r="O16" s="46"/>
      <c r="P16" s="46"/>
      <c r="Q16" s="46"/>
      <c r="R16" s="46"/>
      <c r="S16" s="46"/>
      <c r="T16" s="46" t="s">
        <v>10</v>
      </c>
      <c r="U16" s="46"/>
      <c r="V16" s="46"/>
      <c r="W16" s="46"/>
      <c r="X16" s="46"/>
      <c r="Y16" s="46"/>
      <c r="AA16" s="41"/>
      <c r="AB16" s="41"/>
    </row>
    <row r="17" spans="1:28" ht="24.75" customHeight="1" x14ac:dyDescent="0.25">
      <c r="A17" s="46"/>
      <c r="B17" s="46" t="s">
        <v>0</v>
      </c>
      <c r="C17" s="49" t="s">
        <v>43</v>
      </c>
      <c r="D17" s="49"/>
      <c r="E17" s="49"/>
      <c r="F17" s="47" t="s">
        <v>1</v>
      </c>
      <c r="G17" s="48"/>
      <c r="H17" s="46" t="s">
        <v>0</v>
      </c>
      <c r="I17" s="49" t="s">
        <v>43</v>
      </c>
      <c r="J17" s="49"/>
      <c r="K17" s="49"/>
      <c r="L17" s="47" t="s">
        <v>1</v>
      </c>
      <c r="M17" s="48"/>
      <c r="N17" s="46" t="s">
        <v>0</v>
      </c>
      <c r="O17" s="49" t="s">
        <v>43</v>
      </c>
      <c r="P17" s="49"/>
      <c r="Q17" s="49"/>
      <c r="R17" s="47" t="s">
        <v>1</v>
      </c>
      <c r="S17" s="48"/>
      <c r="T17" s="46" t="s">
        <v>0</v>
      </c>
      <c r="U17" s="49" t="s">
        <v>43</v>
      </c>
      <c r="V17" s="49"/>
      <c r="W17" s="49"/>
      <c r="X17" s="47" t="s">
        <v>1</v>
      </c>
      <c r="Y17" s="48"/>
      <c r="AA17" s="41"/>
      <c r="AB17" s="41"/>
    </row>
    <row r="18" spans="1:28" ht="38.25" x14ac:dyDescent="0.25">
      <c r="A18" s="46"/>
      <c r="B18" s="46"/>
      <c r="C18" s="42" t="s">
        <v>47</v>
      </c>
      <c r="D18" s="42" t="s">
        <v>44</v>
      </c>
      <c r="E18" s="42" t="s">
        <v>48</v>
      </c>
      <c r="F18" s="42" t="s">
        <v>17</v>
      </c>
      <c r="G18" s="42" t="s">
        <v>15</v>
      </c>
      <c r="H18" s="46"/>
      <c r="I18" s="42" t="s">
        <v>47</v>
      </c>
      <c r="J18" s="42" t="s">
        <v>44</v>
      </c>
      <c r="K18" s="42" t="s">
        <v>48</v>
      </c>
      <c r="L18" s="42" t="s">
        <v>17</v>
      </c>
      <c r="M18" s="42" t="s">
        <v>15</v>
      </c>
      <c r="N18" s="46"/>
      <c r="O18" s="42" t="s">
        <v>47</v>
      </c>
      <c r="P18" s="42" t="s">
        <v>44</v>
      </c>
      <c r="Q18" s="42" t="s">
        <v>48</v>
      </c>
      <c r="R18" s="42" t="s">
        <v>17</v>
      </c>
      <c r="S18" s="42" t="s">
        <v>15</v>
      </c>
      <c r="T18" s="46"/>
      <c r="U18" s="42" t="s">
        <v>51</v>
      </c>
      <c r="V18" s="19" t="s">
        <v>14</v>
      </c>
      <c r="W18" s="42" t="s">
        <v>13</v>
      </c>
      <c r="X18" s="22" t="s">
        <v>17</v>
      </c>
      <c r="Y18" s="19" t="s">
        <v>15</v>
      </c>
      <c r="AA18" s="41"/>
      <c r="AB18" s="41"/>
    </row>
    <row r="19" spans="1:28" ht="25.5" x14ac:dyDescent="0.25">
      <c r="A19" s="6" t="s">
        <v>49</v>
      </c>
      <c r="B19" s="20">
        <f>SUM(C19:G19)</f>
        <v>50592</v>
      </c>
      <c r="C19" s="31">
        <v>37000</v>
      </c>
      <c r="D19" s="31">
        <v>0</v>
      </c>
      <c r="E19" s="31">
        <v>13592</v>
      </c>
      <c r="F19" s="31"/>
      <c r="G19" s="31">
        <v>0</v>
      </c>
      <c r="H19" s="20">
        <f>I19+J19+K19+M19</f>
        <v>52212</v>
      </c>
      <c r="I19" s="31">
        <v>37000</v>
      </c>
      <c r="J19" s="31">
        <v>0</v>
      </c>
      <c r="K19" s="31">
        <v>13592</v>
      </c>
      <c r="L19" s="31">
        <f t="shared" ref="L19" si="0">ROUND((150.28*0.78459*0.12),2)</f>
        <v>14.15</v>
      </c>
      <c r="M19" s="31">
        <v>1620</v>
      </c>
      <c r="N19" s="20">
        <f>O19+P19+Q19+S19</f>
        <v>52212</v>
      </c>
      <c r="O19" s="31">
        <v>37000</v>
      </c>
      <c r="P19" s="31">
        <v>0</v>
      </c>
      <c r="Q19" s="31">
        <v>13592</v>
      </c>
      <c r="R19" s="31">
        <f t="shared" ref="R19" si="1">ROUND((150.28*0.78459*0.12),2)</f>
        <v>14.15</v>
      </c>
      <c r="S19" s="31">
        <v>1620</v>
      </c>
      <c r="T19" s="20">
        <f>N19*100/H19</f>
        <v>100</v>
      </c>
      <c r="U19" s="32">
        <f>O19*100/I19</f>
        <v>100</v>
      </c>
      <c r="V19" s="32" t="e">
        <f t="shared" ref="V19" si="2">P19*100/J19</f>
        <v>#DIV/0!</v>
      </c>
      <c r="W19" s="32">
        <f>Q19*100/K19</f>
        <v>100</v>
      </c>
      <c r="X19" s="32">
        <f t="shared" ref="X19" si="3">R19*100/L19</f>
        <v>100</v>
      </c>
      <c r="Y19" s="32">
        <f>S19*100/M19</f>
        <v>100</v>
      </c>
      <c r="AA19" s="41"/>
      <c r="AB19" s="41"/>
    </row>
    <row r="20" spans="1:28" ht="25.5" x14ac:dyDescent="0.25">
      <c r="A20" s="6" t="s">
        <v>50</v>
      </c>
      <c r="B20" s="20">
        <f>SUM(C20:G20)</f>
        <v>500</v>
      </c>
      <c r="C20" s="31">
        <v>0</v>
      </c>
      <c r="D20" s="31"/>
      <c r="E20" s="31">
        <v>0</v>
      </c>
      <c r="F20" s="31"/>
      <c r="G20" s="31">
        <v>500</v>
      </c>
      <c r="H20" s="20">
        <f>I20+J20+K20+M20</f>
        <v>500</v>
      </c>
      <c r="I20" s="31">
        <v>0</v>
      </c>
      <c r="J20" s="31"/>
      <c r="K20" s="31">
        <v>0</v>
      </c>
      <c r="L20" s="31"/>
      <c r="M20" s="31">
        <v>500</v>
      </c>
      <c r="N20" s="20">
        <f>O20+P20+Q20+S20</f>
        <v>0</v>
      </c>
      <c r="O20" s="31">
        <v>0</v>
      </c>
      <c r="P20" s="31"/>
      <c r="Q20" s="31">
        <v>0</v>
      </c>
      <c r="R20" s="31"/>
      <c r="S20" s="31">
        <v>0</v>
      </c>
      <c r="T20" s="20">
        <f>N20*100/H20</f>
        <v>0</v>
      </c>
      <c r="U20" s="32">
        <v>0</v>
      </c>
      <c r="V20" s="32"/>
      <c r="W20" s="32">
        <v>0</v>
      </c>
      <c r="X20" s="32"/>
      <c r="Y20" s="32">
        <f>S20*100/M20</f>
        <v>0</v>
      </c>
      <c r="AA20" s="41"/>
      <c r="AB20" s="41"/>
    </row>
    <row r="21" spans="1:28" x14ac:dyDescent="0.25">
      <c r="A21" s="7" t="s">
        <v>2</v>
      </c>
      <c r="B21" s="20">
        <f>SUM(B19:B20)</f>
        <v>51092</v>
      </c>
      <c r="C21" s="20">
        <f>SUM(C19:C20)</f>
        <v>37000</v>
      </c>
      <c r="D21" s="20">
        <f t="shared" ref="D21:G21" si="4">SUM(D19:D20)</f>
        <v>0</v>
      </c>
      <c r="E21" s="20">
        <f t="shared" si="4"/>
        <v>13592</v>
      </c>
      <c r="F21" s="20">
        <f t="shared" si="4"/>
        <v>0</v>
      </c>
      <c r="G21" s="20">
        <f t="shared" si="4"/>
        <v>500</v>
      </c>
      <c r="H21" s="20">
        <f>SUM(H19:H20)</f>
        <v>52712</v>
      </c>
      <c r="I21" s="20">
        <f>SUM(I19:I19)</f>
        <v>37000</v>
      </c>
      <c r="J21" s="20">
        <f>SUM(J19:J19)</f>
        <v>0</v>
      </c>
      <c r="K21" s="20">
        <f>SUM(K19:K19)</f>
        <v>13592</v>
      </c>
      <c r="L21" s="20">
        <f>SUM(L19:L19)</f>
        <v>14.15</v>
      </c>
      <c r="M21" s="20">
        <f>SUM(M19:M20)</f>
        <v>2120</v>
      </c>
      <c r="N21" s="43">
        <f>SUM(N19:N20)</f>
        <v>52212</v>
      </c>
      <c r="O21" s="20">
        <f>SUM(O19:O20)</f>
        <v>37000</v>
      </c>
      <c r="P21" s="20">
        <f>SUM(P19:P19)</f>
        <v>0</v>
      </c>
      <c r="Q21" s="20">
        <f>SUM(Q19:Q20)</f>
        <v>13592</v>
      </c>
      <c r="R21" s="20">
        <f>SUM(R19:R19)</f>
        <v>14.15</v>
      </c>
      <c r="S21" s="20">
        <f>SUM(S19:S20)</f>
        <v>1620</v>
      </c>
      <c r="T21" s="20">
        <f t="shared" ref="T21" si="5">N21*100/H21</f>
        <v>99.051449385339197</v>
      </c>
      <c r="U21" s="20">
        <f>O21*100/I21</f>
        <v>100</v>
      </c>
      <c r="V21" s="20" t="e">
        <f>P21*100/J21</f>
        <v>#DIV/0!</v>
      </c>
      <c r="W21" s="33">
        <f>Q21/K21</f>
        <v>1</v>
      </c>
      <c r="X21" s="33" t="s">
        <v>16</v>
      </c>
      <c r="Y21" s="33">
        <f>S21/M21</f>
        <v>0.76415094339622647</v>
      </c>
      <c r="AA21" s="41"/>
      <c r="AB21" s="41"/>
    </row>
    <row r="22" spans="1:28" x14ac:dyDescent="0.25">
      <c r="A22" s="15" t="s">
        <v>8</v>
      </c>
      <c r="B22" s="16">
        <f>E22+G22+C22+D22</f>
        <v>1</v>
      </c>
      <c r="C22" s="17">
        <f>C21/B21</f>
        <v>0.72418382525640024</v>
      </c>
      <c r="D22" s="17">
        <f>D21/B21</f>
        <v>0</v>
      </c>
      <c r="E22" s="17">
        <f>E21/B21</f>
        <v>0.26602990683472949</v>
      </c>
      <c r="F22" s="17">
        <f>F21/C21</f>
        <v>0</v>
      </c>
      <c r="G22" s="17">
        <f>G21/B21</f>
        <v>9.7862679088702737E-3</v>
      </c>
      <c r="H22" s="16">
        <f>K22+M22+I22+J22</f>
        <v>1</v>
      </c>
      <c r="I22" s="17">
        <f>I21/H21</f>
        <v>0.70192745484899077</v>
      </c>
      <c r="J22" s="17">
        <f>J21/H21</f>
        <v>0</v>
      </c>
      <c r="K22" s="17">
        <f>K21/H21</f>
        <v>0.25785399908939138</v>
      </c>
      <c r="L22" s="17">
        <f>L21/I21</f>
        <v>3.8243243243243246E-4</v>
      </c>
      <c r="M22" s="17">
        <f>M21/H21</f>
        <v>4.0218546061617851E-2</v>
      </c>
      <c r="N22" s="16">
        <f>SUM(O22:S22)</f>
        <v>1.0002710104956714</v>
      </c>
      <c r="O22" s="17">
        <f>O21/N21</f>
        <v>0.70864935263924</v>
      </c>
      <c r="P22" s="17">
        <f>P21/N21</f>
        <v>0</v>
      </c>
      <c r="Q22" s="17">
        <f>Q21/N21</f>
        <v>0.26032329732628512</v>
      </c>
      <c r="R22" s="17">
        <f>R21/N21</f>
        <v>2.7101049567149313E-4</v>
      </c>
      <c r="S22" s="17">
        <f>S21/N21</f>
        <v>3.1027350034474835E-2</v>
      </c>
      <c r="T22" s="24"/>
      <c r="AA22" s="41"/>
      <c r="AB22" s="41"/>
    </row>
    <row r="23" spans="1:28" ht="15.75" hidden="1" x14ac:dyDescent="0.25">
      <c r="A23" s="12" t="s">
        <v>7</v>
      </c>
      <c r="B23" s="29">
        <f>B13-B21</f>
        <v>0</v>
      </c>
      <c r="C23" s="30"/>
      <c r="D23" s="30"/>
      <c r="E23" s="30"/>
      <c r="F23" s="30"/>
      <c r="G23" s="30"/>
      <c r="H23" s="29">
        <f>H13-H21</f>
        <v>0</v>
      </c>
      <c r="I23" s="30"/>
      <c r="J23" s="30"/>
      <c r="K23" s="30"/>
      <c r="L23" s="30"/>
      <c r="M23" s="30"/>
      <c r="N23" s="36">
        <f>N13-N21</f>
        <v>0</v>
      </c>
      <c r="O23" s="50">
        <f>O21+P21+Q21</f>
        <v>50592</v>
      </c>
      <c r="P23" s="51"/>
      <c r="Q23" s="52"/>
      <c r="R23" s="50">
        <f>S21</f>
        <v>1620</v>
      </c>
      <c r="S23" s="53"/>
      <c r="T23" s="25"/>
      <c r="AA23" s="41"/>
      <c r="AB23" s="41"/>
    </row>
    <row r="24" spans="1:28" x14ac:dyDescent="0.25">
      <c r="O24" s="23"/>
    </row>
    <row r="25" spans="1:28" x14ac:dyDescent="0.25">
      <c r="A25" s="35"/>
    </row>
    <row r="29" spans="1:28" hidden="1" x14ac:dyDescent="0.25"/>
    <row r="30" spans="1:28" hidden="1" x14ac:dyDescent="0.25">
      <c r="A30" s="38" t="s">
        <v>18</v>
      </c>
      <c r="B30" s="40" t="s">
        <v>20</v>
      </c>
      <c r="C30" s="40"/>
      <c r="D30" s="40"/>
      <c r="E30" s="40" t="s">
        <v>21</v>
      </c>
    </row>
    <row r="31" spans="1:28" hidden="1" x14ac:dyDescent="0.25">
      <c r="A31" t="s">
        <v>26</v>
      </c>
    </row>
    <row r="32" spans="1:28" hidden="1" x14ac:dyDescent="0.25">
      <c r="A32" t="s">
        <v>19</v>
      </c>
      <c r="B32" s="30">
        <f>96</f>
        <v>96</v>
      </c>
      <c r="C32" s="30"/>
      <c r="D32" s="30"/>
      <c r="E32" s="30">
        <f>ROUND((B32/0.702804),2)</f>
        <v>136.6</v>
      </c>
    </row>
    <row r="33" spans="1:6" hidden="1" x14ac:dyDescent="0.25">
      <c r="A33" t="s">
        <v>22</v>
      </c>
      <c r="B33" s="30">
        <v>96</v>
      </c>
      <c r="C33" s="30"/>
      <c r="D33" s="30"/>
      <c r="E33" s="30">
        <f>ROUND((B33/0.702804),2)-0.01</f>
        <v>136.59</v>
      </c>
    </row>
    <row r="34" spans="1:6" hidden="1" x14ac:dyDescent="0.25">
      <c r="A34" t="s">
        <v>23</v>
      </c>
      <c r="B34" s="30">
        <v>93.47</v>
      </c>
      <c r="C34" s="30"/>
      <c r="D34" s="30"/>
      <c r="E34" s="30">
        <f>ROUND((B34/0.702804),2)</f>
        <v>133</v>
      </c>
    </row>
    <row r="35" spans="1:6" hidden="1" x14ac:dyDescent="0.25">
      <c r="A35" t="s">
        <v>24</v>
      </c>
      <c r="B35" s="30">
        <v>294</v>
      </c>
      <c r="C35" s="30"/>
      <c r="D35" s="30"/>
      <c r="E35" s="30">
        <f>ROUND((B35/0.702804),2)</f>
        <v>418.32</v>
      </c>
    </row>
    <row r="36" spans="1:6" hidden="1" x14ac:dyDescent="0.25">
      <c r="A36" t="s">
        <v>25</v>
      </c>
      <c r="B36" s="30">
        <f>2.99+2.99</f>
        <v>5.98</v>
      </c>
      <c r="C36" s="30"/>
      <c r="D36" s="30"/>
      <c r="E36" s="30">
        <f>ROUND((B36/0.702804),2)-0.01</f>
        <v>8.5</v>
      </c>
    </row>
    <row r="37" spans="1:6" hidden="1" x14ac:dyDescent="0.25">
      <c r="A37" t="s">
        <v>27</v>
      </c>
      <c r="B37" s="30">
        <v>70.28</v>
      </c>
      <c r="C37" s="30"/>
      <c r="D37" s="30"/>
      <c r="E37" s="30">
        <f>ROUND((B37/0.702804),2)</f>
        <v>100</v>
      </c>
    </row>
    <row r="38" spans="1:6" hidden="1" x14ac:dyDescent="0.25">
      <c r="A38" s="37" t="s">
        <v>2</v>
      </c>
      <c r="B38" s="39">
        <f>SUM(B32:B37)</f>
        <v>655.73</v>
      </c>
      <c r="C38" s="39">
        <f t="shared" ref="C38:F38" si="6">SUM(C32:C37)</f>
        <v>0</v>
      </c>
      <c r="D38" s="39">
        <f t="shared" si="6"/>
        <v>0</v>
      </c>
      <c r="E38" s="39">
        <f t="shared" si="6"/>
        <v>933.01</v>
      </c>
      <c r="F38">
        <f t="shared" si="6"/>
        <v>0</v>
      </c>
    </row>
    <row r="39" spans="1:6" hidden="1" x14ac:dyDescent="0.25">
      <c r="B39" s="30"/>
      <c r="C39" s="30"/>
      <c r="D39" s="30"/>
      <c r="E39" s="30"/>
    </row>
    <row r="40" spans="1:6" hidden="1" x14ac:dyDescent="0.25">
      <c r="A40" t="s">
        <v>35</v>
      </c>
      <c r="B40" s="30"/>
      <c r="C40" s="30"/>
      <c r="D40" s="30"/>
      <c r="E40" s="30"/>
    </row>
    <row r="41" spans="1:6" hidden="1" x14ac:dyDescent="0.25">
      <c r="A41" t="s">
        <v>19</v>
      </c>
      <c r="B41" s="30">
        <v>192</v>
      </c>
      <c r="C41" s="30"/>
      <c r="D41" s="30"/>
      <c r="E41" s="30">
        <f>ROUND((B41/0.702804),2)</f>
        <v>273.19</v>
      </c>
    </row>
    <row r="42" spans="1:6" hidden="1" x14ac:dyDescent="0.25">
      <c r="A42" t="s">
        <v>28</v>
      </c>
      <c r="B42" s="30">
        <v>192</v>
      </c>
      <c r="C42" s="30"/>
      <c r="D42" s="30"/>
      <c r="E42" s="30">
        <f>ROUND((B42/0.702804),2)</f>
        <v>273.19</v>
      </c>
    </row>
    <row r="43" spans="1:6" hidden="1" x14ac:dyDescent="0.25">
      <c r="A43" t="s">
        <v>29</v>
      </c>
      <c r="B43" s="30">
        <v>105.42</v>
      </c>
      <c r="C43" s="30"/>
      <c r="D43" s="30"/>
      <c r="E43" s="30">
        <f t="shared" ref="E43:E47" si="7">ROUND((B43/0.702804),2)</f>
        <v>150</v>
      </c>
    </row>
    <row r="44" spans="1:6" hidden="1" x14ac:dyDescent="0.25">
      <c r="A44" t="s">
        <v>30</v>
      </c>
      <c r="B44" s="30">
        <v>263.55</v>
      </c>
      <c r="C44" s="30"/>
      <c r="D44" s="30"/>
      <c r="E44" s="30">
        <f t="shared" si="7"/>
        <v>375</v>
      </c>
    </row>
    <row r="45" spans="1:6" hidden="1" x14ac:dyDescent="0.25">
      <c r="A45" t="s">
        <v>31</v>
      </c>
      <c r="B45" s="30">
        <v>180</v>
      </c>
      <c r="C45" s="30"/>
      <c r="D45" s="30"/>
      <c r="E45" s="30">
        <f t="shared" si="7"/>
        <v>256.12</v>
      </c>
    </row>
    <row r="46" spans="1:6" hidden="1" x14ac:dyDescent="0.25">
      <c r="A46" t="s">
        <v>32</v>
      </c>
      <c r="B46" s="30">
        <f>15.46+15.11+1.55+1.55</f>
        <v>33.669999999999995</v>
      </c>
      <c r="C46" s="30"/>
      <c r="D46" s="30"/>
      <c r="E46" s="30">
        <f t="shared" si="7"/>
        <v>47.91</v>
      </c>
    </row>
    <row r="47" spans="1:6" hidden="1" x14ac:dyDescent="0.25">
      <c r="A47" t="s">
        <v>33</v>
      </c>
      <c r="B47" s="30">
        <f>200*0.7072</f>
        <v>141.44</v>
      </c>
      <c r="C47" s="30"/>
      <c r="D47" s="30"/>
      <c r="E47" s="30">
        <f t="shared" si="7"/>
        <v>201.25</v>
      </c>
    </row>
    <row r="48" spans="1:6" hidden="1" x14ac:dyDescent="0.25">
      <c r="A48" t="s">
        <v>34</v>
      </c>
      <c r="B48" s="30">
        <f>450*0.7072</f>
        <v>318.24</v>
      </c>
      <c r="C48" s="30"/>
      <c r="D48" s="30"/>
      <c r="E48" s="30">
        <f>ROUND((B48/0.702804),2)+0.01</f>
        <v>452.82</v>
      </c>
    </row>
    <row r="49" spans="1:5" hidden="1" x14ac:dyDescent="0.25">
      <c r="A49" s="37" t="s">
        <v>2</v>
      </c>
      <c r="B49" s="39">
        <f>SUM(B41:B48)</f>
        <v>1426.32</v>
      </c>
      <c r="C49" s="39">
        <f t="shared" ref="C49:E49" si="8">SUM(C41:C48)</f>
        <v>0</v>
      </c>
      <c r="D49" s="39">
        <f t="shared" si="8"/>
        <v>0</v>
      </c>
      <c r="E49" s="39">
        <f t="shared" si="8"/>
        <v>2029.48</v>
      </c>
    </row>
    <row r="50" spans="1:5" hidden="1" x14ac:dyDescent="0.25">
      <c r="A50" s="37"/>
      <c r="B50" s="39"/>
      <c r="C50" s="39"/>
      <c r="D50" s="39"/>
      <c r="E50" s="39"/>
    </row>
    <row r="51" spans="1:5" hidden="1" x14ac:dyDescent="0.25">
      <c r="A51" t="s">
        <v>36</v>
      </c>
      <c r="B51" s="30"/>
      <c r="C51" s="30"/>
      <c r="D51" s="30"/>
      <c r="E51" s="30"/>
    </row>
    <row r="52" spans="1:5" hidden="1" x14ac:dyDescent="0.25">
      <c r="A52" t="s">
        <v>19</v>
      </c>
      <c r="B52" s="30">
        <f>ROUND((E52*0.702804),2)</f>
        <v>140.56</v>
      </c>
      <c r="C52" s="30"/>
      <c r="D52" s="30"/>
      <c r="E52" s="30">
        <v>200</v>
      </c>
    </row>
    <row r="53" spans="1:5" hidden="1" x14ac:dyDescent="0.25">
      <c r="A53" t="s">
        <v>37</v>
      </c>
      <c r="B53" s="30">
        <f t="shared" ref="B53:B56" si="9">ROUND((E53*0.702804),2)</f>
        <v>140.56</v>
      </c>
      <c r="C53" s="30"/>
      <c r="D53" s="30"/>
      <c r="E53" s="30">
        <v>200</v>
      </c>
    </row>
    <row r="54" spans="1:5" hidden="1" x14ac:dyDescent="0.25">
      <c r="A54" t="s">
        <v>38</v>
      </c>
      <c r="B54" s="30">
        <f t="shared" si="9"/>
        <v>112.45</v>
      </c>
      <c r="C54" s="30"/>
      <c r="D54" s="30"/>
      <c r="E54" s="30">
        <v>160</v>
      </c>
    </row>
    <row r="55" spans="1:5" hidden="1" x14ac:dyDescent="0.25">
      <c r="A55" t="s">
        <v>39</v>
      </c>
      <c r="B55" s="30">
        <f t="shared" si="9"/>
        <v>316.26</v>
      </c>
      <c r="C55" s="30"/>
      <c r="D55" s="30"/>
      <c r="E55" s="30">
        <v>450</v>
      </c>
    </row>
    <row r="56" spans="1:5" hidden="1" x14ac:dyDescent="0.25">
      <c r="A56" t="s">
        <v>40</v>
      </c>
      <c r="B56" s="30">
        <f t="shared" si="9"/>
        <v>70.28</v>
      </c>
      <c r="C56" s="30"/>
      <c r="D56" s="30"/>
      <c r="E56" s="30">
        <v>100</v>
      </c>
    </row>
    <row r="57" spans="1:5" hidden="1" x14ac:dyDescent="0.25">
      <c r="A57" s="38" t="s">
        <v>2</v>
      </c>
      <c r="B57" s="39">
        <f>SUM(B52:B56)</f>
        <v>780.1099999999999</v>
      </c>
      <c r="C57" s="39"/>
      <c r="D57" s="39"/>
      <c r="E57" s="39">
        <f>SUM(E52:E56)</f>
        <v>1110</v>
      </c>
    </row>
    <row r="58" spans="1:5" hidden="1" x14ac:dyDescent="0.25"/>
    <row r="59" spans="1:5" hidden="1" x14ac:dyDescent="0.25">
      <c r="A59" t="s">
        <v>41</v>
      </c>
      <c r="B59" s="30">
        <f t="shared" ref="B59:D59" si="10">B38+B49+B57</f>
        <v>2862.16</v>
      </c>
      <c r="C59" s="30">
        <f t="shared" si="10"/>
        <v>0</v>
      </c>
      <c r="D59" s="30">
        <f t="shared" si="10"/>
        <v>0</v>
      </c>
      <c r="E59" s="30">
        <f>E38+E49+E57</f>
        <v>4072.49</v>
      </c>
    </row>
    <row r="60" spans="1:5" hidden="1" x14ac:dyDescent="0.25"/>
  </sheetData>
  <mergeCells count="42">
    <mergeCell ref="U2:Y2"/>
    <mergeCell ref="W3:Y3"/>
    <mergeCell ref="S1:Y1"/>
    <mergeCell ref="A6:Y6"/>
    <mergeCell ref="A7:Y7"/>
    <mergeCell ref="A5:Y5"/>
    <mergeCell ref="N10:S10"/>
    <mergeCell ref="T10:Y10"/>
    <mergeCell ref="H10:M10"/>
    <mergeCell ref="A10:A12"/>
    <mergeCell ref="H11:H12"/>
    <mergeCell ref="I11:K11"/>
    <mergeCell ref="N11:N12"/>
    <mergeCell ref="B10:G10"/>
    <mergeCell ref="X11:Y11"/>
    <mergeCell ref="T11:T12"/>
    <mergeCell ref="U11:W11"/>
    <mergeCell ref="B11:B12"/>
    <mergeCell ref="O23:Q23"/>
    <mergeCell ref="R23:S23"/>
    <mergeCell ref="X17:Y17"/>
    <mergeCell ref="T16:Y16"/>
    <mergeCell ref="T17:T18"/>
    <mergeCell ref="U17:W17"/>
    <mergeCell ref="N16:S16"/>
    <mergeCell ref="N17:N18"/>
    <mergeCell ref="O17:Q17"/>
    <mergeCell ref="A16:A18"/>
    <mergeCell ref="R17:S17"/>
    <mergeCell ref="B16:G16"/>
    <mergeCell ref="O11:Q11"/>
    <mergeCell ref="R11:S11"/>
    <mergeCell ref="F11:G11"/>
    <mergeCell ref="F17:G17"/>
    <mergeCell ref="L11:M11"/>
    <mergeCell ref="L17:M17"/>
    <mergeCell ref="C17:E17"/>
    <mergeCell ref="B17:B18"/>
    <mergeCell ref="H16:M16"/>
    <mergeCell ref="H17:H18"/>
    <mergeCell ref="I17:K17"/>
    <mergeCell ref="C11:E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2015-03-27T09:50:33Z</cp:lastPrinted>
  <dcterms:created xsi:type="dcterms:W3CDTF">2014-01-23T10:43:45Z</dcterms:created>
  <dcterms:modified xsi:type="dcterms:W3CDTF">2015-03-27T09:53:02Z</dcterms:modified>
</cp:coreProperties>
</file>