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EUR" sheetId="2" r:id="rId1"/>
  </sheets>
  <calcPr calcId="145621"/>
</workbook>
</file>

<file path=xl/calcChain.xml><?xml version="1.0" encoding="utf-8"?>
<calcChain xmlns="http://schemas.openxmlformats.org/spreadsheetml/2006/main">
  <c r="G22" i="2" l="1"/>
  <c r="G26" i="2"/>
  <c r="H20" i="2" l="1"/>
  <c r="H21" i="2"/>
  <c r="H23" i="2"/>
  <c r="H24" i="2"/>
  <c r="H25" i="2"/>
  <c r="H26" i="2"/>
  <c r="H27" i="2"/>
  <c r="H28" i="2"/>
  <c r="H19" i="2"/>
  <c r="E25" i="2" l="1"/>
  <c r="F19" i="2"/>
  <c r="E19" i="2" s="1"/>
  <c r="E26" i="2"/>
  <c r="G23" i="2"/>
  <c r="E23" i="2" s="1"/>
  <c r="F21" i="2"/>
  <c r="E21" i="2" s="1"/>
  <c r="F20" i="2"/>
  <c r="E20" i="2" s="1"/>
  <c r="F29" i="2" l="1"/>
  <c r="J22" i="2"/>
  <c r="H22" i="2" s="1"/>
  <c r="M23" i="2" l="1"/>
  <c r="M25" i="2"/>
  <c r="M26" i="2"/>
  <c r="L20" i="2"/>
  <c r="L21" i="2"/>
  <c r="L19" i="2"/>
  <c r="I29" i="2"/>
  <c r="J29" i="2"/>
  <c r="J13" i="2" s="1"/>
  <c r="F13" i="2"/>
  <c r="D28" i="2"/>
  <c r="B28" i="2" s="1"/>
  <c r="D22" i="2"/>
  <c r="B22" i="2" s="1"/>
  <c r="D25" i="2"/>
  <c r="B25" i="2" s="1"/>
  <c r="B21" i="2"/>
  <c r="B20" i="2"/>
  <c r="D23" i="2"/>
  <c r="B23" i="2" s="1"/>
  <c r="D27" i="2"/>
  <c r="B27" i="2" s="1"/>
  <c r="D24" i="2"/>
  <c r="B24" i="2" s="1"/>
  <c r="D26" i="2"/>
  <c r="B26" i="2" s="1"/>
  <c r="G28" i="2"/>
  <c r="G27" i="2"/>
  <c r="E22" i="2"/>
  <c r="H29" i="2" l="1"/>
  <c r="M27" i="2"/>
  <c r="E27" i="2"/>
  <c r="M28" i="2"/>
  <c r="E28" i="2"/>
  <c r="M24" i="2"/>
  <c r="E24" i="2"/>
  <c r="G29" i="2"/>
  <c r="M22" i="2"/>
  <c r="D29" i="2"/>
  <c r="D13" i="2" s="1"/>
  <c r="L29" i="2"/>
  <c r="I13" i="2"/>
  <c r="L13" i="2" s="1"/>
  <c r="G13" i="2" l="1"/>
  <c r="E13" i="2" s="1"/>
  <c r="E29" i="2"/>
  <c r="C19" i="2"/>
  <c r="C29" i="2" l="1"/>
  <c r="C13" i="2" s="1"/>
  <c r="B19" i="2"/>
  <c r="B29" i="2" s="1"/>
  <c r="K24" i="2" l="1"/>
  <c r="K28" i="2" l="1"/>
  <c r="K27" i="2"/>
  <c r="B13" i="2" l="1"/>
  <c r="H13" i="2" l="1"/>
  <c r="K22" i="2"/>
  <c r="K25" i="2"/>
  <c r="K20" i="2"/>
  <c r="M13" i="2"/>
  <c r="K26" i="2"/>
  <c r="K21" i="2"/>
  <c r="M29" i="2"/>
  <c r="K23" i="2"/>
  <c r="J30" i="2" l="1"/>
  <c r="K19" i="2"/>
  <c r="D30" i="2"/>
  <c r="C30" i="2"/>
  <c r="B30" i="2" l="1"/>
  <c r="K29" i="2"/>
  <c r="I30" i="2"/>
  <c r="F30" i="2"/>
  <c r="G30" i="2"/>
  <c r="E30" i="2" l="1"/>
  <c r="K13" i="2"/>
  <c r="H30" i="2"/>
</calcChain>
</file>

<file path=xl/sharedStrings.xml><?xml version="1.0" encoding="utf-8"?>
<sst xmlns="http://schemas.openxmlformats.org/spreadsheetml/2006/main" count="68" uniqueCount="33">
  <si>
    <t>KOPĀ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</si>
  <si>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</si>
  <si>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</si>
  <si>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</si>
  <si>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</si>
  <si>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</si>
  <si>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</si>
  <si>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</si>
  <si>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</si>
  <si>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</si>
  <si>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</si>
  <si>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</si>
  <si>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līdzfinansējums</t>
  </si>
  <si>
    <t>JPD finansējums</t>
  </si>
  <si>
    <t>Attiecināmo izmaksu segšanai*</t>
  </si>
  <si>
    <r>
      <rPr>
        <b/>
        <i/>
        <sz val="12"/>
        <color theme="1"/>
        <rFont val="Times New Roman"/>
        <family val="1"/>
        <charset val="186"/>
      </rPr>
      <t>"Algotie pagaidu sabiedriskie darbi pašvaldībās"</t>
    </r>
    <r>
      <rPr>
        <sz val="11"/>
        <color theme="1"/>
        <rFont val="Times New Roman"/>
        <family val="2"/>
        <charset val="186"/>
      </rPr>
      <t xml:space="preserve"> </t>
    </r>
  </si>
  <si>
    <t>ESF finansējums (100%)</t>
  </si>
  <si>
    <t>ESF līdzfinansējums</t>
  </si>
  <si>
    <t>Bezdarbnieku darbu vadītāju atlīdzības izdevumi</t>
  </si>
  <si>
    <t>Bezdarbnieku darbu vadītāju degvielas izdevumi</t>
  </si>
  <si>
    <t>Inventāra iegādes izdevumi</t>
  </si>
  <si>
    <t>Saimniecības materiālu iegādes izdevumi</t>
  </si>
  <si>
    <t>Bezdarbnieku ikmēneša atlīdzības izmaksas (EUR 142.29/LVL 100.00 vienam bezdarbniekam)</t>
  </si>
  <si>
    <t>Darbu koordinētāja ikmēneša dotācijas (EUR 128.06/LVL 90.00 mēnesī)</t>
  </si>
  <si>
    <t>Bezdarbnieku obligāto veselībās pārbaužu izdevumi (EUR 28.46/LVL 20.00 vienam bezdarbniekam)</t>
  </si>
  <si>
    <t>Bezdarbnieku darbu vadītāju telefona sarunu izdevumi</t>
  </si>
  <si>
    <t>Bezdarbnieku darbu vadītāju personīgā transportlīdzekļa nolietojuma un ekspluatācijas izdevumu kompensāciju izdevumi</t>
  </si>
  <si>
    <t>Bezdarbnieku ikmēneša transporta izdevumu kompensāciju izdevumi</t>
  </si>
  <si>
    <t>2.pielikums Jūrmalas pilsētas domes</t>
  </si>
  <si>
    <t>budžeta kopsavilkums (euro)</t>
  </si>
  <si>
    <t>Attiecināmās izmaksas</t>
  </si>
  <si>
    <t>2015.gada 26.marta lēmumam Nr.106</t>
  </si>
  <si>
    <t>(Protokols Nr.7, 9.punkts)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</si>
</sst>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2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4" fontId="5" fillId="0" borderId="2" xfId="0" applyNumberFormat="1" applyFont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N7" sqref="N7"/>
    </sheetView>
  </sheetViews>
  <sheetFormatPr defaultRowHeight="15" x14ac:dyDescent="0.25"/>
  <cols>
    <col min="1" max="1" width="37.140625" customWidth="1"/>
    <col min="2" max="2" width="12.7109375" customWidth="1"/>
    <col min="3" max="3" width="16.140625" customWidth="1"/>
    <col min="4" max="4" width="15.140625" customWidth="1"/>
    <col min="5" max="5" width="13" customWidth="1"/>
    <col min="6" max="6" width="16.7109375" customWidth="1"/>
    <col min="7" max="7" width="16.28515625" customWidth="1"/>
    <col min="8" max="8" width="10.140625" customWidth="1"/>
    <col min="9" max="9" width="16.140625" customWidth="1"/>
    <col min="10" max="10" width="15.5703125" customWidth="1"/>
    <col min="11" max="11" width="11.42578125" customWidth="1"/>
    <col min="12" max="12" width="16.5703125" customWidth="1"/>
    <col min="13" max="15" width="16.140625" customWidth="1"/>
  </cols>
  <sheetData>
    <row r="1" spans="1:16" x14ac:dyDescent="0.25">
      <c r="A1" s="1"/>
      <c r="H1" s="1"/>
      <c r="J1" s="44" t="s">
        <v>28</v>
      </c>
      <c r="K1" s="44"/>
      <c r="L1" s="44"/>
      <c r="M1" s="44"/>
    </row>
    <row r="2" spans="1:16" x14ac:dyDescent="0.25">
      <c r="A2" s="1"/>
      <c r="H2" s="1"/>
      <c r="L2" s="44" t="s">
        <v>31</v>
      </c>
      <c r="M2" s="44"/>
    </row>
    <row r="3" spans="1:16" x14ac:dyDescent="0.25">
      <c r="A3" s="1"/>
      <c r="H3" s="1"/>
      <c r="L3" s="44" t="s">
        <v>32</v>
      </c>
      <c r="M3" s="44"/>
    </row>
    <row r="4" spans="1:16" ht="15.75" x14ac:dyDescent="0.25">
      <c r="A4" s="2"/>
    </row>
    <row r="5" spans="1:16" ht="15.75" customHeight="1" x14ac:dyDescent="0.2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O5" s="28"/>
      <c r="P5" s="28"/>
    </row>
    <row r="6" spans="1:16" ht="15.75" customHeight="1" x14ac:dyDescent="0.25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O6" s="28"/>
      <c r="P6" s="28"/>
    </row>
    <row r="7" spans="1:16" ht="15.75" customHeight="1" x14ac:dyDescent="0.2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O7" s="28"/>
      <c r="P7" s="28"/>
    </row>
    <row r="8" spans="1:16" ht="15.75" x14ac:dyDescent="0.25">
      <c r="A8" s="7"/>
      <c r="O8" s="28"/>
      <c r="P8" s="28"/>
    </row>
    <row r="9" spans="1:16" x14ac:dyDescent="0.25">
      <c r="A9" s="3"/>
      <c r="B9" s="3"/>
      <c r="C9" s="3"/>
      <c r="D9" s="3"/>
      <c r="E9" s="3"/>
      <c r="F9" s="3"/>
      <c r="O9" s="28"/>
      <c r="P9" s="28"/>
    </row>
    <row r="10" spans="1:16" x14ac:dyDescent="0.25">
      <c r="A10" s="47" t="s">
        <v>5</v>
      </c>
      <c r="B10" s="50" t="s">
        <v>2</v>
      </c>
      <c r="C10" s="51"/>
      <c r="D10" s="52"/>
      <c r="E10" s="53" t="s">
        <v>3</v>
      </c>
      <c r="F10" s="54"/>
      <c r="G10" s="55"/>
      <c r="H10" s="53" t="s">
        <v>8</v>
      </c>
      <c r="I10" s="54"/>
      <c r="J10" s="55"/>
      <c r="K10" s="50" t="s">
        <v>9</v>
      </c>
      <c r="L10" s="51"/>
      <c r="M10" s="52"/>
      <c r="N10" s="20"/>
      <c r="O10" s="28"/>
      <c r="P10" s="28"/>
    </row>
    <row r="11" spans="1:16" ht="44.25" customHeight="1" x14ac:dyDescent="0.25">
      <c r="A11" s="48"/>
      <c r="B11" s="43" t="s">
        <v>0</v>
      </c>
      <c r="C11" s="36" t="s">
        <v>14</v>
      </c>
      <c r="D11" s="42" t="s">
        <v>10</v>
      </c>
      <c r="E11" s="43" t="s">
        <v>0</v>
      </c>
      <c r="F11" s="36" t="s">
        <v>14</v>
      </c>
      <c r="G11" s="42" t="s">
        <v>10</v>
      </c>
      <c r="H11" s="43" t="s">
        <v>0</v>
      </c>
      <c r="I11" s="39" t="s">
        <v>14</v>
      </c>
      <c r="J11" s="42" t="s">
        <v>10</v>
      </c>
      <c r="K11" s="43" t="s">
        <v>0</v>
      </c>
      <c r="L11" s="40" t="s">
        <v>14</v>
      </c>
      <c r="M11" s="41"/>
      <c r="O11" s="28"/>
      <c r="P11" s="28"/>
    </row>
    <row r="12" spans="1:16" ht="25.5" x14ac:dyDescent="0.25">
      <c r="A12" s="49"/>
      <c r="B12" s="43"/>
      <c r="C12" s="30" t="s">
        <v>16</v>
      </c>
      <c r="D12" s="29" t="s">
        <v>13</v>
      </c>
      <c r="E12" s="43"/>
      <c r="F12" s="30" t="s">
        <v>16</v>
      </c>
      <c r="G12" s="29" t="s">
        <v>13</v>
      </c>
      <c r="H12" s="43"/>
      <c r="I12" s="30" t="s">
        <v>16</v>
      </c>
      <c r="J12" s="29" t="s">
        <v>13</v>
      </c>
      <c r="K12" s="43"/>
      <c r="L12" s="29" t="s">
        <v>17</v>
      </c>
      <c r="M12" s="29" t="s">
        <v>13</v>
      </c>
      <c r="O12" s="28"/>
      <c r="P12" s="28"/>
    </row>
    <row r="13" spans="1:16" x14ac:dyDescent="0.25">
      <c r="A13" s="13" t="s">
        <v>1</v>
      </c>
      <c r="B13" s="21">
        <f>SUM(C13:D13)</f>
        <v>913891.44</v>
      </c>
      <c r="C13" s="17">
        <f>C29</f>
        <v>778552.77</v>
      </c>
      <c r="D13" s="17">
        <f>D29</f>
        <v>135338.66999999998</v>
      </c>
      <c r="E13" s="21">
        <f>SUM(F13:G13)</f>
        <v>611212</v>
      </c>
      <c r="F13" s="17">
        <f>F29</f>
        <v>471480</v>
      </c>
      <c r="G13" s="17">
        <f>G29</f>
        <v>139732</v>
      </c>
      <c r="H13" s="21">
        <f>SUM(I13:J13)</f>
        <v>557574.82999999996</v>
      </c>
      <c r="I13" s="17">
        <f>I29</f>
        <v>426911.1</v>
      </c>
      <c r="J13" s="17">
        <f>J29</f>
        <v>130663.73</v>
      </c>
      <c r="K13" s="33">
        <f>H13/E13</f>
        <v>0.91224457307775364</v>
      </c>
      <c r="L13" s="35">
        <f>I13/F13</f>
        <v>0.90547022143038935</v>
      </c>
      <c r="M13" s="35">
        <f>J13/G13</f>
        <v>0.93510241032834285</v>
      </c>
      <c r="N13" s="20"/>
      <c r="O13" s="28"/>
      <c r="P13" s="28"/>
    </row>
    <row r="14" spans="1:16" x14ac:dyDescent="0.25">
      <c r="A14" s="8"/>
      <c r="B14" s="9"/>
      <c r="C14" s="10"/>
      <c r="D14" s="10"/>
      <c r="E14" s="9"/>
      <c r="F14" s="10"/>
      <c r="G14" s="10"/>
      <c r="H14" s="9"/>
      <c r="I14" s="10"/>
      <c r="J14" s="10"/>
      <c r="K14" s="4"/>
      <c r="L14" s="4"/>
      <c r="M14" s="4"/>
      <c r="O14" s="28"/>
      <c r="P14" s="28"/>
    </row>
    <row r="15" spans="1:16" x14ac:dyDescent="0.25">
      <c r="A15" s="12"/>
      <c r="B15" s="3"/>
      <c r="C15" s="3"/>
      <c r="D15" s="3"/>
      <c r="E15" s="3"/>
      <c r="F15" s="12"/>
      <c r="O15" s="28"/>
      <c r="P15" s="28"/>
    </row>
    <row r="16" spans="1:16" ht="22.5" customHeight="1" x14ac:dyDescent="0.25">
      <c r="A16" s="43" t="s">
        <v>4</v>
      </c>
      <c r="B16" s="43" t="s">
        <v>2</v>
      </c>
      <c r="C16" s="43"/>
      <c r="D16" s="43"/>
      <c r="E16" s="43" t="s">
        <v>3</v>
      </c>
      <c r="F16" s="43"/>
      <c r="G16" s="43"/>
      <c r="H16" s="43" t="s">
        <v>8</v>
      </c>
      <c r="I16" s="43"/>
      <c r="J16" s="43"/>
      <c r="K16" s="43" t="s">
        <v>9</v>
      </c>
      <c r="L16" s="43"/>
      <c r="M16" s="43"/>
      <c r="N16" s="20"/>
      <c r="O16" s="28"/>
      <c r="P16" s="28"/>
    </row>
    <row r="17" spans="1:16" ht="39.75" customHeight="1" x14ac:dyDescent="0.25">
      <c r="A17" s="43"/>
      <c r="B17" s="43" t="s">
        <v>0</v>
      </c>
      <c r="C17" s="36" t="s">
        <v>30</v>
      </c>
      <c r="D17" s="42" t="s">
        <v>10</v>
      </c>
      <c r="E17" s="43" t="s">
        <v>0</v>
      </c>
      <c r="F17" s="36" t="s">
        <v>30</v>
      </c>
      <c r="G17" s="42" t="s">
        <v>10</v>
      </c>
      <c r="H17" s="43" t="s">
        <v>0</v>
      </c>
      <c r="I17" s="39" t="s">
        <v>30</v>
      </c>
      <c r="J17" s="42" t="s">
        <v>10</v>
      </c>
      <c r="K17" s="43" t="s">
        <v>0</v>
      </c>
      <c r="L17" s="40" t="s">
        <v>30</v>
      </c>
      <c r="M17" s="41"/>
      <c r="O17" s="28"/>
      <c r="P17" s="28"/>
    </row>
    <row r="18" spans="1:16" ht="25.5" x14ac:dyDescent="0.25">
      <c r="A18" s="43"/>
      <c r="B18" s="43"/>
      <c r="C18" s="31" t="s">
        <v>16</v>
      </c>
      <c r="D18" s="31" t="s">
        <v>13</v>
      </c>
      <c r="E18" s="43"/>
      <c r="F18" s="31" t="s">
        <v>16</v>
      </c>
      <c r="G18" s="29" t="s">
        <v>13</v>
      </c>
      <c r="H18" s="43"/>
      <c r="I18" s="31" t="s">
        <v>16</v>
      </c>
      <c r="J18" s="29" t="s">
        <v>13</v>
      </c>
      <c r="K18" s="43"/>
      <c r="L18" s="29" t="s">
        <v>12</v>
      </c>
      <c r="M18" s="29" t="s">
        <v>13</v>
      </c>
      <c r="O18" s="28"/>
      <c r="P18" s="28"/>
    </row>
    <row r="19" spans="1:16" ht="38.25" x14ac:dyDescent="0.25">
      <c r="A19" s="5" t="s">
        <v>22</v>
      </c>
      <c r="B19" s="17">
        <f t="shared" ref="B19:B28" si="0">SUM(C19:D19)</f>
        <v>771201.68</v>
      </c>
      <c r="C19" s="24">
        <f>778552.77-C20-C21</f>
        <v>771201.68</v>
      </c>
      <c r="D19" s="24">
        <v>0</v>
      </c>
      <c r="E19" s="17">
        <f>SUM(F19:G19)</f>
        <v>466780</v>
      </c>
      <c r="F19" s="24">
        <f>466780.21-0.21</f>
        <v>466780</v>
      </c>
      <c r="G19" s="24">
        <v>0</v>
      </c>
      <c r="H19" s="17">
        <f>SUM(I19:J19)</f>
        <v>422415.2</v>
      </c>
      <c r="I19" s="24">
        <v>422415.2</v>
      </c>
      <c r="J19" s="24">
        <v>0</v>
      </c>
      <c r="K19" s="17">
        <f t="shared" ref="K19:L21" si="1">H19*100/E19</f>
        <v>90.495565362697633</v>
      </c>
      <c r="L19" s="25">
        <f t="shared" si="1"/>
        <v>90.495565362697633</v>
      </c>
      <c r="M19" s="25">
        <v>0</v>
      </c>
      <c r="O19" s="28"/>
      <c r="P19" s="28"/>
    </row>
    <row r="20" spans="1:16" ht="25.5" x14ac:dyDescent="0.25">
      <c r="A20" s="5" t="s">
        <v>23</v>
      </c>
      <c r="B20" s="17">
        <f t="shared" si="0"/>
        <v>2968.64</v>
      </c>
      <c r="C20" s="24">
        <v>2968.64</v>
      </c>
      <c r="D20" s="24">
        <v>0</v>
      </c>
      <c r="E20" s="17">
        <f t="shared" ref="E20:E29" si="2">SUM(F20:G20)</f>
        <v>4505</v>
      </c>
      <c r="F20" s="24">
        <f>4505.32-0.32</f>
        <v>4505</v>
      </c>
      <c r="G20" s="24">
        <v>0</v>
      </c>
      <c r="H20" s="17">
        <f t="shared" ref="H20:H29" si="3">SUM(I20:J20)</f>
        <v>4444.68</v>
      </c>
      <c r="I20" s="24">
        <v>4444.68</v>
      </c>
      <c r="J20" s="24">
        <v>0</v>
      </c>
      <c r="K20" s="17">
        <f t="shared" si="1"/>
        <v>98.66104328523862</v>
      </c>
      <c r="L20" s="25">
        <f t="shared" si="1"/>
        <v>98.66104328523862</v>
      </c>
      <c r="M20" s="25">
        <v>0</v>
      </c>
      <c r="O20" s="28"/>
      <c r="P20" s="28"/>
    </row>
    <row r="21" spans="1:16" ht="38.25" x14ac:dyDescent="0.25">
      <c r="A21" s="5" t="s">
        <v>24</v>
      </c>
      <c r="B21" s="17">
        <f t="shared" si="0"/>
        <v>4382.45</v>
      </c>
      <c r="C21" s="24">
        <v>4382.45</v>
      </c>
      <c r="D21" s="24">
        <v>0</v>
      </c>
      <c r="E21" s="17">
        <f t="shared" si="2"/>
        <v>195.00000000000003</v>
      </c>
      <c r="F21" s="24">
        <f>ROUND(((34)/0.702804),2)+ROUND(((2)/0.702804),2)+143+0.77</f>
        <v>195.00000000000003</v>
      </c>
      <c r="G21" s="24">
        <v>0</v>
      </c>
      <c r="H21" s="17">
        <f t="shared" si="3"/>
        <v>51.22</v>
      </c>
      <c r="I21" s="24">
        <v>51.22</v>
      </c>
      <c r="J21" s="24">
        <v>0</v>
      </c>
      <c r="K21" s="17">
        <f t="shared" si="1"/>
        <v>26.266666666666662</v>
      </c>
      <c r="L21" s="25">
        <f t="shared" si="1"/>
        <v>26.266666666666662</v>
      </c>
      <c r="M21" s="25">
        <v>0</v>
      </c>
      <c r="O21" s="28"/>
      <c r="P21" s="28"/>
    </row>
    <row r="22" spans="1:16" ht="25.5" x14ac:dyDescent="0.25">
      <c r="A22" s="5" t="s">
        <v>18</v>
      </c>
      <c r="B22" s="17">
        <f t="shared" si="0"/>
        <v>23483.03</v>
      </c>
      <c r="C22" s="24">
        <v>0</v>
      </c>
      <c r="D22" s="24">
        <f>ROUND(((266*(23+2)*2*1.2409)/0.702804),2)</f>
        <v>23483.03</v>
      </c>
      <c r="E22" s="17">
        <f t="shared" si="2"/>
        <v>69621</v>
      </c>
      <c r="F22" s="24">
        <v>0</v>
      </c>
      <c r="G22" s="24">
        <f>ROUND(((7890.44+1814.45)/0.702804),2)+ROUND(((12452.56+2865.87)/0.702804),2)+27493+6789-307+0.03+41</f>
        <v>69621</v>
      </c>
      <c r="H22" s="17">
        <f t="shared" si="3"/>
        <v>69358.45</v>
      </c>
      <c r="I22" s="24">
        <v>0</v>
      </c>
      <c r="J22" s="24">
        <f>56460.27+13756.12-857.95+0.01</f>
        <v>69358.45</v>
      </c>
      <c r="K22" s="17">
        <f t="shared" ref="K22:K28" si="4">H22*100/E22</f>
        <v>99.622886772669162</v>
      </c>
      <c r="L22" s="25">
        <v>0</v>
      </c>
      <c r="M22" s="25">
        <f t="shared" ref="M22:M28" si="5">J22*100/G22</f>
        <v>99.622886772669162</v>
      </c>
      <c r="O22" s="28"/>
      <c r="P22" s="28"/>
    </row>
    <row r="23" spans="1:16" ht="25.5" x14ac:dyDescent="0.25">
      <c r="A23" s="5" t="s">
        <v>19</v>
      </c>
      <c r="B23" s="17">
        <f t="shared" si="0"/>
        <v>9817.82</v>
      </c>
      <c r="C23" s="24">
        <v>0</v>
      </c>
      <c r="D23" s="24">
        <f>ROUND((((100*3*23))/0.702804),2)</f>
        <v>9817.82</v>
      </c>
      <c r="E23" s="17">
        <f t="shared" si="2"/>
        <v>13289</v>
      </c>
      <c r="F23" s="24">
        <v>0</v>
      </c>
      <c r="G23" s="24">
        <f>ROUND(((1825.96)/0.702804),2)+ROUND(((4799.25)/0.702804),2)+6488+0.17-2626</f>
        <v>13289</v>
      </c>
      <c r="H23" s="17">
        <f t="shared" si="3"/>
        <v>11600.81</v>
      </c>
      <c r="I23" s="24">
        <v>0</v>
      </c>
      <c r="J23" s="24">
        <v>11600.81</v>
      </c>
      <c r="K23" s="17">
        <f t="shared" si="4"/>
        <v>87.296335314922118</v>
      </c>
      <c r="L23" s="25">
        <v>0</v>
      </c>
      <c r="M23" s="25">
        <f t="shared" si="5"/>
        <v>87.296335314922118</v>
      </c>
      <c r="O23" s="28"/>
      <c r="P23" s="28"/>
    </row>
    <row r="24" spans="1:16" ht="25.5" x14ac:dyDescent="0.25">
      <c r="A24" s="5" t="s">
        <v>25</v>
      </c>
      <c r="B24" s="17">
        <f t="shared" si="0"/>
        <v>395.99</v>
      </c>
      <c r="C24" s="24">
        <v>0</v>
      </c>
      <c r="D24" s="24">
        <f>ROUND(((6.05*2*23)/0.702804),2)</f>
        <v>395.99</v>
      </c>
      <c r="E24" s="17">
        <f t="shared" si="2"/>
        <v>374</v>
      </c>
      <c r="F24" s="24">
        <v>0</v>
      </c>
      <c r="G24" s="24">
        <v>374</v>
      </c>
      <c r="H24" s="17">
        <f t="shared" si="3"/>
        <v>233.64</v>
      </c>
      <c r="I24" s="24">
        <v>0</v>
      </c>
      <c r="J24" s="24">
        <v>233.64</v>
      </c>
      <c r="K24" s="17">
        <f t="shared" si="4"/>
        <v>62.470588235294116</v>
      </c>
      <c r="L24" s="25">
        <v>0</v>
      </c>
      <c r="M24" s="25">
        <f t="shared" si="5"/>
        <v>62.470588235294116</v>
      </c>
      <c r="O24" s="28"/>
      <c r="P24" s="28"/>
    </row>
    <row r="25" spans="1:16" ht="47.25" customHeight="1" x14ac:dyDescent="0.25">
      <c r="A25" s="5" t="s">
        <v>26</v>
      </c>
      <c r="B25" s="17">
        <f t="shared" si="0"/>
        <v>98.18</v>
      </c>
      <c r="C25" s="24">
        <v>0</v>
      </c>
      <c r="D25" s="24">
        <f>ROUND(((1*3*23)/0.702804),2)</f>
        <v>98.18</v>
      </c>
      <c r="E25" s="17">
        <f t="shared" si="2"/>
        <v>864</v>
      </c>
      <c r="F25" s="24">
        <v>0</v>
      </c>
      <c r="G25" s="24">
        <v>864</v>
      </c>
      <c r="H25" s="17">
        <f t="shared" si="3"/>
        <v>548.72</v>
      </c>
      <c r="I25" s="24">
        <v>0</v>
      </c>
      <c r="J25" s="24">
        <v>548.72</v>
      </c>
      <c r="K25" s="17">
        <f t="shared" si="4"/>
        <v>63.50925925925926</v>
      </c>
      <c r="L25" s="25">
        <v>0</v>
      </c>
      <c r="M25" s="25">
        <f t="shared" si="5"/>
        <v>63.50925925925926</v>
      </c>
      <c r="O25" s="28"/>
      <c r="P25" s="28"/>
    </row>
    <row r="26" spans="1:16" ht="25.5" x14ac:dyDescent="0.25">
      <c r="A26" s="5" t="s">
        <v>27</v>
      </c>
      <c r="B26" s="17">
        <f t="shared" si="0"/>
        <v>70557.37</v>
      </c>
      <c r="C26" s="24">
        <v>0</v>
      </c>
      <c r="D26" s="24">
        <f>ROUND(((14*154*23)/0.702804),2)</f>
        <v>70557.37</v>
      </c>
      <c r="E26" s="17">
        <f t="shared" si="2"/>
        <v>34100</v>
      </c>
      <c r="F26" s="24">
        <v>0</v>
      </c>
      <c r="G26" s="24">
        <f>34100</f>
        <v>34100</v>
      </c>
      <c r="H26" s="17">
        <f t="shared" si="3"/>
        <v>28792.49</v>
      </c>
      <c r="I26" s="24">
        <v>0</v>
      </c>
      <c r="J26" s="24">
        <v>28792.49</v>
      </c>
      <c r="K26" s="17">
        <f t="shared" si="4"/>
        <v>84.435454545454547</v>
      </c>
      <c r="L26" s="25">
        <v>0</v>
      </c>
      <c r="M26" s="25">
        <f t="shared" si="5"/>
        <v>84.435454545454547</v>
      </c>
      <c r="O26" s="28"/>
      <c r="P26" s="28"/>
    </row>
    <row r="27" spans="1:16" x14ac:dyDescent="0.25">
      <c r="A27" s="5" t="s">
        <v>20</v>
      </c>
      <c r="B27" s="17">
        <f t="shared" si="0"/>
        <v>17074.46</v>
      </c>
      <c r="C27" s="24">
        <v>0</v>
      </c>
      <c r="D27" s="24">
        <f>ROUND(((12000)/0.702804),2)</f>
        <v>17074.46</v>
      </c>
      <c r="E27" s="17">
        <f t="shared" si="2"/>
        <v>8965</v>
      </c>
      <c r="F27" s="24">
        <v>0</v>
      </c>
      <c r="G27" s="24">
        <f>ROUND(((2081.69)/0.702804),2)+ROUND(((2878.59)/0.702804),2)+1907+0.16</f>
        <v>8965</v>
      </c>
      <c r="H27" s="17">
        <f t="shared" si="3"/>
        <v>7611.42</v>
      </c>
      <c r="I27" s="24">
        <v>0</v>
      </c>
      <c r="J27" s="24">
        <v>7611.42</v>
      </c>
      <c r="K27" s="17">
        <f t="shared" si="4"/>
        <v>84.901505856107079</v>
      </c>
      <c r="L27" s="25">
        <v>0</v>
      </c>
      <c r="M27" s="25">
        <f t="shared" si="5"/>
        <v>84.901505856107079</v>
      </c>
      <c r="O27" s="28"/>
      <c r="P27" s="28"/>
    </row>
    <row r="28" spans="1:16" x14ac:dyDescent="0.25">
      <c r="A28" s="5" t="s">
        <v>21</v>
      </c>
      <c r="B28" s="17">
        <f t="shared" si="0"/>
        <v>13911.82</v>
      </c>
      <c r="C28" s="24">
        <v>0</v>
      </c>
      <c r="D28" s="24">
        <f>ROUND(((10000)/0.702804),2)-316.9</f>
        <v>13911.82</v>
      </c>
      <c r="E28" s="17">
        <f t="shared" si="2"/>
        <v>12519</v>
      </c>
      <c r="F28" s="24">
        <v>0</v>
      </c>
      <c r="G28" s="24">
        <f>ROUND(((1379.4)/0.702804),2)+ROUND(((2998.82)/0.702804),2)+6289+0.35</f>
        <v>12519</v>
      </c>
      <c r="H28" s="17">
        <f t="shared" si="3"/>
        <v>12518.2</v>
      </c>
      <c r="I28" s="24">
        <v>0</v>
      </c>
      <c r="J28" s="24">
        <v>12518.2</v>
      </c>
      <c r="K28" s="17">
        <f t="shared" si="4"/>
        <v>99.993609713235884</v>
      </c>
      <c r="L28" s="25">
        <v>0</v>
      </c>
      <c r="M28" s="25">
        <f t="shared" si="5"/>
        <v>99.993609713235884</v>
      </c>
      <c r="O28" s="28"/>
      <c r="P28" s="28"/>
    </row>
    <row r="29" spans="1:16" x14ac:dyDescent="0.25">
      <c r="A29" s="6" t="s">
        <v>1</v>
      </c>
      <c r="B29" s="17">
        <f>B19+B20+B21+B22+B23++B24+B25+B26+B27+B28</f>
        <v>913891.44</v>
      </c>
      <c r="C29" s="17">
        <f>SUM(C19:C28)</f>
        <v>778552.77</v>
      </c>
      <c r="D29" s="17">
        <f>SUM(D19:D28)</f>
        <v>135338.66999999998</v>
      </c>
      <c r="E29" s="17">
        <f t="shared" si="2"/>
        <v>611212</v>
      </c>
      <c r="F29" s="17">
        <f>SUM(F19:F28)</f>
        <v>471480</v>
      </c>
      <c r="G29" s="17">
        <f>SUM(G19:G28)</f>
        <v>139732</v>
      </c>
      <c r="H29" s="17">
        <f t="shared" si="3"/>
        <v>557574.82999999996</v>
      </c>
      <c r="I29" s="17">
        <f>SUM(I19:I28)</f>
        <v>426911.1</v>
      </c>
      <c r="J29" s="17">
        <f>SUM(J19:J28)</f>
        <v>130663.73</v>
      </c>
      <c r="K29" s="32">
        <f>H29/E29</f>
        <v>0.91224457307775364</v>
      </c>
      <c r="L29" s="34">
        <f>I29/F29</f>
        <v>0.90547022143038935</v>
      </c>
      <c r="M29" s="34">
        <f>J29/G29</f>
        <v>0.93510241032834285</v>
      </c>
      <c r="O29" s="28"/>
      <c r="P29" s="28"/>
    </row>
    <row r="30" spans="1:16" x14ac:dyDescent="0.25">
      <c r="A30" s="14" t="s">
        <v>7</v>
      </c>
      <c r="B30" s="15">
        <f>D30+C30</f>
        <v>1</v>
      </c>
      <c r="C30" s="16">
        <f>C29/B29</f>
        <v>0.85190946749648955</v>
      </c>
      <c r="D30" s="16">
        <f>D29/B29</f>
        <v>0.14809053250351048</v>
      </c>
      <c r="E30" s="15">
        <f>G30+F30</f>
        <v>1</v>
      </c>
      <c r="F30" s="16">
        <f>F29/E29</f>
        <v>0.77138537855932143</v>
      </c>
      <c r="G30" s="16">
        <f>G29/E29</f>
        <v>0.22861462144067851</v>
      </c>
      <c r="H30" s="15">
        <f>SUM(I30:J30)</f>
        <v>1</v>
      </c>
      <c r="I30" s="16">
        <f>I29/H29</f>
        <v>0.76565705091099612</v>
      </c>
      <c r="J30" s="16">
        <f>J29/H29</f>
        <v>0.23434294908900391</v>
      </c>
      <c r="K30" s="19"/>
      <c r="O30" s="28"/>
      <c r="P30" s="28"/>
    </row>
    <row r="31" spans="1:16" ht="15.75" hidden="1" customHeight="1" x14ac:dyDescent="0.25">
      <c r="A31" s="11" t="s">
        <v>6</v>
      </c>
      <c r="B31" s="22"/>
      <c r="C31" s="23"/>
      <c r="D31" s="23"/>
      <c r="E31" s="22"/>
      <c r="F31" s="23"/>
      <c r="G31" s="23"/>
      <c r="H31" s="27"/>
      <c r="I31" s="37"/>
      <c r="J31" s="38"/>
      <c r="K31" s="20"/>
      <c r="O31" s="28"/>
      <c r="P31" s="28"/>
    </row>
    <row r="32" spans="1:16" x14ac:dyDescent="0.25">
      <c r="I32" s="18"/>
    </row>
    <row r="33" spans="1:1" x14ac:dyDescent="0.25">
      <c r="A33" s="26"/>
    </row>
  </sheetData>
  <mergeCells count="24">
    <mergeCell ref="B16:D16"/>
    <mergeCell ref="E16:G16"/>
    <mergeCell ref="H16:J16"/>
    <mergeCell ref="L2:M2"/>
    <mergeCell ref="L3:M3"/>
    <mergeCell ref="E10:G10"/>
    <mergeCell ref="H10:J10"/>
    <mergeCell ref="K10:M10"/>
    <mergeCell ref="K16:M16"/>
    <mergeCell ref="B17:B18"/>
    <mergeCell ref="E17:E18"/>
    <mergeCell ref="H17:H18"/>
    <mergeCell ref="J1:M1"/>
    <mergeCell ref="K17:K18"/>
    <mergeCell ref="K11:K12"/>
    <mergeCell ref="A5:M5"/>
    <mergeCell ref="A6:M6"/>
    <mergeCell ref="A7:M7"/>
    <mergeCell ref="A10:A12"/>
    <mergeCell ref="B10:D10"/>
    <mergeCell ref="B11:B12"/>
    <mergeCell ref="E11:E12"/>
    <mergeCell ref="H11:H12"/>
    <mergeCell ref="A16:A18"/>
  </mergeCells>
  <printOptions horizontalCentered="1" verticalCentered="1"/>
  <pageMargins left="0" right="0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2015-03-14T13:43:09Z</cp:lastPrinted>
  <dcterms:created xsi:type="dcterms:W3CDTF">2014-01-23T10:43:45Z</dcterms:created>
  <dcterms:modified xsi:type="dcterms:W3CDTF">2015-03-27T10:16:19Z</dcterms:modified>
</cp:coreProperties>
</file>