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3_pelikums_lemumam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<sst xmlns="http://schemas.openxmlformats.org/spreadsheetml/2006/main" count="95" uniqueCount="95">
  <si>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</si>
  <si>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</si>
  <si>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</si>
  <si>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</si>
  <si>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</si>
  <si>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</si>
  <si>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</si>
  <si>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</si>
  <si>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</si>
  <si>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</si>
  <si>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</si>
  <si>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</si>
  <si>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</si>
  <si>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</si>
  <si>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</si>
  <si>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</si>
  <si>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ERAF līdzfinansējums (50% no projekta attiecināmajām izmaksām)</t>
  </si>
  <si>
    <t>Jūrmalas pilsētas domes, Tūrisma nodaļa</t>
  </si>
  <si>
    <t>04.730.</t>
  </si>
  <si>
    <t>Dienas nauda</t>
  </si>
  <si>
    <t>Bankas komisija, pakalpojumi</t>
  </si>
  <si>
    <t>Degviela</t>
  </si>
  <si>
    <t>Attiecināmās izmaksas ir domes attiecināmās izmaksas LVL 44900+partneru maksa par dalību izstādēs LVL 10550 = LVL 55450</t>
  </si>
  <si>
    <t>Neattiecināmās izmaksas ir JPD neattiecināmās izmaksas - fiksētas lēmumā LVL 7495.00</t>
  </si>
  <si>
    <t>JPD kopējās, faktiskās projekta izmaksas ir LVL</t>
  </si>
  <si>
    <t xml:space="preserve">No TAS budžeta 2012.gadā finansēti LVL </t>
  </si>
  <si>
    <t xml:space="preserve">No projekta konta 2013.gadā finansēti LVL </t>
  </si>
  <si>
    <t>attiecnāmas</t>
  </si>
  <si>
    <t>neattiecināmas</t>
  </si>
  <si>
    <t xml:space="preserve">Komandējumu izdevumi (nakšņošana+sab transports) kopā LVL </t>
  </si>
  <si>
    <t>attiecināmi</t>
  </si>
  <si>
    <t>neattiecināmi</t>
  </si>
  <si>
    <t>Izstāžu izdevumi kopā no projekta LVL</t>
  </si>
  <si>
    <t>JPD attiecināmās</t>
  </si>
  <si>
    <t>Partneru attiecināmās</t>
  </si>
  <si>
    <t>partneru attiecināmās, finansēts no JPD konta</t>
  </si>
  <si>
    <t>partneru atteicināmās, finansē no saviem līdzekļiem (konta)</t>
  </si>
  <si>
    <t>izstāžu neattiecināmās kopā</t>
  </si>
  <si>
    <t>partneru neattiecināmās (finansētas no JPD)</t>
  </si>
  <si>
    <t>JPD izstāžu neattiecināmās</t>
  </si>
  <si>
    <t>JPD neattiecināmās (degviela, līmplēves, bankas komisija)</t>
  </si>
  <si>
    <t>Dienas naudu kopējās izmaksas LVL</t>
  </si>
  <si>
    <t>JPD attiecināmās kopā LVL</t>
  </si>
  <si>
    <t>JPD neattiecināmās kopā LVL</t>
  </si>
  <si>
    <t>No patneriem saņemtais finansējums LVL</t>
  </si>
  <si>
    <t>Partneriem atgriežamā summa, ekonomija LVL</t>
  </si>
  <si>
    <t>Partneri izmaksas par dalību izstādēs LVL</t>
  </si>
  <si>
    <t>Saņemtais ERAF finansējums LVL</t>
  </si>
  <si>
    <t>JPD attiecnāmās izmaksu ERAF līdzfinansējums LVL</t>
  </si>
  <si>
    <t>Partneriem izmaksājmāsi ERAF līdzfinansējums LVL</t>
  </si>
  <si>
    <t xml:space="preserve">2013.gadā partneriem izmaksātā ERAF daļa LVL </t>
  </si>
  <si>
    <t>JPD izdevumi kopā (projekta aktivitātēm) LVL</t>
  </si>
  <si>
    <t xml:space="preserve">Attiecimāie aktivitāšu izdevumi LVL </t>
  </si>
  <si>
    <t xml:space="preserve">Neattiecimāie aktivitāšu izdevumi LVL </t>
  </si>
  <si>
    <t>Finansēšana, partneriem izmaksājmā ERAF summa LVL</t>
  </si>
  <si>
    <t>Partneriem izmaksājamā ekonomija LVL</t>
  </si>
  <si>
    <t>Izdevumi kopā LVL</t>
  </si>
  <si>
    <t xml:space="preserve">JPD konta atlikums uz 01.04.2014 - LVL </t>
  </si>
  <si>
    <t>Partneriem izmaksājamias ERAF LVL</t>
  </si>
  <si>
    <t>Partneriem izmksājmā ekonomija LVL</t>
  </si>
  <si>
    <t>JPD atlikums, kas tiks atgriezts pašvaldībai LVL</t>
  </si>
  <si>
    <t>Kopējās projekta izmaksas LVL</t>
  </si>
  <si>
    <t>Domes attiecināmās</t>
  </si>
  <si>
    <t>Domes neattiecināmās</t>
  </si>
  <si>
    <t>Partneri attiecināmās LVL</t>
  </si>
  <si>
    <t>Partneri neattiecināmās LVL</t>
  </si>
  <si>
    <t>Preces un pakalpojumi</t>
  </si>
  <si>
    <t xml:space="preserve">Komandējumi un dienesta braucieni </t>
  </si>
  <si>
    <t>Pārējie komandējumu un dienesta, darba braucienu izdevumi</t>
  </si>
  <si>
    <t>Pakalpojumi</t>
  </si>
  <si>
    <t>Iestādes administratīvie izdevumi un ar iestādes darbības nodrošināšanu saistītie izdevumi</t>
  </si>
  <si>
    <t>Īre un noma</t>
  </si>
  <si>
    <t>Krājumi, materiāli, energoresursi, preces, biroja preces un inventārs, kurus neuzskaita kodā 5000</t>
  </si>
  <si>
    <t>Kurināmais un enerģētiskie  materiāli</t>
  </si>
  <si>
    <t>Subsīdijas un dotācijas</t>
  </si>
  <si>
    <t>Subsīdijas un dotācijas komersantiem, biedrībām un nodibinājumiem Eiropas Savienības politiku instrumentu un pārējās ārvalstu finanšu palīdzības līdzfinansēto projektu un (vai) pasākumu ietvaros</t>
  </si>
  <si>
    <t>Uzturēšanas izdevumu transferti, pašu resursu maksājumi, starptautiskā sadarbība</t>
  </si>
  <si>
    <t>Starptautiskā sadarbība</t>
  </si>
  <si>
    <t>Biedru naudas un dalības maksa starptautiskajās institūcijās</t>
  </si>
  <si>
    <t>Biedru naudas un dalības maksa pārējās starptautiskajās institūcijās</t>
  </si>
  <si>
    <t>Iekārtu un inventāra īre un noma</t>
  </si>
  <si>
    <t>Pašvaldību uzturēšanas izdevumu transferti citām pašvaldībām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</si>
  <si>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</si>
  <si>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</si>
  <si>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r>
      <t xml:space="preserve">Pārskats par projekta </t>
    </r>
    <r>
      <rPr>
        <b/>
        <i/>
        <sz val="12"/>
        <rFont val="Times New Roman"/>
        <family val="1"/>
      </rPr>
      <t xml:space="preserve">"Jūrmalas kūrortpilsētas dalība ārvalstu starptautiskajās tūrisma izstādēs, gadatirgos un konferencēs-2015" (projekta līguma Nr.L-ĀTA-14-2485 un projekta Nr.ĀTA/2.3.1.1.1/14/67/044) </t>
    </r>
    <r>
      <rPr>
        <b/>
        <sz val="12"/>
        <rFont val="Times New Roman"/>
        <family val="1"/>
      </rPr>
      <t>finanšu līdzekļu apguvi</t>
    </r>
  </si>
  <si>
    <t>Izdevumi par precēm iestādes darbības nodrošināšanai</t>
  </si>
  <si>
    <t>Izdevumi par precēm iestādes administratīvās darbības nodrošināšanai</t>
  </si>
  <si>
    <t>Citi pakalpojumi</t>
  </si>
  <si>
    <t>Pārējie iepriekš neklasificētie pakalpojumu veidi</t>
  </si>
  <si>
    <t>Projekta partneru finansējums neattiecināmiem</t>
  </si>
  <si>
    <t>atgriežamie līdzekļi F22010020</t>
  </si>
  <si>
    <r>
      <t xml:space="preserve">Kopējais projekta faktiski apgūtais finansējums (EUR): 24 782,63 , t.sk, Jūrmalas pilsētas domes līdzfinansējums attiecināmo izmaksu segšanai 8 200,01 (33%), projekta partneru līdzfinansējums attiecināmo izmaksu segšanai 3 300,22  (13%), ERAF līdzfinansējums projekta attiecināmo izmaksu segšanai 11 500,23 (46%), Jūrmalas pilsētas domes līdzfinansējums projekta neattiecināmo izmaksu segšanai 1 758,43  un projekta partneru līdzfinansējums projekta neattiecināmo izmaksu segšanai 23,74 (kopā - 7%). </t>
    </r>
    <r>
      <rPr>
        <sz val="9"/>
        <color indexed="10"/>
        <rFont val="Times New Roman"/>
        <family val="1"/>
      </rPr>
      <t xml:space="preserve">Partneriem atgriežamā līdzekļu ekonomija 875,82. </t>
    </r>
    <r>
      <rPr>
        <sz val="9"/>
        <rFont val="Times New Roman"/>
        <family val="1"/>
      </rPr>
      <t>Partneru samaksāta soda nauda - 14 EUR.</t>
    </r>
  </si>
  <si>
    <t xml:space="preserve">Projekta partneru finansējums </t>
  </si>
  <si>
    <t>2015.gada 15.oktobra lēmumam Nr.408</t>
  </si>
  <si>
    <t>(protokols Nr.19, 14.punkts)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</si>
</sst>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6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hair"/>
      <right/>
      <top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thin"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3" fontId="3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23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wrapText="1"/>
    </xf>
    <xf numFmtId="0" fontId="4" fillId="0" borderId="26" xfId="0" applyFont="1" applyBorder="1" applyAlignment="1">
      <alignment wrapText="1"/>
    </xf>
    <xf numFmtId="0" fontId="3" fillId="0" borderId="25" xfId="0" applyFont="1" applyFill="1" applyBorder="1" applyAlignment="1" applyProtection="1">
      <alignment horizontal="left" vertical="top" wrapText="1"/>
      <protection/>
    </xf>
    <xf numFmtId="0" fontId="4" fillId="0" borderId="25" xfId="0" applyFont="1" applyFill="1" applyBorder="1" applyAlignment="1" applyProtection="1">
      <alignment horizontal="right" vertical="top" wrapText="1"/>
      <protection/>
    </xf>
    <xf numFmtId="0" fontId="3" fillId="0" borderId="26" xfId="0" applyFont="1" applyBorder="1" applyAlignment="1">
      <alignment wrapText="1"/>
    </xf>
    <xf numFmtId="3" fontId="48" fillId="0" borderId="24" xfId="0" applyNumberFormat="1" applyFont="1" applyFill="1" applyBorder="1" applyAlignment="1" applyProtection="1">
      <alignment horizontal="right" vertical="center" wrapText="1"/>
      <protection/>
    </xf>
    <xf numFmtId="3" fontId="48" fillId="0" borderId="27" xfId="0" applyNumberFormat="1" applyFont="1" applyFill="1" applyBorder="1" applyAlignment="1" applyProtection="1">
      <alignment horizontal="right" vertical="center" wrapText="1"/>
      <protection/>
    </xf>
    <xf numFmtId="3" fontId="48" fillId="0" borderId="18" xfId="0" applyNumberFormat="1" applyFont="1" applyFill="1" applyBorder="1" applyAlignment="1">
      <alignment horizontal="right"/>
    </xf>
    <xf numFmtId="3" fontId="49" fillId="34" borderId="28" xfId="0" applyNumberFormat="1" applyFont="1" applyFill="1" applyBorder="1" applyAlignment="1">
      <alignment horizontal="right" vertical="center"/>
    </xf>
    <xf numFmtId="3" fontId="48" fillId="0" borderId="21" xfId="0" applyNumberFormat="1" applyFont="1" applyFill="1" applyBorder="1" applyAlignment="1">
      <alignment horizontal="right"/>
    </xf>
    <xf numFmtId="3" fontId="48" fillId="0" borderId="17" xfId="0" applyNumberFormat="1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right"/>
    </xf>
    <xf numFmtId="3" fontId="49" fillId="0" borderId="17" xfId="0" applyNumberFormat="1" applyFont="1" applyFill="1" applyBorder="1" applyAlignment="1">
      <alignment horizontal="right"/>
    </xf>
    <xf numFmtId="3" fontId="49" fillId="0" borderId="29" xfId="0" applyNumberFormat="1" applyFont="1" applyFill="1" applyBorder="1" applyAlignment="1">
      <alignment horizontal="right"/>
    </xf>
    <xf numFmtId="3" fontId="48" fillId="0" borderId="21" xfId="0" applyNumberFormat="1" applyFont="1" applyFill="1" applyBorder="1" applyAlignment="1" applyProtection="1">
      <alignment horizontal="right" vertical="center" wrapText="1"/>
      <protection/>
    </xf>
    <xf numFmtId="3" fontId="48" fillId="0" borderId="18" xfId="0" applyNumberFormat="1" applyFont="1" applyFill="1" applyBorder="1" applyAlignment="1" applyProtection="1">
      <alignment horizontal="right" vertical="center" wrapText="1"/>
      <protection/>
    </xf>
    <xf numFmtId="3" fontId="48" fillId="0" borderId="0" xfId="0" applyNumberFormat="1" applyFont="1" applyFill="1" applyBorder="1" applyAlignment="1">
      <alignment/>
    </xf>
    <xf numFmtId="3" fontId="48" fillId="0" borderId="24" xfId="0" applyNumberFormat="1" applyFont="1" applyFill="1" applyBorder="1" applyAlignment="1">
      <alignment horizontal="right"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34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48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Alignment="1">
      <alignment vertical="center"/>
    </xf>
    <xf numFmtId="0" fontId="48" fillId="0" borderId="26" xfId="56" applyFont="1" applyFill="1" applyBorder="1" applyAlignment="1" applyProtection="1">
      <alignment horizontal="right" vertical="center" wrapText="1"/>
      <protection/>
    </xf>
    <xf numFmtId="3" fontId="49" fillId="34" borderId="31" xfId="0" applyNumberFormat="1" applyFont="1" applyFill="1" applyBorder="1" applyAlignment="1">
      <alignment horizontal="right" vertical="center"/>
    </xf>
    <xf numFmtId="3" fontId="49" fillId="34" borderId="33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3" fillId="34" borderId="21" xfId="0" applyNumberFormat="1" applyFont="1" applyFill="1" applyBorder="1" applyAlignment="1">
      <alignment/>
    </xf>
    <xf numFmtId="3" fontId="49" fillId="34" borderId="2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 horizontal="right"/>
    </xf>
    <xf numFmtId="3" fontId="48" fillId="0" borderId="34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8" fillId="0" borderId="36" xfId="0" applyNumberFormat="1" applyFont="1" applyFill="1" applyBorder="1" applyAlignment="1">
      <alignment horizontal="right"/>
    </xf>
    <xf numFmtId="3" fontId="48" fillId="35" borderId="21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 applyProtection="1">
      <alignment horizontal="right" vertical="center" wrapText="1"/>
      <protection/>
    </xf>
    <xf numFmtId="3" fontId="49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3" fontId="4" fillId="0" borderId="3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56" applyFont="1" applyFill="1" applyBorder="1" applyAlignment="1" applyProtection="1">
      <alignment horizontal="left" vertical="center" wrapText="1"/>
      <protection/>
    </xf>
    <xf numFmtId="0" fontId="4" fillId="0" borderId="32" xfId="56" applyFont="1" applyFill="1" applyBorder="1" applyAlignment="1" applyProtection="1">
      <alignment horizontal="left" vertical="center" wrapText="1"/>
      <protection/>
    </xf>
    <xf numFmtId="0" fontId="3" fillId="34" borderId="2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52" fillId="0" borderId="35" xfId="0" applyFont="1" applyBorder="1" applyAlignment="1">
      <alignment vertical="center" wrapText="1"/>
    </xf>
    <xf numFmtId="0" fontId="52" fillId="0" borderId="51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33" xfId="0" applyFont="1" applyFill="1" applyBorder="1" applyAlignment="1">
      <alignment horizontal="left" vertical="center" wrapText="1"/>
    </xf>
    <xf numFmtId="0" fontId="52" fillId="0" borderId="38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4" fillId="0" borderId="35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8" fillId="0" borderId="38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9"/>
  <sheetViews>
    <sheetView tabSelected="1" zoomScale="120" zoomScaleNormal="120" zoomScalePageLayoutView="0" workbookViewId="0" topLeftCell="B1">
      <selection activeCell="H5" sqref="H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20.00390625" style="1" customWidth="1"/>
    <col min="5" max="5" width="20.00390625" style="49" customWidth="1"/>
    <col min="6" max="6" width="20.57421875" style="1" customWidth="1"/>
    <col min="7" max="16384" width="9.140625" style="1" customWidth="1"/>
  </cols>
  <sheetData>
    <row r="1" spans="4:7" ht="12.75" customHeight="1">
      <c r="D1" s="76" t="s">
        <v>15</v>
      </c>
      <c r="E1" s="76"/>
      <c r="F1" s="76"/>
      <c r="G1" s="51"/>
    </row>
    <row r="2" spans="4:7" ht="18.75" customHeight="1">
      <c r="D2" s="76" t="s">
        <v>93</v>
      </c>
      <c r="E2" s="76"/>
      <c r="F2" s="76"/>
      <c r="G2" s="51"/>
    </row>
    <row r="3" spans="4:7" ht="12.75" customHeight="1">
      <c r="D3" s="76" t="s">
        <v>94</v>
      </c>
      <c r="E3" s="76"/>
      <c r="F3" s="76"/>
      <c r="G3" s="51"/>
    </row>
    <row r="4" ht="12">
      <c r="G4" s="51"/>
    </row>
    <row r="5" spans="2:7" ht="56.25" customHeight="1">
      <c r="B5" s="85" t="s">
        <v>84</v>
      </c>
      <c r="C5" s="85"/>
      <c r="D5" s="85"/>
      <c r="E5" s="85"/>
      <c r="F5" s="85"/>
      <c r="G5" s="51"/>
    </row>
    <row r="6" spans="2:7" ht="12.75" customHeight="1">
      <c r="B6" s="12" t="s">
        <v>3</v>
      </c>
      <c r="C6" s="13"/>
      <c r="D6" s="86" t="s">
        <v>17</v>
      </c>
      <c r="E6" s="86"/>
      <c r="F6" s="87"/>
      <c r="G6" s="51"/>
    </row>
    <row r="7" spans="2:7" ht="12">
      <c r="B7" s="88" t="s">
        <v>4</v>
      </c>
      <c r="C7" s="89"/>
      <c r="D7" s="89" t="s">
        <v>18</v>
      </c>
      <c r="E7" s="89"/>
      <c r="F7" s="90"/>
      <c r="G7" s="51"/>
    </row>
    <row r="8" spans="2:7" ht="49.5" customHeight="1">
      <c r="B8" s="91" t="s">
        <v>91</v>
      </c>
      <c r="C8" s="92"/>
      <c r="D8" s="92"/>
      <c r="E8" s="92"/>
      <c r="F8" s="93"/>
      <c r="G8" s="51"/>
    </row>
    <row r="9" spans="2:7" ht="12">
      <c r="B9" s="77" t="s">
        <v>6</v>
      </c>
      <c r="C9" s="78"/>
      <c r="D9" s="81" t="s">
        <v>8</v>
      </c>
      <c r="E9" s="81" t="s">
        <v>9</v>
      </c>
      <c r="F9" s="83" t="s">
        <v>7</v>
      </c>
      <c r="G9" s="51"/>
    </row>
    <row r="10" spans="2:7" ht="15" customHeight="1">
      <c r="B10" s="79"/>
      <c r="C10" s="80"/>
      <c r="D10" s="82"/>
      <c r="E10" s="82"/>
      <c r="F10" s="84"/>
      <c r="G10" s="51"/>
    </row>
    <row r="11" spans="2:7" ht="12">
      <c r="B11" s="96" t="s">
        <v>10</v>
      </c>
      <c r="C11" s="97"/>
      <c r="D11" s="50">
        <f>SUM(D12:D14,D15,D17:D17,D18)</f>
        <v>46265</v>
      </c>
      <c r="E11" s="58">
        <f>SUM(E12:E14,E15,E17:E17,E18)</f>
        <v>46271</v>
      </c>
      <c r="F11" s="32">
        <f>F12+F13+F14+F15+F17+F16+F19+F20</f>
        <v>36284</v>
      </c>
      <c r="G11" s="51"/>
    </row>
    <row r="12" spans="2:14" ht="12">
      <c r="B12" s="98" t="s">
        <v>0</v>
      </c>
      <c r="C12" s="99"/>
      <c r="D12" s="44">
        <v>10550</v>
      </c>
      <c r="E12" s="44">
        <v>10550</v>
      </c>
      <c r="F12" s="67">
        <f>7312</f>
        <v>7312</v>
      </c>
      <c r="G12" s="71"/>
      <c r="H12" s="72"/>
      <c r="I12" s="72"/>
      <c r="J12" s="72"/>
      <c r="K12" s="72"/>
      <c r="L12" s="72"/>
      <c r="M12" s="72"/>
      <c r="N12" s="72"/>
    </row>
    <row r="13" spans="2:14" ht="12">
      <c r="B13" s="5" t="s">
        <v>2</v>
      </c>
      <c r="C13" s="6"/>
      <c r="D13" s="44">
        <v>10550</v>
      </c>
      <c r="E13" s="44">
        <v>10550</v>
      </c>
      <c r="F13" s="67">
        <v>8200</v>
      </c>
      <c r="G13" s="73"/>
      <c r="H13" s="72"/>
      <c r="I13" s="72"/>
      <c r="J13" s="72"/>
      <c r="K13" s="72"/>
      <c r="L13" s="72"/>
      <c r="M13" s="72"/>
      <c r="N13" s="72"/>
    </row>
    <row r="14" spans="2:9" ht="14.25" customHeight="1" thickBot="1">
      <c r="B14" s="104" t="s">
        <v>1</v>
      </c>
      <c r="C14" s="105"/>
      <c r="D14" s="63">
        <v>2315</v>
      </c>
      <c r="E14" s="63">
        <v>2315</v>
      </c>
      <c r="F14" s="64">
        <v>1758</v>
      </c>
      <c r="G14" s="53"/>
      <c r="I14" s="3"/>
    </row>
    <row r="15" spans="2:7" ht="21.75" customHeight="1" thickBot="1">
      <c r="B15" s="106" t="s">
        <v>16</v>
      </c>
      <c r="C15" s="107"/>
      <c r="D15" s="65">
        <v>14650</v>
      </c>
      <c r="E15" s="65">
        <v>14650</v>
      </c>
      <c r="F15" s="66">
        <v>11500</v>
      </c>
      <c r="G15" s="56"/>
    </row>
    <row r="16" spans="2:7" ht="12.75" customHeight="1">
      <c r="B16" s="114" t="s">
        <v>89</v>
      </c>
      <c r="C16" s="115"/>
      <c r="D16" s="44">
        <v>0</v>
      </c>
      <c r="E16" s="44">
        <v>0</v>
      </c>
      <c r="F16" s="33">
        <v>24</v>
      </c>
      <c r="G16" s="56"/>
    </row>
    <row r="17" spans="2:7" ht="12">
      <c r="B17" s="108" t="s">
        <v>92</v>
      </c>
      <c r="C17" s="109"/>
      <c r="D17" s="60">
        <v>8200</v>
      </c>
      <c r="E17" s="45">
        <f>8206</f>
        <v>8206</v>
      </c>
      <c r="F17" s="41">
        <v>7490</v>
      </c>
      <c r="G17" s="53"/>
    </row>
    <row r="18" spans="2:7" ht="27.75" customHeight="1" hidden="1" thickBot="1">
      <c r="B18" s="110"/>
      <c r="C18" s="111"/>
      <c r="D18" s="46"/>
      <c r="E18" s="35"/>
      <c r="F18" s="31"/>
      <c r="G18" s="52"/>
    </row>
    <row r="19" spans="2:7" ht="13.5" customHeight="1">
      <c r="B19" s="116"/>
      <c r="C19" s="115"/>
      <c r="D19" s="46">
        <v>0</v>
      </c>
      <c r="E19" s="35">
        <v>0</v>
      </c>
      <c r="F19" s="31">
        <v>0</v>
      </c>
      <c r="G19" s="52"/>
    </row>
    <row r="20" spans="2:7" ht="12.75" thickBot="1">
      <c r="B20" s="112"/>
      <c r="C20" s="113"/>
      <c r="D20" s="63">
        <v>0</v>
      </c>
      <c r="E20" s="64">
        <v>0</v>
      </c>
      <c r="F20" s="64">
        <v>0</v>
      </c>
      <c r="G20" s="52"/>
    </row>
    <row r="21" spans="2:7" ht="12">
      <c r="B21" s="100" t="s">
        <v>11</v>
      </c>
      <c r="C21" s="101"/>
      <c r="D21" s="61">
        <f>D23+D49</f>
        <v>46265</v>
      </c>
      <c r="E21" s="62">
        <f>E23+E49</f>
        <v>46271</v>
      </c>
      <c r="F21" s="59">
        <f>F23+F49</f>
        <v>36284</v>
      </c>
      <c r="G21" s="52"/>
    </row>
    <row r="22" spans="2:7" ht="12">
      <c r="B22" s="102" t="s">
        <v>12</v>
      </c>
      <c r="C22" s="103"/>
      <c r="D22" s="10"/>
      <c r="E22" s="36"/>
      <c r="F22" s="37"/>
      <c r="G22" s="52"/>
    </row>
    <row r="23" spans="2:8" ht="12">
      <c r="B23" s="7" t="s">
        <v>13</v>
      </c>
      <c r="C23" s="8" t="s">
        <v>14</v>
      </c>
      <c r="D23" s="68">
        <f>D24+D40+D44</f>
        <v>35715</v>
      </c>
      <c r="E23" s="69">
        <f>E24+E40+E44</f>
        <v>35715</v>
      </c>
      <c r="F23" s="69">
        <f>F24+F40+F44</f>
        <v>28082</v>
      </c>
      <c r="G23" s="52"/>
      <c r="H23" s="3"/>
    </row>
    <row r="24" spans="2:8" ht="12">
      <c r="B24" s="21">
        <v>2000</v>
      </c>
      <c r="C24" s="22" t="s">
        <v>66</v>
      </c>
      <c r="D24" s="38">
        <f>D25+D28+D35</f>
        <v>31110</v>
      </c>
      <c r="E24" s="38">
        <f>E25+E28+E35</f>
        <v>31110</v>
      </c>
      <c r="F24" s="38">
        <f>F25+F28+F35</f>
        <v>24574</v>
      </c>
      <c r="G24" s="53"/>
      <c r="H24" s="3"/>
    </row>
    <row r="25" spans="2:8" ht="12">
      <c r="B25" s="21">
        <v>2100</v>
      </c>
      <c r="C25" s="18" t="s">
        <v>67</v>
      </c>
      <c r="D25" s="14">
        <f>D26+D27</f>
        <v>14535</v>
      </c>
      <c r="E25" s="38">
        <f>SUM(E26:E27)</f>
        <v>14535</v>
      </c>
      <c r="F25" s="38">
        <f>F26+F27</f>
        <v>11069</v>
      </c>
      <c r="G25" s="53"/>
      <c r="H25" s="3"/>
    </row>
    <row r="26" spans="2:8" ht="12">
      <c r="B26" s="23">
        <v>2121</v>
      </c>
      <c r="C26" s="18" t="s">
        <v>19</v>
      </c>
      <c r="D26" s="14">
        <v>3050</v>
      </c>
      <c r="E26" s="38">
        <v>3050</v>
      </c>
      <c r="F26" s="38">
        <v>2594</v>
      </c>
      <c r="G26" s="53"/>
      <c r="H26" s="3"/>
    </row>
    <row r="27" spans="2:8" ht="24">
      <c r="B27" s="23">
        <v>2122</v>
      </c>
      <c r="C27" s="18" t="s">
        <v>68</v>
      </c>
      <c r="D27" s="14">
        <v>11485</v>
      </c>
      <c r="E27" s="38">
        <v>11485</v>
      </c>
      <c r="F27" s="38">
        <v>8475</v>
      </c>
      <c r="G27" s="53"/>
      <c r="H27" s="3"/>
    </row>
    <row r="28" spans="2:8" ht="12">
      <c r="B28" s="21">
        <v>2200</v>
      </c>
      <c r="C28" s="18" t="s">
        <v>69</v>
      </c>
      <c r="D28" s="14">
        <f>D29+D31+D33</f>
        <v>15075</v>
      </c>
      <c r="E28" s="14">
        <f>E29+E31+E33</f>
        <v>15075</v>
      </c>
      <c r="F28" s="14">
        <f>F29+F31+F33</f>
        <v>12313</v>
      </c>
      <c r="G28" s="53"/>
      <c r="H28" s="3"/>
    </row>
    <row r="29" spans="2:8" ht="24">
      <c r="B29" s="70">
        <v>2230</v>
      </c>
      <c r="C29" s="18" t="s">
        <v>70</v>
      </c>
      <c r="D29" s="14">
        <f>D30</f>
        <v>50</v>
      </c>
      <c r="E29" s="29">
        <f>E30</f>
        <v>50</v>
      </c>
      <c r="F29" s="30">
        <f>F30</f>
        <v>0</v>
      </c>
      <c r="G29" s="53"/>
      <c r="H29" s="3"/>
    </row>
    <row r="30" spans="2:8" ht="12">
      <c r="B30" s="23">
        <v>2236</v>
      </c>
      <c r="C30" s="18" t="s">
        <v>20</v>
      </c>
      <c r="D30" s="14">
        <v>50</v>
      </c>
      <c r="E30" s="30">
        <v>50</v>
      </c>
      <c r="F30" s="29">
        <v>0</v>
      </c>
      <c r="G30" s="53"/>
      <c r="H30" s="3"/>
    </row>
    <row r="31" spans="2:8" ht="12">
      <c r="B31" s="70">
        <v>2260</v>
      </c>
      <c r="C31" s="18" t="s">
        <v>71</v>
      </c>
      <c r="D31" s="14">
        <f>D32</f>
        <v>13920</v>
      </c>
      <c r="E31" s="29">
        <f>E32</f>
        <v>13920</v>
      </c>
      <c r="F31" s="30">
        <f>F32</f>
        <v>11754</v>
      </c>
      <c r="G31" s="53"/>
      <c r="H31" s="3"/>
    </row>
    <row r="32" spans="2:8" ht="12">
      <c r="B32" s="23">
        <v>2264</v>
      </c>
      <c r="C32" s="18" t="s">
        <v>80</v>
      </c>
      <c r="D32" s="14">
        <v>13920</v>
      </c>
      <c r="E32" s="29">
        <v>13920</v>
      </c>
      <c r="F32" s="39">
        <v>11754</v>
      </c>
      <c r="G32" s="53"/>
      <c r="H32" s="3"/>
    </row>
    <row r="33" spans="2:8" ht="12">
      <c r="B33" s="70">
        <v>2270</v>
      </c>
      <c r="C33" s="18" t="s">
        <v>87</v>
      </c>
      <c r="D33" s="14">
        <f>D34</f>
        <v>1105</v>
      </c>
      <c r="E33" s="14">
        <f>E34</f>
        <v>1105</v>
      </c>
      <c r="F33" s="14">
        <f>F34</f>
        <v>559</v>
      </c>
      <c r="G33" s="53"/>
      <c r="H33" s="3"/>
    </row>
    <row r="34" spans="2:8" ht="12">
      <c r="B34" s="23">
        <v>2279</v>
      </c>
      <c r="C34" s="18" t="s">
        <v>88</v>
      </c>
      <c r="D34" s="14">
        <v>1105</v>
      </c>
      <c r="E34" s="55">
        <v>1105</v>
      </c>
      <c r="F34" s="39">
        <v>559</v>
      </c>
      <c r="G34" s="53"/>
      <c r="H34" s="3"/>
    </row>
    <row r="35" spans="2:8" ht="36">
      <c r="B35" s="21">
        <v>2300</v>
      </c>
      <c r="C35" s="18" t="s">
        <v>72</v>
      </c>
      <c r="D35" s="20">
        <f>D36+D38</f>
        <v>1500</v>
      </c>
      <c r="E35" s="20">
        <f>E36+E38</f>
        <v>1500</v>
      </c>
      <c r="F35" s="20">
        <f>F36+F38</f>
        <v>1192</v>
      </c>
      <c r="G35" s="53"/>
      <c r="H35" s="3"/>
    </row>
    <row r="36" spans="2:8" ht="24">
      <c r="B36" s="70">
        <v>2310</v>
      </c>
      <c r="C36" s="18" t="s">
        <v>85</v>
      </c>
      <c r="D36" s="14">
        <f>D37</f>
        <v>1300</v>
      </c>
      <c r="E36" s="14">
        <f>E37</f>
        <v>1300</v>
      </c>
      <c r="F36" s="14">
        <f>F37</f>
        <v>1066</v>
      </c>
      <c r="G36" s="53"/>
      <c r="H36" s="3"/>
    </row>
    <row r="37" spans="2:8" ht="24">
      <c r="B37" s="23">
        <v>2314</v>
      </c>
      <c r="C37" s="18" t="s">
        <v>86</v>
      </c>
      <c r="D37" s="14">
        <v>1300</v>
      </c>
      <c r="E37" s="30">
        <v>1300</v>
      </c>
      <c r="F37" s="29">
        <v>1066</v>
      </c>
      <c r="G37" s="53"/>
      <c r="H37" s="3"/>
    </row>
    <row r="38" spans="2:8" ht="12">
      <c r="B38" s="70">
        <v>2320</v>
      </c>
      <c r="C38" s="18" t="s">
        <v>73</v>
      </c>
      <c r="D38" s="14">
        <f>D39</f>
        <v>200</v>
      </c>
      <c r="E38" s="55">
        <f>E39</f>
        <v>200</v>
      </c>
      <c r="F38" s="29">
        <f>F39</f>
        <v>126</v>
      </c>
      <c r="G38" s="53"/>
      <c r="H38" s="3"/>
    </row>
    <row r="39" spans="2:8" ht="12">
      <c r="B39" s="23">
        <v>2322</v>
      </c>
      <c r="C39" s="18" t="s">
        <v>21</v>
      </c>
      <c r="D39" s="14">
        <v>200</v>
      </c>
      <c r="E39" s="55">
        <v>200</v>
      </c>
      <c r="F39" s="29">
        <v>126</v>
      </c>
      <c r="G39" s="53"/>
      <c r="H39" s="3"/>
    </row>
    <row r="40" spans="2:8" ht="12">
      <c r="B40" s="21">
        <v>3000</v>
      </c>
      <c r="C40" s="22" t="s">
        <v>74</v>
      </c>
      <c r="D40" s="14">
        <f>D41</f>
        <v>3750</v>
      </c>
      <c r="E40" s="29">
        <f>E41</f>
        <v>3750</v>
      </c>
      <c r="F40" s="29">
        <f>F41</f>
        <v>2972</v>
      </c>
      <c r="G40" s="52"/>
      <c r="H40" s="3"/>
    </row>
    <row r="41" spans="2:8" ht="60">
      <c r="B41" s="21">
        <v>3290</v>
      </c>
      <c r="C41" s="24" t="s">
        <v>75</v>
      </c>
      <c r="D41" s="14">
        <f>D42+D43</f>
        <v>3750</v>
      </c>
      <c r="E41" s="14">
        <f>E42+E43</f>
        <v>3750</v>
      </c>
      <c r="F41" s="14">
        <f>F42+F43</f>
        <v>2972</v>
      </c>
      <c r="G41" s="54"/>
      <c r="H41" s="3"/>
    </row>
    <row r="42" spans="2:9" ht="36">
      <c r="B42" s="23">
        <v>3293</v>
      </c>
      <c r="C42" s="25" t="s">
        <v>82</v>
      </c>
      <c r="D42" s="14">
        <v>3150</v>
      </c>
      <c r="E42" s="29">
        <v>3150</v>
      </c>
      <c r="F42" s="29">
        <v>2443</v>
      </c>
      <c r="G42" s="54"/>
      <c r="H42" s="3"/>
      <c r="I42" s="3"/>
    </row>
    <row r="43" spans="2:9" ht="48">
      <c r="B43" s="23">
        <v>3294</v>
      </c>
      <c r="C43" s="25" t="s">
        <v>83</v>
      </c>
      <c r="D43" s="14">
        <v>600</v>
      </c>
      <c r="E43" s="29">
        <v>600</v>
      </c>
      <c r="F43" s="29">
        <v>529</v>
      </c>
      <c r="G43" s="54"/>
      <c r="H43" s="3"/>
      <c r="I43" s="3"/>
    </row>
    <row r="44" spans="2:8" ht="24">
      <c r="B44" s="21">
        <v>7000</v>
      </c>
      <c r="C44" s="28" t="s">
        <v>76</v>
      </c>
      <c r="D44" s="14">
        <f>D45+D46</f>
        <v>855</v>
      </c>
      <c r="E44" s="14">
        <f>E45+E46</f>
        <v>855</v>
      </c>
      <c r="F44" s="14">
        <f>F45+F46</f>
        <v>536</v>
      </c>
      <c r="G44" s="53"/>
      <c r="H44" s="3"/>
    </row>
    <row r="45" spans="2:8" ht="24">
      <c r="B45" s="27">
        <v>7210</v>
      </c>
      <c r="C45" s="18" t="s">
        <v>81</v>
      </c>
      <c r="D45" s="14">
        <v>350</v>
      </c>
      <c r="E45" s="29">
        <v>350</v>
      </c>
      <c r="F45" s="29">
        <v>328</v>
      </c>
      <c r="G45" s="54"/>
      <c r="H45" s="3"/>
    </row>
    <row r="46" spans="2:8" ht="12">
      <c r="B46" s="26">
        <v>7700</v>
      </c>
      <c r="C46" s="18" t="s">
        <v>77</v>
      </c>
      <c r="D46" s="14">
        <f aca="true" t="shared" si="0" ref="D46:F47">D47</f>
        <v>505</v>
      </c>
      <c r="E46" s="39">
        <f t="shared" si="0"/>
        <v>505</v>
      </c>
      <c r="F46" s="29">
        <f t="shared" si="0"/>
        <v>208</v>
      </c>
      <c r="G46" s="53"/>
      <c r="H46" s="3"/>
    </row>
    <row r="47" spans="2:8" ht="24">
      <c r="B47" s="27">
        <v>7710</v>
      </c>
      <c r="C47" s="18" t="s">
        <v>78</v>
      </c>
      <c r="D47" s="14">
        <f t="shared" si="0"/>
        <v>505</v>
      </c>
      <c r="E47" s="39">
        <f t="shared" si="0"/>
        <v>505</v>
      </c>
      <c r="F47" s="29">
        <f t="shared" si="0"/>
        <v>208</v>
      </c>
      <c r="G47" s="53"/>
      <c r="H47" s="3"/>
    </row>
    <row r="48" spans="2:8" ht="24">
      <c r="B48" s="27">
        <v>7712</v>
      </c>
      <c r="C48" s="18" t="s">
        <v>79</v>
      </c>
      <c r="D48" s="14">
        <v>505</v>
      </c>
      <c r="E48" s="29">
        <v>505</v>
      </c>
      <c r="F48" s="30">
        <v>208</v>
      </c>
      <c r="G48" s="53"/>
      <c r="H48" s="3"/>
    </row>
    <row r="49" spans="2:8" ht="12.75" customHeight="1">
      <c r="B49" s="94" t="s">
        <v>5</v>
      </c>
      <c r="C49" s="95"/>
      <c r="D49" s="11">
        <f>D50</f>
        <v>10550</v>
      </c>
      <c r="E49" s="31">
        <f>E50</f>
        <v>10556</v>
      </c>
      <c r="F49" s="31">
        <f>F50</f>
        <v>8202</v>
      </c>
      <c r="G49" s="52"/>
      <c r="H49" s="3"/>
    </row>
    <row r="50" spans="2:8" ht="12">
      <c r="B50" s="9"/>
      <c r="C50" s="57" t="s">
        <v>90</v>
      </c>
      <c r="D50" s="31">
        <f>D12+D13+D14+D15+D17-D25-D28-D35-D40-D44</f>
        <v>10550</v>
      </c>
      <c r="E50" s="31">
        <f>E12+E13+E14+E15+E17-E25-E28-E35-E40-E44</f>
        <v>10556</v>
      </c>
      <c r="F50" s="31">
        <f>F12+F13+F14+F15+F17+F16+F19+F20-F25-F28-F35-F40-F44</f>
        <v>8202</v>
      </c>
      <c r="G50" s="52"/>
      <c r="H50" s="3"/>
    </row>
    <row r="51" spans="2:8" ht="12">
      <c r="B51" s="4"/>
      <c r="C51" s="15"/>
      <c r="D51" s="16"/>
      <c r="E51" s="34"/>
      <c r="F51" s="34"/>
      <c r="G51" s="52"/>
      <c r="H51" s="3"/>
    </row>
    <row r="52" spans="2:7" ht="12">
      <c r="B52" s="74"/>
      <c r="C52" s="74"/>
      <c r="D52" s="74"/>
      <c r="E52" s="74"/>
      <c r="F52" s="74"/>
      <c r="G52" s="2"/>
    </row>
    <row r="53" spans="2:7" ht="12">
      <c r="B53" s="75"/>
      <c r="C53" s="75"/>
      <c r="D53" s="75"/>
      <c r="E53" s="75"/>
      <c r="F53" s="75"/>
      <c r="G53" s="2"/>
    </row>
    <row r="54" spans="2:7" ht="12" hidden="1">
      <c r="B54" s="2" t="s">
        <v>22</v>
      </c>
      <c r="C54" s="2"/>
      <c r="D54" s="17"/>
      <c r="E54" s="40"/>
      <c r="F54" s="40"/>
      <c r="G54" s="2"/>
    </row>
    <row r="55" spans="2:7" ht="12" hidden="1">
      <c r="B55" s="2"/>
      <c r="C55" s="2"/>
      <c r="D55" s="17"/>
      <c r="E55" s="40"/>
      <c r="F55" s="40"/>
      <c r="G55" s="2"/>
    </row>
    <row r="56" spans="2:7" ht="12" hidden="1">
      <c r="B56" s="2" t="s">
        <v>23</v>
      </c>
      <c r="C56" s="2"/>
      <c r="D56" s="17"/>
      <c r="E56" s="40"/>
      <c r="F56" s="40"/>
      <c r="G56" s="2"/>
    </row>
    <row r="57" spans="2:7" ht="12" hidden="1">
      <c r="B57" s="2"/>
      <c r="C57" s="2"/>
      <c r="D57" s="17"/>
      <c r="E57" s="40"/>
      <c r="F57" s="40"/>
      <c r="G57" s="2"/>
    </row>
    <row r="58" spans="2:7" ht="12" hidden="1">
      <c r="B58" s="2" t="s">
        <v>24</v>
      </c>
      <c r="C58" s="2"/>
      <c r="D58" s="47">
        <f>D59+D60</f>
        <v>51757.26</v>
      </c>
      <c r="E58" s="40"/>
      <c r="F58" s="40"/>
      <c r="G58" s="2"/>
    </row>
    <row r="59" spans="2:7" ht="12" hidden="1">
      <c r="B59" s="2" t="s">
        <v>25</v>
      </c>
      <c r="C59" s="2"/>
      <c r="D59" s="47">
        <v>2285.65</v>
      </c>
      <c r="E59" s="40"/>
      <c r="F59" s="40"/>
      <c r="G59" s="2"/>
    </row>
    <row r="60" spans="2:7" ht="12" hidden="1">
      <c r="B60" s="2" t="s">
        <v>26</v>
      </c>
      <c r="C60" s="2"/>
      <c r="D60" s="47">
        <v>49471.61</v>
      </c>
      <c r="E60" s="40"/>
      <c r="F60" s="40"/>
      <c r="G60" s="2"/>
    </row>
    <row r="61" spans="2:7" ht="12" hidden="1">
      <c r="B61" s="2"/>
      <c r="C61" s="2"/>
      <c r="D61" s="47"/>
      <c r="E61" s="40"/>
      <c r="F61" s="40"/>
      <c r="G61" s="2"/>
    </row>
    <row r="62" spans="2:7" ht="12" hidden="1">
      <c r="B62" s="2" t="s">
        <v>41</v>
      </c>
      <c r="C62" s="2"/>
      <c r="D62" s="47">
        <f>3624</f>
        <v>3624</v>
      </c>
      <c r="E62" s="40"/>
      <c r="F62" s="40"/>
      <c r="G62" s="2"/>
    </row>
    <row r="63" spans="2:7" ht="12" hidden="1">
      <c r="B63" s="2" t="s">
        <v>27</v>
      </c>
      <c r="C63" s="2"/>
      <c r="D63" s="47">
        <v>3611.2</v>
      </c>
      <c r="E63" s="40"/>
      <c r="F63" s="40"/>
      <c r="G63" s="2"/>
    </row>
    <row r="64" spans="2:7" ht="12" hidden="1">
      <c r="B64" s="2" t="s">
        <v>28</v>
      </c>
      <c r="C64" s="2"/>
      <c r="D64" s="47">
        <v>12.8</v>
      </c>
      <c r="E64" s="40"/>
      <c r="F64" s="40"/>
      <c r="G64" s="2"/>
    </row>
    <row r="65" spans="2:7" ht="12" hidden="1">
      <c r="B65" s="2"/>
      <c r="C65" s="2"/>
      <c r="D65" s="47"/>
      <c r="E65" s="40"/>
      <c r="F65" s="40"/>
      <c r="G65" s="2"/>
    </row>
    <row r="66" spans="2:7" ht="12" hidden="1">
      <c r="B66" s="2" t="s">
        <v>29</v>
      </c>
      <c r="C66" s="2"/>
      <c r="D66" s="47">
        <v>13474.55</v>
      </c>
      <c r="E66" s="40"/>
      <c r="F66" s="40"/>
      <c r="G66" s="2"/>
    </row>
    <row r="67" spans="2:7" ht="12" hidden="1">
      <c r="B67" s="2" t="s">
        <v>30</v>
      </c>
      <c r="C67" s="2"/>
      <c r="D67" s="47">
        <f>5611.99+6148.93</f>
        <v>11760.92</v>
      </c>
      <c r="E67" s="40"/>
      <c r="F67" s="40"/>
      <c r="G67" s="2"/>
    </row>
    <row r="68" spans="2:7" ht="12" hidden="1">
      <c r="B68" s="2" t="s">
        <v>31</v>
      </c>
      <c r="C68" s="2"/>
      <c r="D68" s="47">
        <f>D66-D67</f>
        <v>1713.6299999999992</v>
      </c>
      <c r="E68" s="40"/>
      <c r="F68" s="40"/>
      <c r="G68" s="2"/>
    </row>
    <row r="69" spans="2:7" ht="12" hidden="1">
      <c r="B69" s="2"/>
      <c r="C69" s="2"/>
      <c r="D69" s="47"/>
      <c r="E69" s="40"/>
      <c r="F69" s="40"/>
      <c r="G69" s="2"/>
    </row>
    <row r="70" spans="2:7" ht="12" hidden="1">
      <c r="B70" s="2" t="s">
        <v>32</v>
      </c>
      <c r="C70" s="2"/>
      <c r="D70" s="47">
        <v>25899.79</v>
      </c>
      <c r="E70" s="40"/>
      <c r="F70" s="40"/>
      <c r="G70" s="2"/>
    </row>
    <row r="71" spans="2:7" ht="12" hidden="1">
      <c r="B71" s="2" t="s">
        <v>33</v>
      </c>
      <c r="C71" s="2"/>
      <c r="D71" s="47">
        <v>15720.3</v>
      </c>
      <c r="E71" s="40"/>
      <c r="F71" s="40"/>
      <c r="G71" s="2"/>
    </row>
    <row r="72" spans="2:7" ht="12" hidden="1">
      <c r="B72" s="2" t="s">
        <v>34</v>
      </c>
      <c r="C72" s="2"/>
      <c r="D72" s="47">
        <f>25519.24-15720.3</f>
        <v>9798.940000000002</v>
      </c>
      <c r="E72" s="40"/>
      <c r="F72" s="40"/>
      <c r="G72" s="2"/>
    </row>
    <row r="73" spans="2:7" ht="12" hidden="1">
      <c r="B73" s="2" t="s">
        <v>36</v>
      </c>
      <c r="C73" s="2"/>
      <c r="D73" s="47">
        <f>506.02+400+560.33</f>
        <v>1466.35</v>
      </c>
      <c r="E73" s="40"/>
      <c r="F73" s="40"/>
      <c r="G73" s="2"/>
    </row>
    <row r="74" spans="2:7" ht="12" hidden="1">
      <c r="B74" s="2" t="s">
        <v>35</v>
      </c>
      <c r="C74" s="2"/>
      <c r="D74" s="47">
        <v>8332.59</v>
      </c>
      <c r="E74" s="40"/>
      <c r="F74" s="40"/>
      <c r="G74" s="2"/>
    </row>
    <row r="75" spans="2:7" ht="12" hidden="1">
      <c r="B75" s="2" t="s">
        <v>37</v>
      </c>
      <c r="C75" s="2"/>
      <c r="D75" s="47">
        <f>D70-D71-D74</f>
        <v>1846.9000000000015</v>
      </c>
      <c r="E75" s="40"/>
      <c r="F75" s="40"/>
      <c r="G75" s="2"/>
    </row>
    <row r="76" spans="2:6" ht="12" hidden="1">
      <c r="B76" s="1" t="s">
        <v>38</v>
      </c>
      <c r="D76" s="48">
        <f>664.03</f>
        <v>664.03</v>
      </c>
      <c r="E76" s="42"/>
      <c r="F76" s="42"/>
    </row>
    <row r="77" spans="2:6" ht="12" hidden="1">
      <c r="B77" s="1" t="s">
        <v>39</v>
      </c>
      <c r="D77" s="48">
        <f>D75-D76</f>
        <v>1182.8700000000015</v>
      </c>
      <c r="E77" s="42"/>
      <c r="F77" s="42"/>
    </row>
    <row r="78" spans="4:6" ht="12" hidden="1">
      <c r="D78" s="48"/>
      <c r="E78" s="42"/>
      <c r="F78" s="42"/>
    </row>
    <row r="79" spans="2:6" ht="12" hidden="1">
      <c r="B79" s="1" t="s">
        <v>40</v>
      </c>
      <c r="D79" s="48">
        <f>267.78+1571.81+30.8</f>
        <v>1870.3899999999999</v>
      </c>
      <c r="E79" s="42"/>
      <c r="F79" s="42"/>
    </row>
    <row r="80" spans="4:6" ht="12" hidden="1">
      <c r="D80" s="48"/>
      <c r="E80" s="42"/>
      <c r="F80" s="42"/>
    </row>
    <row r="81" spans="4:6" ht="12" hidden="1">
      <c r="D81" s="48"/>
      <c r="E81" s="42"/>
      <c r="F81" s="42"/>
    </row>
    <row r="82" spans="2:6" ht="12" hidden="1">
      <c r="B82" s="1" t="s">
        <v>42</v>
      </c>
      <c r="D82" s="48">
        <f>D63+D71+D67</f>
        <v>31092.42</v>
      </c>
      <c r="E82" s="42"/>
      <c r="F82" s="42"/>
    </row>
    <row r="83" spans="2:6" ht="12" hidden="1">
      <c r="B83" s="1" t="s">
        <v>43</v>
      </c>
      <c r="D83" s="48">
        <f>D64+D68+D77+D79</f>
        <v>4779.6900000000005</v>
      </c>
      <c r="E83" s="42"/>
      <c r="F83" s="42"/>
    </row>
    <row r="84" spans="4:6" ht="12" hidden="1">
      <c r="D84" s="48"/>
      <c r="E84" s="42"/>
      <c r="F84" s="42"/>
    </row>
    <row r="85" spans="2:6" ht="12" hidden="1">
      <c r="B85" s="1" t="s">
        <v>44</v>
      </c>
      <c r="D85" s="48">
        <f>10550</f>
        <v>10550</v>
      </c>
      <c r="E85" s="42"/>
      <c r="F85" s="42"/>
    </row>
    <row r="86" spans="2:6" ht="12" hidden="1">
      <c r="B86" s="1" t="s">
        <v>46</v>
      </c>
      <c r="D86" s="48">
        <f>D76+D74</f>
        <v>8996.62</v>
      </c>
      <c r="E86" s="42"/>
      <c r="F86" s="42"/>
    </row>
    <row r="87" spans="2:6" ht="12" hidden="1">
      <c r="B87" s="1" t="s">
        <v>45</v>
      </c>
      <c r="D87" s="48">
        <f>D85-D86</f>
        <v>1553.3799999999992</v>
      </c>
      <c r="E87" s="42"/>
      <c r="F87" s="42"/>
    </row>
    <row r="88" spans="4:6" ht="12" hidden="1">
      <c r="D88" s="48"/>
      <c r="E88" s="42"/>
      <c r="F88" s="42"/>
    </row>
    <row r="89" spans="2:6" ht="12" hidden="1">
      <c r="B89" s="1" t="s">
        <v>47</v>
      </c>
      <c r="D89" s="48">
        <v>25914.29</v>
      </c>
      <c r="E89" s="42"/>
      <c r="F89" s="42"/>
    </row>
    <row r="90" spans="2:6" ht="12" hidden="1">
      <c r="B90" s="1" t="s">
        <v>48</v>
      </c>
      <c r="D90" s="48">
        <f>D82/2-0.03</f>
        <v>15546.179999999998</v>
      </c>
      <c r="E90" s="42"/>
      <c r="F90" s="42"/>
    </row>
    <row r="91" spans="2:6" ht="12" hidden="1">
      <c r="B91" s="1" t="s">
        <v>49</v>
      </c>
      <c r="D91" s="48">
        <f>D89-D90</f>
        <v>10368.110000000002</v>
      </c>
      <c r="E91" s="42"/>
      <c r="F91" s="42"/>
    </row>
    <row r="92" spans="2:6" ht="12" hidden="1">
      <c r="B92" s="1" t="s">
        <v>50</v>
      </c>
      <c r="D92" s="48">
        <v>6887.54</v>
      </c>
      <c r="E92" s="42"/>
      <c r="F92" s="42"/>
    </row>
    <row r="93" spans="4:6" ht="12" hidden="1">
      <c r="D93" s="48"/>
      <c r="E93" s="42"/>
      <c r="F93" s="42"/>
    </row>
    <row r="94" spans="2:6" ht="12" hidden="1">
      <c r="B94" s="1" t="s">
        <v>51</v>
      </c>
      <c r="D94" s="48">
        <f>D95+D96</f>
        <v>44868.729999999996</v>
      </c>
      <c r="E94" s="42"/>
      <c r="F94" s="42"/>
    </row>
    <row r="95" spans="2:6" ht="12" hidden="1">
      <c r="B95" s="1" t="s">
        <v>52</v>
      </c>
      <c r="D95" s="48">
        <f>D63+D67+D71+D74</f>
        <v>39425.009999999995</v>
      </c>
      <c r="E95" s="42"/>
      <c r="F95" s="42"/>
    </row>
    <row r="96" spans="2:6" ht="12" hidden="1">
      <c r="B96" s="1" t="s">
        <v>53</v>
      </c>
      <c r="D96" s="48">
        <f>D64+D76+D77+D79+D68</f>
        <v>5443.72</v>
      </c>
      <c r="E96" s="42"/>
      <c r="F96" s="42"/>
    </row>
    <row r="97" spans="4:6" ht="12" hidden="1">
      <c r="D97" s="48"/>
      <c r="E97" s="42"/>
      <c r="F97" s="42"/>
    </row>
    <row r="98" spans="2:6" ht="12" hidden="1">
      <c r="B98" s="1" t="s">
        <v>54</v>
      </c>
      <c r="D98" s="48">
        <f>D91</f>
        <v>10368.110000000002</v>
      </c>
      <c r="E98" s="42"/>
      <c r="F98" s="42"/>
    </row>
    <row r="99" spans="2:6" ht="12" hidden="1">
      <c r="B99" s="1" t="s">
        <v>55</v>
      </c>
      <c r="D99" s="48">
        <f>D87</f>
        <v>1553.3799999999992</v>
      </c>
      <c r="E99" s="42"/>
      <c r="F99" s="42"/>
    </row>
    <row r="100" spans="4:6" ht="12" hidden="1">
      <c r="D100" s="48"/>
      <c r="E100" s="42"/>
      <c r="F100" s="42"/>
    </row>
    <row r="101" spans="2:6" ht="12" hidden="1">
      <c r="B101" s="1" t="s">
        <v>56</v>
      </c>
      <c r="D101" s="48">
        <f>D94+D98+D99</f>
        <v>56790.219999999994</v>
      </c>
      <c r="E101" s="42"/>
      <c r="F101" s="42"/>
    </row>
    <row r="102" spans="4:6" ht="12" hidden="1">
      <c r="D102" s="48"/>
      <c r="E102" s="42"/>
      <c r="F102" s="42"/>
    </row>
    <row r="103" spans="4:6" ht="12" hidden="1">
      <c r="D103" s="48"/>
      <c r="E103" s="42"/>
      <c r="F103" s="42"/>
    </row>
    <row r="104" spans="2:6" ht="12" hidden="1">
      <c r="B104" s="1" t="s">
        <v>57</v>
      </c>
      <c r="D104" s="48">
        <f>19070.3*0.702804</f>
        <v>13402.6831212</v>
      </c>
      <c r="E104" s="42"/>
      <c r="F104" s="42"/>
    </row>
    <row r="105" spans="2:6" ht="12" hidden="1">
      <c r="B105" s="1" t="s">
        <v>58</v>
      </c>
      <c r="D105" s="48">
        <f>D91-D92</f>
        <v>3480.5700000000024</v>
      </c>
      <c r="E105" s="42"/>
      <c r="F105" s="42"/>
    </row>
    <row r="106" spans="2:6" ht="12" hidden="1">
      <c r="B106" s="1" t="s">
        <v>59</v>
      </c>
      <c r="D106" s="48">
        <f>D99</f>
        <v>1553.3799999999992</v>
      </c>
      <c r="E106" s="42"/>
      <c r="F106" s="42"/>
    </row>
    <row r="107" spans="2:6" ht="12" hidden="1">
      <c r="B107" s="1" t="s">
        <v>60</v>
      </c>
      <c r="D107" s="48">
        <f>D104-D106-D105</f>
        <v>8368.733121199999</v>
      </c>
      <c r="E107" s="42"/>
      <c r="F107" s="42"/>
    </row>
    <row r="108" spans="4:6" ht="12" hidden="1">
      <c r="D108" s="48"/>
      <c r="E108" s="42"/>
      <c r="F108" s="42"/>
    </row>
    <row r="109" spans="4:6" ht="12" hidden="1">
      <c r="D109" s="49"/>
      <c r="E109" s="43"/>
      <c r="F109" s="43"/>
    </row>
    <row r="110" spans="2:6" ht="12" hidden="1">
      <c r="B110" s="1" t="s">
        <v>61</v>
      </c>
      <c r="D110" s="48">
        <f>D111+D112+D114+D115</f>
        <v>57272.32</v>
      </c>
      <c r="E110" s="43"/>
      <c r="F110" s="43"/>
    </row>
    <row r="111" spans="2:6" ht="12" hidden="1">
      <c r="B111" s="1" t="s">
        <v>62</v>
      </c>
      <c r="D111" s="48">
        <f>D82</f>
        <v>31092.42</v>
      </c>
      <c r="E111" s="43"/>
      <c r="F111" s="43"/>
    </row>
    <row r="112" spans="2:6" ht="12" hidden="1">
      <c r="B112" s="1" t="s">
        <v>63</v>
      </c>
      <c r="D112" s="48">
        <f>D83</f>
        <v>4779.6900000000005</v>
      </c>
      <c r="E112" s="43"/>
      <c r="F112" s="43"/>
    </row>
    <row r="113" spans="4:6" ht="12" hidden="1">
      <c r="D113" s="49"/>
      <c r="E113" s="43"/>
      <c r="F113" s="43"/>
    </row>
    <row r="114" spans="2:6" ht="12" hidden="1">
      <c r="B114" s="1" t="s">
        <v>64</v>
      </c>
      <c r="D114" s="48">
        <f>D73+D74+(9867.9-5611.99+10026.26-6148.93+6415.2-3611.2)</f>
        <v>20736.18</v>
      </c>
      <c r="E114" s="43"/>
      <c r="F114" s="43"/>
    </row>
    <row r="115" spans="2:6" ht="12" hidden="1">
      <c r="B115" s="1" t="s">
        <v>65</v>
      </c>
      <c r="D115" s="48">
        <f>D76</f>
        <v>664.03</v>
      </c>
      <c r="E115" s="43"/>
      <c r="F115" s="43"/>
    </row>
    <row r="116" spans="4:6" ht="12" hidden="1">
      <c r="D116" s="49"/>
      <c r="E116" s="43"/>
      <c r="F116" s="43"/>
    </row>
    <row r="117" spans="4:6" ht="12">
      <c r="D117" s="19"/>
      <c r="E117" s="43"/>
      <c r="F117" s="43"/>
    </row>
    <row r="118" spans="5:6" ht="12">
      <c r="E118" s="43"/>
      <c r="F118" s="43"/>
    </row>
    <row r="119" spans="5:6" ht="12">
      <c r="E119" s="43"/>
      <c r="F119" s="43"/>
    </row>
  </sheetData>
  <sheetProtection/>
  <mergeCells count="26">
    <mergeCell ref="B12:C12"/>
    <mergeCell ref="B21:C21"/>
    <mergeCell ref="B22:C22"/>
    <mergeCell ref="B14:C14"/>
    <mergeCell ref="B15:C15"/>
    <mergeCell ref="B17:C17"/>
    <mergeCell ref="B18:C18"/>
    <mergeCell ref="B20:C20"/>
    <mergeCell ref="B16:C16"/>
    <mergeCell ref="B19:C19"/>
    <mergeCell ref="G12:N13"/>
    <mergeCell ref="B52:F53"/>
    <mergeCell ref="D1:F1"/>
    <mergeCell ref="D2:F2"/>
    <mergeCell ref="D3:F3"/>
    <mergeCell ref="B9:C10"/>
    <mergeCell ref="D9:D10"/>
    <mergeCell ref="E9:E10"/>
    <mergeCell ref="F9:F10"/>
    <mergeCell ref="B5:F5"/>
    <mergeCell ref="D6:F6"/>
    <mergeCell ref="B7:C7"/>
    <mergeCell ref="D7:F7"/>
    <mergeCell ref="B8:F8"/>
    <mergeCell ref="B49:C49"/>
    <mergeCell ref="B11:C11"/>
  </mergeCells>
  <printOptions horizontalCentered="1"/>
  <pageMargins left="0.15748031496062992" right="0.15748031496062992" top="0.1968503937007874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2015-10-16T09:55:40Z</cp:lastPrinted>
  <dcterms:created xsi:type="dcterms:W3CDTF">2009-11-16T13:33:28Z</dcterms:created>
  <dcterms:modified xsi:type="dcterms:W3CDTF">2015-10-16T09:56:49Z</dcterms:modified>
  <cp:category/>
  <cp:version/>
  <cp:contentType/>
  <cp:contentStatus/>
</cp:coreProperties>
</file>