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8770" windowHeight="11760"/>
  </bookViews>
  <sheets>
    <sheet name="IP_2016-2018" sheetId="5" r:id="rId1"/>
  </sheets>
  <definedNames>
    <definedName name="_xlnm._FilterDatabase" localSheetId="0" hidden="1">'IP_2016-2018'!$A$4:$Q$222</definedName>
    <definedName name="_xlnm.Print_Area" localSheetId="0">'IP_2016-2018'!$A$1:$Q$226</definedName>
    <definedName name="_xlnm.Print_Titles" localSheetId="0">'IP_2016-2018'!$4:$7</definedName>
  </definedNames>
  <calcPr calcId="145621"/>
</workbook>
</file>

<file path=xl/calcChain.xml><?xml version="1.0" encoding="utf-8"?>
<calcChain xmlns="http://schemas.openxmlformats.org/spreadsheetml/2006/main">
  <c r="L119" i="5" l="1"/>
  <c r="K119" i="5"/>
  <c r="J119" i="5"/>
  <c r="F119" i="5"/>
  <c r="G119" i="5"/>
  <c r="H119" i="5"/>
  <c r="E119" i="5"/>
  <c r="D119" i="5"/>
  <c r="L50" i="5"/>
  <c r="K50" i="5"/>
  <c r="J50" i="5"/>
  <c r="I50" i="5"/>
  <c r="F50" i="5"/>
  <c r="G50" i="5"/>
  <c r="H50" i="5"/>
  <c r="E50" i="5"/>
  <c r="D50" i="5"/>
  <c r="M13" i="5"/>
  <c r="M10" i="5"/>
  <c r="L10" i="5"/>
  <c r="K10" i="5"/>
  <c r="J10" i="5"/>
  <c r="G10" i="5"/>
  <c r="H10" i="5"/>
  <c r="F10" i="5"/>
  <c r="E10" i="5"/>
  <c r="D10" i="5"/>
  <c r="M218" i="5" l="1"/>
  <c r="L149" i="5"/>
  <c r="K115" i="5"/>
  <c r="J113" i="5"/>
  <c r="L92" i="5"/>
  <c r="M92" i="5"/>
  <c r="K88" i="5"/>
  <c r="K61" i="5"/>
  <c r="L59" i="5"/>
  <c r="K28" i="5"/>
  <c r="L26" i="5"/>
  <c r="L216" i="5"/>
  <c r="K183" i="5"/>
  <c r="I167" i="5" l="1"/>
  <c r="M167" i="5" s="1"/>
  <c r="I168" i="5"/>
  <c r="M168" i="5" s="1"/>
  <c r="I24" i="5"/>
  <c r="M24" i="5" s="1"/>
  <c r="I25" i="5"/>
  <c r="M25" i="5" s="1"/>
  <c r="I200" i="5" l="1"/>
  <c r="M200" i="5" s="1"/>
  <c r="I201" i="5"/>
  <c r="M201" i="5" s="1"/>
  <c r="I22" i="5"/>
  <c r="M22" i="5" s="1"/>
  <c r="I23" i="5"/>
  <c r="M23" i="5" s="1"/>
  <c r="I146" i="5" l="1"/>
  <c r="M146" i="5" s="1"/>
  <c r="I147" i="5"/>
  <c r="M147" i="5" s="1"/>
  <c r="I211" i="5"/>
  <c r="M211" i="5" s="1"/>
  <c r="I212" i="5"/>
  <c r="M212" i="5" s="1"/>
  <c r="I151" i="5"/>
  <c r="M151" i="5" s="1"/>
  <c r="I152" i="5"/>
  <c r="M152" i="5" s="1"/>
  <c r="I132" i="5"/>
  <c r="M132" i="5" s="1"/>
  <c r="I133" i="5"/>
  <c r="M133" i="5" s="1"/>
  <c r="I130" i="5"/>
  <c r="M130" i="5" s="1"/>
  <c r="I131" i="5"/>
  <c r="M131" i="5" s="1"/>
  <c r="J202" i="5"/>
  <c r="I62" i="5" l="1"/>
  <c r="M62" i="5" s="1"/>
  <c r="I61" i="5"/>
  <c r="M61" i="5" s="1"/>
  <c r="I101" i="5"/>
  <c r="M101" i="5" s="1"/>
  <c r="I102" i="5"/>
  <c r="M102" i="5" s="1"/>
  <c r="I177" i="5"/>
  <c r="M177" i="5" s="1"/>
  <c r="I178" i="5"/>
  <c r="M178" i="5" s="1"/>
  <c r="I134" i="5"/>
  <c r="M134" i="5" s="1"/>
  <c r="I135" i="5"/>
  <c r="M135" i="5" s="1"/>
  <c r="I136" i="5"/>
  <c r="M136" i="5" s="1"/>
  <c r="I137" i="5"/>
  <c r="M137" i="5" s="1"/>
  <c r="I92" i="5"/>
  <c r="I93" i="5"/>
  <c r="M93" i="5" s="1"/>
  <c r="M50" i="5" l="1"/>
  <c r="I119" i="5"/>
  <c r="I117" i="5"/>
  <c r="M117" i="5" s="1"/>
  <c r="I118" i="5"/>
  <c r="M118" i="5" s="1"/>
  <c r="I115" i="5" l="1"/>
  <c r="M115" i="5" s="1"/>
  <c r="I116" i="5"/>
  <c r="M116" i="5" s="1"/>
  <c r="I176" i="5" l="1"/>
  <c r="M176" i="5" s="1"/>
  <c r="I175" i="5"/>
  <c r="M175" i="5" s="1"/>
  <c r="I166" i="5"/>
  <c r="I165" i="5"/>
  <c r="I164" i="5"/>
  <c r="M164" i="5" s="1"/>
  <c r="I163" i="5"/>
  <c r="M163" i="5" s="1"/>
  <c r="I162" i="5"/>
  <c r="M162" i="5" s="1"/>
  <c r="I161" i="5"/>
  <c r="M161" i="5" s="1"/>
  <c r="L165" i="5"/>
  <c r="I145" i="5"/>
  <c r="M145" i="5" s="1"/>
  <c r="I144" i="5"/>
  <c r="M144" i="5" s="1"/>
  <c r="I33" i="5"/>
  <c r="M119" i="5" l="1"/>
  <c r="I181" i="5" l="1"/>
  <c r="G9" i="5" l="1"/>
  <c r="G120" i="5" l="1"/>
  <c r="G11" i="5"/>
  <c r="G51" i="5"/>
  <c r="I192" i="5"/>
  <c r="M192" i="5" s="1"/>
  <c r="I191" i="5"/>
  <c r="M191" i="5" s="1"/>
  <c r="I190" i="5"/>
  <c r="M190" i="5" s="1"/>
  <c r="I189" i="5"/>
  <c r="M189" i="5" s="1"/>
  <c r="I188" i="5"/>
  <c r="M188" i="5" s="1"/>
  <c r="I187" i="5"/>
  <c r="M187" i="5" s="1"/>
  <c r="M166" i="5"/>
  <c r="M165" i="5"/>
  <c r="I160" i="5"/>
  <c r="M160" i="5" s="1"/>
  <c r="I159" i="5"/>
  <c r="M159" i="5" s="1"/>
  <c r="I158" i="5"/>
  <c r="M158" i="5" s="1"/>
  <c r="I157" i="5"/>
  <c r="M157" i="5" s="1"/>
  <c r="I156" i="5"/>
  <c r="M156" i="5" s="1"/>
  <c r="I155" i="5"/>
  <c r="M155" i="5" s="1"/>
  <c r="I154" i="5"/>
  <c r="M154" i="5" s="1"/>
  <c r="I153" i="5"/>
  <c r="M153" i="5" s="1"/>
  <c r="I13" i="5"/>
  <c r="I14" i="5"/>
  <c r="M14" i="5" s="1"/>
  <c r="I15" i="5"/>
  <c r="M15" i="5" s="1"/>
  <c r="I16" i="5"/>
  <c r="M16" i="5" s="1"/>
  <c r="I18" i="5"/>
  <c r="M18" i="5" s="1"/>
  <c r="I20" i="5"/>
  <c r="M20" i="5" s="1"/>
  <c r="I21" i="5"/>
  <c r="M21" i="5" s="1"/>
  <c r="I26" i="5"/>
  <c r="I27" i="5"/>
  <c r="M27" i="5" s="1"/>
  <c r="I29" i="5"/>
  <c r="M29" i="5" s="1"/>
  <c r="I31" i="5"/>
  <c r="M31" i="5" s="1"/>
  <c r="I32" i="5"/>
  <c r="M32" i="5" s="1"/>
  <c r="I34" i="5"/>
  <c r="M34" i="5" s="1"/>
  <c r="I35" i="5"/>
  <c r="M35" i="5" s="1"/>
  <c r="I36" i="5"/>
  <c r="M36" i="5" s="1"/>
  <c r="I37" i="5"/>
  <c r="M37" i="5" s="1"/>
  <c r="I38" i="5"/>
  <c r="M38" i="5" s="1"/>
  <c r="I39" i="5"/>
  <c r="M39" i="5" s="1"/>
  <c r="I40" i="5"/>
  <c r="M40" i="5" s="1"/>
  <c r="I41" i="5"/>
  <c r="M41" i="5" s="1"/>
  <c r="I42" i="5"/>
  <c r="M42" i="5" s="1"/>
  <c r="I43" i="5"/>
  <c r="M43" i="5" s="1"/>
  <c r="I44" i="5"/>
  <c r="M44" i="5" s="1"/>
  <c r="I45" i="5"/>
  <c r="M45" i="5" s="1"/>
  <c r="I46" i="5"/>
  <c r="M46" i="5" s="1"/>
  <c r="I48" i="5"/>
  <c r="I49" i="5"/>
  <c r="M49" i="5" s="1"/>
  <c r="I53" i="5"/>
  <c r="M53" i="5" s="1"/>
  <c r="I54" i="5"/>
  <c r="M54" i="5" s="1"/>
  <c r="I55" i="5"/>
  <c r="M55" i="5" s="1"/>
  <c r="I56" i="5"/>
  <c r="M56" i="5" s="1"/>
  <c r="I57" i="5"/>
  <c r="M57" i="5" s="1"/>
  <c r="I58" i="5"/>
  <c r="M58" i="5" s="1"/>
  <c r="I59" i="5"/>
  <c r="I60" i="5"/>
  <c r="M60" i="5" s="1"/>
  <c r="I63" i="5"/>
  <c r="M63" i="5" s="1"/>
  <c r="I64" i="5"/>
  <c r="M64" i="5" s="1"/>
  <c r="I65" i="5"/>
  <c r="M65" i="5" s="1"/>
  <c r="I66" i="5"/>
  <c r="M66" i="5" s="1"/>
  <c r="I67" i="5"/>
  <c r="M67" i="5" s="1"/>
  <c r="I68" i="5"/>
  <c r="M68" i="5" s="1"/>
  <c r="I69" i="5"/>
  <c r="M69" i="5" s="1"/>
  <c r="I70" i="5"/>
  <c r="M70" i="5" s="1"/>
  <c r="I71" i="5"/>
  <c r="M71" i="5" s="1"/>
  <c r="I72" i="5"/>
  <c r="M72" i="5" s="1"/>
  <c r="I73" i="5"/>
  <c r="M73" i="5" s="1"/>
  <c r="I74" i="5"/>
  <c r="M74" i="5" s="1"/>
  <c r="I76" i="5"/>
  <c r="M76" i="5" s="1"/>
  <c r="I77" i="5"/>
  <c r="M77" i="5" s="1"/>
  <c r="I78" i="5"/>
  <c r="M78" i="5" s="1"/>
  <c r="I79" i="5"/>
  <c r="M79" i="5" s="1"/>
  <c r="I80" i="5"/>
  <c r="M80" i="5" s="1"/>
  <c r="I81" i="5"/>
  <c r="M81" i="5" s="1"/>
  <c r="I82" i="5"/>
  <c r="M82" i="5" s="1"/>
  <c r="I84" i="5"/>
  <c r="M84" i="5" s="1"/>
  <c r="I85" i="5"/>
  <c r="M85" i="5" s="1"/>
  <c r="I86" i="5"/>
  <c r="M86" i="5" s="1"/>
  <c r="I87" i="5"/>
  <c r="M87" i="5" s="1"/>
  <c r="I88" i="5"/>
  <c r="M88" i="5" s="1"/>
  <c r="I89" i="5"/>
  <c r="M89" i="5" s="1"/>
  <c r="I90" i="5"/>
  <c r="M90" i="5" s="1"/>
  <c r="I91" i="5"/>
  <c r="M91" i="5" s="1"/>
  <c r="I95" i="5"/>
  <c r="M95" i="5" s="1"/>
  <c r="I96" i="5"/>
  <c r="M96" i="5" s="1"/>
  <c r="I97" i="5"/>
  <c r="M97" i="5" s="1"/>
  <c r="I98" i="5"/>
  <c r="M98" i="5" s="1"/>
  <c r="I99" i="5"/>
  <c r="M99" i="5" s="1"/>
  <c r="I100" i="5"/>
  <c r="M100" i="5" s="1"/>
  <c r="I104" i="5"/>
  <c r="M104" i="5" s="1"/>
  <c r="I105" i="5"/>
  <c r="M105" i="5" s="1"/>
  <c r="I106" i="5"/>
  <c r="M106" i="5" s="1"/>
  <c r="I107" i="5"/>
  <c r="M107" i="5" s="1"/>
  <c r="I108" i="5"/>
  <c r="M108" i="5" s="1"/>
  <c r="I109" i="5"/>
  <c r="M109" i="5" s="1"/>
  <c r="I110" i="5"/>
  <c r="M110" i="5" s="1"/>
  <c r="I111" i="5"/>
  <c r="M111" i="5" s="1"/>
  <c r="I113" i="5"/>
  <c r="I114" i="5"/>
  <c r="M114" i="5" s="1"/>
  <c r="I122" i="5"/>
  <c r="M122" i="5" s="1"/>
  <c r="I123" i="5"/>
  <c r="M123" i="5" s="1"/>
  <c r="I124" i="5"/>
  <c r="M124" i="5" s="1"/>
  <c r="I125" i="5"/>
  <c r="M125" i="5" s="1"/>
  <c r="I126" i="5"/>
  <c r="M126" i="5" s="1"/>
  <c r="I127" i="5"/>
  <c r="M127" i="5" s="1"/>
  <c r="I128" i="5"/>
  <c r="M128" i="5" s="1"/>
  <c r="I129" i="5"/>
  <c r="M129" i="5" s="1"/>
  <c r="I138" i="5"/>
  <c r="M138" i="5" s="1"/>
  <c r="I139" i="5"/>
  <c r="M139" i="5" s="1"/>
  <c r="I140" i="5"/>
  <c r="M140" i="5" s="1"/>
  <c r="I141" i="5"/>
  <c r="M141" i="5" s="1"/>
  <c r="I142" i="5"/>
  <c r="M142" i="5" s="1"/>
  <c r="I143" i="5"/>
  <c r="M143" i="5" s="1"/>
  <c r="I149" i="5"/>
  <c r="M149" i="5" s="1"/>
  <c r="I150" i="5"/>
  <c r="M150" i="5" s="1"/>
  <c r="I169" i="5"/>
  <c r="M169" i="5" s="1"/>
  <c r="I170" i="5"/>
  <c r="M170" i="5" s="1"/>
  <c r="I171" i="5"/>
  <c r="I172" i="5"/>
  <c r="M172" i="5" s="1"/>
  <c r="I173" i="5"/>
  <c r="I174" i="5"/>
  <c r="M174" i="5" s="1"/>
  <c r="I179" i="5"/>
  <c r="I180" i="5"/>
  <c r="M180" i="5" s="1"/>
  <c r="M181" i="5"/>
  <c r="I182" i="5"/>
  <c r="M182" i="5" s="1"/>
  <c r="I183" i="5"/>
  <c r="M183" i="5" s="1"/>
  <c r="I184" i="5"/>
  <c r="M184" i="5" s="1"/>
  <c r="I185" i="5"/>
  <c r="M185" i="5" s="1"/>
  <c r="I186" i="5"/>
  <c r="M186" i="5" s="1"/>
  <c r="I193" i="5"/>
  <c r="M193" i="5" s="1"/>
  <c r="I194" i="5"/>
  <c r="M194" i="5" s="1"/>
  <c r="I195" i="5"/>
  <c r="M195" i="5" s="1"/>
  <c r="I196" i="5"/>
  <c r="M196" i="5" s="1"/>
  <c r="I198" i="5"/>
  <c r="M198" i="5" s="1"/>
  <c r="I199" i="5"/>
  <c r="M199" i="5" s="1"/>
  <c r="I202" i="5"/>
  <c r="M202" i="5" s="1"/>
  <c r="I203" i="5"/>
  <c r="M203" i="5" s="1"/>
  <c r="I204" i="5"/>
  <c r="M204" i="5" s="1"/>
  <c r="I205" i="5"/>
  <c r="M205" i="5" s="1"/>
  <c r="I206" i="5"/>
  <c r="M206" i="5" s="1"/>
  <c r="I207" i="5"/>
  <c r="M207" i="5" s="1"/>
  <c r="I209" i="5"/>
  <c r="M209" i="5" s="1"/>
  <c r="I210" i="5"/>
  <c r="M210" i="5" s="1"/>
  <c r="I214" i="5"/>
  <c r="M214" i="5" s="1"/>
  <c r="I215" i="5"/>
  <c r="M215" i="5" s="1"/>
  <c r="I216" i="5"/>
  <c r="I217" i="5"/>
  <c r="M217" i="5" s="1"/>
  <c r="I218" i="5"/>
  <c r="I219" i="5"/>
  <c r="M219" i="5" s="1"/>
  <c r="I221" i="5"/>
  <c r="M221" i="5" s="1"/>
  <c r="I222" i="5"/>
  <c r="M222" i="5" s="1"/>
  <c r="J9" i="5" l="1"/>
  <c r="K9" i="5"/>
  <c r="K51" i="5" s="1"/>
  <c r="I28" i="5"/>
  <c r="M28" i="5" s="1"/>
  <c r="I75" i="5"/>
  <c r="M75" i="5" s="1"/>
  <c r="M216" i="5"/>
  <c r="M179" i="5"/>
  <c r="M113" i="5"/>
  <c r="M59" i="5"/>
  <c r="M171" i="5"/>
  <c r="M33" i="5"/>
  <c r="M26" i="5"/>
  <c r="F9" i="5"/>
  <c r="F120" i="5" s="1"/>
  <c r="M48" i="5"/>
  <c r="E9" i="5"/>
  <c r="E120" i="5" s="1"/>
  <c r="M173" i="5"/>
  <c r="L9" i="5"/>
  <c r="H9" i="5"/>
  <c r="I10" i="5" l="1"/>
  <c r="H51" i="5"/>
  <c r="H120" i="5"/>
  <c r="L120" i="5"/>
  <c r="L51" i="5"/>
  <c r="J120" i="5"/>
  <c r="J51" i="5"/>
  <c r="F51" i="5"/>
  <c r="E51" i="5"/>
  <c r="D9" i="5"/>
  <c r="K11" i="5"/>
  <c r="K120" i="5"/>
  <c r="E11" i="5"/>
  <c r="F11" i="5"/>
  <c r="H11" i="5"/>
  <c r="J11" i="5"/>
  <c r="L11" i="5"/>
  <c r="D120" i="5" l="1"/>
  <c r="D11" i="5"/>
  <c r="D8" i="5"/>
  <c r="D51" i="5"/>
  <c r="I9" i="5"/>
  <c r="I120" i="5" s="1"/>
  <c r="M120" i="5" s="1"/>
  <c r="I11" i="5" l="1"/>
  <c r="I51" i="5"/>
  <c r="M51" i="5" s="1"/>
  <c r="M9" i="5"/>
  <c r="M11" i="5" s="1"/>
</calcChain>
</file>

<file path=xl/sharedStrings.xml><?xml version="1.0" encoding="utf-8"?>
<sst xmlns="http://schemas.openxmlformats.org/spreadsheetml/2006/main" count="714" uniqueCount="330">
  <si>
    <t>N.p.k.</t>
  </si>
  <si>
    <t>Projekta nosaukums</t>
  </si>
  <si>
    <t>Projekta izmaksas KOPĀ</t>
  </si>
  <si>
    <t>Finanšu instrumenti</t>
  </si>
  <si>
    <t>Valsts finansējums</t>
  </si>
  <si>
    <t>cits finansējums</t>
  </si>
  <si>
    <t xml:space="preserve">Kopā </t>
  </si>
  <si>
    <t>KOPĀ INVESTĪCIJAS</t>
  </si>
  <si>
    <t>Īpatsvars no kopējām investīcijām(%)</t>
  </si>
  <si>
    <t>t.sk.  projektēšana</t>
  </si>
  <si>
    <t>Projekta ieviešanas laiks</t>
  </si>
  <si>
    <t>2015-2017</t>
  </si>
  <si>
    <t>2014-2016</t>
  </si>
  <si>
    <t>Jauno Slokas kapu izbūve un labiekārtošana</t>
  </si>
  <si>
    <t>2016-2020</t>
  </si>
  <si>
    <t>Par projekta ieviešanu atbildīgā struktūrvienība, iestāde, kapitālsabiedrība</t>
  </si>
  <si>
    <t>t.sk. projektēšana</t>
  </si>
  <si>
    <t>2015-2016</t>
  </si>
  <si>
    <t>Pumpuru peldbaseins</t>
  </si>
  <si>
    <t>Dubultu pludmales sporta centrs (glābšanas stacija)</t>
  </si>
  <si>
    <t>Veloceliņu tīkla attīstība Jūrmalas pilsētā</t>
  </si>
  <si>
    <t>Peldvietu attīstība Lielupes krastos</t>
  </si>
  <si>
    <t>SIA "Jūrmalas ūdens"</t>
  </si>
  <si>
    <t>Pašvaldības meliorācijas sistēmas atjaunošana</t>
  </si>
  <si>
    <t>Jūrmalas Valsts ģimnāzijas un sākumskolas "Atvase" daudzfunkcionālās sporta halles projektēšana un celtniecība</t>
  </si>
  <si>
    <t>Alternatīvās skolas, pirmsskolas un metodiskā centra jaunas ēkas celtniecība Jūrmalā</t>
  </si>
  <si>
    <t>2014-2017</t>
  </si>
  <si>
    <t>2016-2017</t>
  </si>
  <si>
    <t>Pilsētsaimniecības un labiekārtošanas nodaļa</t>
  </si>
  <si>
    <t>SIA "Jūrmalas gaisma"</t>
  </si>
  <si>
    <t>Apgaismošanas elektrisko tīklu renovācija - kabeļu savienojumu skapju iznešana no privātas teritorijas un nomaiņa</t>
  </si>
  <si>
    <t>Sagaidāmie projekta rezultāti/ piezīmes</t>
  </si>
  <si>
    <t>M1 : Kūrorts un tikšanās vieta</t>
  </si>
  <si>
    <t>M3 : Sociālā infrastruktūra</t>
  </si>
  <si>
    <t>PIEZĪMES</t>
  </si>
  <si>
    <t>Kauguru-Slokas apvedceļa posma dzelzceļa ziemeļu pusē izbūve (pieslēgums Kolkas ielai)</t>
  </si>
  <si>
    <t>AP prioritāte</t>
  </si>
  <si>
    <t>P3.2.</t>
  </si>
  <si>
    <t>Nē</t>
  </si>
  <si>
    <t>2017-2018</t>
  </si>
  <si>
    <t>P1.5.</t>
  </si>
  <si>
    <t>Jā</t>
  </si>
  <si>
    <t>2015-2018</t>
  </si>
  <si>
    <t>P1.6.</t>
  </si>
  <si>
    <t>P1.7.</t>
  </si>
  <si>
    <t>P2.1.</t>
  </si>
  <si>
    <t>P2.4.</t>
  </si>
  <si>
    <t>Kauguru-Slokas apvedceļa posma dzelzceļa dienvidu pusē izbūve (pieslēgums A10 / E22 ceļam)</t>
  </si>
  <si>
    <t>P2.5.</t>
  </si>
  <si>
    <t>P1.9.</t>
  </si>
  <si>
    <t>P3.3.</t>
  </si>
  <si>
    <t>P2.8.</t>
  </si>
  <si>
    <t>P3.1.</t>
  </si>
  <si>
    <t>P3.4</t>
  </si>
  <si>
    <t>Jūrmalas ūdenssaimniecības attīstības projekts III kārta</t>
  </si>
  <si>
    <t>SIA  ''Jūrmalas slimnīca''</t>
  </si>
  <si>
    <t>Jūrmalas pilsētas muzeja filiāles, Aspazijas mājas digitālās ekspozīcijas ieviešana</t>
  </si>
  <si>
    <t>Kultūras nodaļa, Jūrmalas pilsētas muzejs</t>
  </si>
  <si>
    <t>P3.7.</t>
  </si>
  <si>
    <t>P3.5.</t>
  </si>
  <si>
    <t>ES un cits ārējais finansējums</t>
  </si>
  <si>
    <t>P3.1</t>
  </si>
  <si>
    <t>P1.6</t>
  </si>
  <si>
    <t>Pašvaldības budžeta līdzekļi</t>
  </si>
  <si>
    <r>
      <rPr>
        <vertAlign val="superscript"/>
        <sz val="10"/>
        <color theme="1"/>
        <rFont val="Arial"/>
        <family val="2"/>
        <charset val="186"/>
      </rPr>
      <t>1</t>
    </r>
    <r>
      <rPr>
        <sz val="10"/>
        <color theme="1"/>
        <rFont val="Arial"/>
        <family val="2"/>
        <charset val="186"/>
      </rPr>
      <t xml:space="preserve"> Projektiem - visa projekta laikā, Pastāvīgajām investīcijām - Pēdējos trijos gados veiktās investīcijas.</t>
    </r>
  </si>
  <si>
    <t>P1.7</t>
  </si>
  <si>
    <t>P.1.5</t>
  </si>
  <si>
    <t>P.1.6</t>
  </si>
  <si>
    <t>P.1.7</t>
  </si>
  <si>
    <t>P.1.9</t>
  </si>
  <si>
    <t>Veselības tūrisma attīstība</t>
  </si>
  <si>
    <t>Aktīvā un dabas tūrisma attīstība</t>
  </si>
  <si>
    <t>Kultūras tūrisma attīstība</t>
  </si>
  <si>
    <t>Kūrorta un tikšanās vietas tēla veidošana</t>
  </si>
  <si>
    <t>Droša dzīves vide</t>
  </si>
  <si>
    <t>P3.2</t>
  </si>
  <si>
    <t>Kvalitatīva izglītība</t>
  </si>
  <si>
    <t>P.2.1</t>
  </si>
  <si>
    <t>P.2.4</t>
  </si>
  <si>
    <t>P.2.5</t>
  </si>
  <si>
    <t>P.2.6</t>
  </si>
  <si>
    <t>P.2.8</t>
  </si>
  <si>
    <t>Ceļu un ielu kvalitātes uzlabošana, satiksmes drošības uzlabojumi, veloceliņu un gājēju celiņu attīstība</t>
  </si>
  <si>
    <t>Ūdensapgādes un notekūdeņu apsaimniekošanas sistēmu pilnveide</t>
  </si>
  <si>
    <t>Energoapgādes un sakaru attīstība</t>
  </si>
  <si>
    <t>Publiskās telpas labiekārtošana</t>
  </si>
  <si>
    <t xml:space="preserve">Jā </t>
  </si>
  <si>
    <t>P2.8</t>
  </si>
  <si>
    <t>P2.4</t>
  </si>
  <si>
    <t>Ielu apgaismošanas elektriskā tīkla renovācija</t>
  </si>
  <si>
    <t>P3.3</t>
  </si>
  <si>
    <t>P3.5</t>
  </si>
  <si>
    <t>P3.7</t>
  </si>
  <si>
    <t>Uz nākotni orientēta pilsētas pārvaldība, kas atbalsta pilsonisko iniciatīvu</t>
  </si>
  <si>
    <t>Daudzveidīga kultūras un sporta vide</t>
  </si>
  <si>
    <t>Kvalitatīvs sociālais atbalsts</t>
  </si>
  <si>
    <t>Atbalsts uzņēmējdarbības iniciatīvām un uzņēmēju sadarbības veicināšana</t>
  </si>
  <si>
    <t>P2.1</t>
  </si>
  <si>
    <t>Veselības tūrisma infrastruktūras uzlabošana Jūrmalas slimnīcā - jaunbūve</t>
  </si>
  <si>
    <t>2015 -2018</t>
  </si>
  <si>
    <t xml:space="preserve">Asfalta seguma remonts, atjaunošana publiskās vietās un pašvaldības teritorijās </t>
  </si>
  <si>
    <t>Mola izbūve Lielupes grīvā (ar jahtu ostu pie jūras)</t>
  </si>
  <si>
    <t>Sabiedriskā kompleksa būvniecība</t>
  </si>
  <si>
    <t>P2.6</t>
  </si>
  <si>
    <t>Pašvaldības ņemtie kredītlīdzekļi</t>
  </si>
  <si>
    <t>Grantēto ielu asfaltēšana</t>
  </si>
  <si>
    <t>2014-2019</t>
  </si>
  <si>
    <t>2016-2018</t>
  </si>
  <si>
    <t>SIA ''Jūrmalas gaisma'' ielu apgaismojuma ierīkošana Jūrmalas pilsētas neapgaismotajās ielās</t>
  </si>
  <si>
    <t>Projekts iekļauts 2015.-2017.gada investīciju plānā (Jā/Nē)</t>
  </si>
  <si>
    <t>Jūrmalas ostas pārvalde</t>
  </si>
  <si>
    <t>Jūrmalas ostas attīstība un kuģošanas infrastruktūras attīstība Lielupē</t>
  </si>
  <si>
    <t>Attīstības pārvaldes Būvniecības projektu vadības nodaļa, Kultūras nodaļa</t>
  </si>
  <si>
    <t>Ūdensapgādes un kanalizācijas tīklu paplašināšana Jūrmalā / JPD 18.04.2013. lēmums Nr.200. JPD līdzekļi plānoti kredīta veidā.</t>
  </si>
  <si>
    <t>Jūrmalas ūdenssaimniecības attīstības projekts IV kārta (t.sk. tīklu izbūves Buļļuciemā)</t>
  </si>
  <si>
    <t>Ūdensapgādes un kanalizācijas tīklu paplašināšana Jūrmalas rajonos, kur līdz šim pilsētas komunikācijas nav pieejamas. Kā prioritāte ir izvirzīts Buļļuciema rajons.</t>
  </si>
  <si>
    <t>Jūrmalas pašvaldības izglītības sektora funkcionālais audits</t>
  </si>
  <si>
    <t>Jūrmalas pašvaldības pārziņā esošo izglītības iestāžu un to pārvaldības struktūru funkcionālais audits ar mērķi apzināt iespējas uzlabot izglītības sistēmas administratīvās pārvaldības efektivitāti, vērtējot un plānojot iespējas uzlabot pašvaldības efektivitāti un samazinot tās izmaksas.</t>
  </si>
  <si>
    <t>Izglītības pārvalde</t>
  </si>
  <si>
    <t>Pirmsskolas izglītības iestāžu pieejamības uzlabošana</t>
  </si>
  <si>
    <t>Attīstības pārvaldes Būvniecības projektu vadības nodaļa</t>
  </si>
  <si>
    <t>Pirmsskolas izglītības pakalpojumu pieejamības uzlabošana Jūrmalas pilsētas austrumu daļā</t>
  </si>
  <si>
    <t>Pirmsskolas izglītības pakalpojumu pieejamības uzlabošana Jūrmalas pilsētas rietumu daļā</t>
  </si>
  <si>
    <t>Neapmierinošā stavoklī esošās izglītības iestādes pārbūve, tai skaitā atjaunot iekšējo un ārējo apdari, ūdensapgādes, kanalizācijas, apkures un elektroapgādes sistēmas, veicot teritorijas labiekārtošanu un ārējā apgaismojuma uzlabošanu.</t>
  </si>
  <si>
    <t>Datortehnikas iegāde</t>
  </si>
  <si>
    <t>Izglītības iestāžu pieejamības uzlabošana</t>
  </si>
  <si>
    <t>Pieejamības uzlabošana personām ar kustību traucējumiem šādās izglītības iestādēs: sākumskola “Ābelīte”, sākumskola “Atvase”, sākumskola “Taurenītis”, Alternatīvā skola, Jaundubultu vidusskola, Jūrmalas internātpamatskola, Kauguru vidusskola, Ķemeru vidusskola, Majoru vidusskola, Mežmalas vidusskola, Vakara vidusskola.</t>
  </si>
  <si>
    <t>Attīstības pārvaldes Projektu ieviešanas nodaļa, Būvniecības projektu vadības nodaļa</t>
  </si>
  <si>
    <t>Attīstības pārvaldes Būvniecības projektu vadības nodaļa, Projektu ieviešanas nodaļa</t>
  </si>
  <si>
    <t>Vaivaru pamatskolas atjaunošana</t>
  </si>
  <si>
    <t>Informācijas un komunikācijas tehnoloģiju pārvalde</t>
  </si>
  <si>
    <t>Bezvadu datu pārraides tīkla risinājums pašvaldību iestādēs</t>
  </si>
  <si>
    <t>Informācijas un komunikācijas tehnoloģiju pārvalde, Jūrmalas pilsētas Pašvaldības policija</t>
  </si>
  <si>
    <t>2016-2019</t>
  </si>
  <si>
    <t xml:space="preserve">Videonovērošanas sistēmu uzstādīšana sabiedriskās vietās, transporta mezglos un pašvaldības iestādēs. Video datu pārraides tīkla izbūve. Arhīva izveide. Ieviesta centralizēta videopārvaldības un videoarhīva glabāšanas sistēma. </t>
  </si>
  <si>
    <t>2014-2020</t>
  </si>
  <si>
    <t>P2.7</t>
  </si>
  <si>
    <t>Pilsētsaimniecības pārvaldes Pilsētsaimniecības un labiekārtošanas nodaļa, Attīstības pārvaldes Projektu ieviešanas nodaļa</t>
  </si>
  <si>
    <t>Pilsētsaimniecības un labiekārtošanas nodaļa, Attīstības pārvaldes Projektu ieviešanas nodaļa</t>
  </si>
  <si>
    <t>Attīstības pārvaldes Projektu ieviešanas nodaļa, Būvniecības projektu vadības nodaļa, Labklājības pārvalde</t>
  </si>
  <si>
    <t>2019-2020</t>
  </si>
  <si>
    <t>Mellužu glābšanas stacijas pārbūve un siltināšana</t>
  </si>
  <si>
    <t>Pirmsskolas izglītības iestādes ''Madara'' pārbūve</t>
  </si>
  <si>
    <t>P3.6</t>
  </si>
  <si>
    <t>Pludmales pieejamības nodrošināšana, t.sk. ar alternatīvo enerģiju darbināmu apgaismojuma laternu uzstādīšana izejās uz jūru</t>
  </si>
  <si>
    <t xml:space="preserve">Jūrmalas pilsētas brīvdabas muzeja infrastruktūras attīstība </t>
  </si>
  <si>
    <t>2017-2019</t>
  </si>
  <si>
    <r>
      <t>Investīciju limits (kontrolskaitļi)</t>
    </r>
    <r>
      <rPr>
        <b/>
        <i/>
        <sz val="10"/>
        <color theme="1"/>
        <rFont val="Arial"/>
        <family val="2"/>
        <charset val="186"/>
      </rPr>
      <t xml:space="preserve"> T.sk. atlikums no 2015.gada</t>
    </r>
  </si>
  <si>
    <t>Attīstības pārvaldes Būvniecības projektu vadības nodaļa           Projektu ieviešanas nodaļa</t>
  </si>
  <si>
    <t>Izglītības pārvalde, Informācijas un komunikācijas tehonoloģiju pārvalde</t>
  </si>
  <si>
    <t>Pieejamības uzlabošana personām ar kustību traucējumiem Bērnu un jauniešu interešu centrā, Jūrmalas Sporta skolā.</t>
  </si>
  <si>
    <t>2017</t>
  </si>
  <si>
    <t>Ielu asfalta seguma kapitālais remonts (virskārtas atjaunošana)</t>
  </si>
  <si>
    <t>2015-2019</t>
  </si>
  <si>
    <t>Atklātās Dzintaru koncertzāles pārbūve</t>
  </si>
  <si>
    <t>Interešu izglītības iestāžu pieejamības uzlabošana</t>
  </si>
  <si>
    <t>Jūrmalas pilsētas videonovērošanas sistēmas izveidošana</t>
  </si>
  <si>
    <t>Veselības tūrisma infrastruktūras uzlabošana Jūrmalas slimnīcā</t>
  </si>
  <si>
    <t>Nodrošināta ambulatoro un stacionāro veselības aprūpes pakalpojumu pieejamība.</t>
  </si>
  <si>
    <t>Nodrošināta rehabilitācijas pakalpojumu pieejamība un to attīstība.</t>
  </si>
  <si>
    <t>Pludmales infrastruktūras attīstība - ar alternatīvo enerģiju darbināmu apgaismojuma laternu uzstādīšana 15 izejās uz jūru, nodrošinot vides resursu izmantošanu un antropogēnās slodzes mazināšanu.</t>
  </si>
  <si>
    <t>Nodrošināta kultūras pakalpojuma pieejamība un kvalitātes paaugstināšana.</t>
  </si>
  <si>
    <t xml:space="preserve">Atjaunots vietējas nozīmes kultūras piemineklis un veikta teritorijas labiekārtošana - nodrošināta kultūras pakalpojumu, t.sk. brīvdabas kino, pieejamība un kvalitātes paaugstināšana, veicināts apmeklējumu skaita pieaugums.                                                                                                                                                                                                                                                                                                                                                                                    </t>
  </si>
  <si>
    <t>Izveidota Aspazijas mājas digitālās ekspozīcija.</t>
  </si>
  <si>
    <t>Kultūras nama piebūves projektēšana un būvniecība.</t>
  </si>
  <si>
    <t>Izbūvēts apvedceļa posms, atslogojot pilsētas centru, caurbraukšanu.</t>
  </si>
  <si>
    <t>Veikta labās nobrauktuves Ventspils virzienā pagarināšana un maiņvirzienu joslu ieviešana Rīgas, Lienes un Jomas ielas posmā.</t>
  </si>
  <si>
    <t>Atjaunoti ielu segumi, to kapitālais remonts.</t>
  </si>
  <si>
    <t>Noasfaltēta grantētās ielas.</t>
  </si>
  <si>
    <t>Atjaunots Dubultu tirgus laukuma segums un izglītības iestāžu teritorijas segumi.</t>
  </si>
  <si>
    <t>Atjaunoti veloceļiņi, kas atrodas pēc pirmās kāpas un kas izbūvēti cauri pilsētai.</t>
  </si>
  <si>
    <t>Izveidota publiska Jūrmalas ostas piestātne.</t>
  </si>
  <si>
    <t>Jahtu ostas infrastruktūras attīstība, tūrisma pakalpojumu attīstība.</t>
  </si>
  <si>
    <t>Pašvaldības meliorācijas sistēmas izbūve, atjaunošana/pārbūve.</t>
  </si>
  <si>
    <t>Renovēts ielu apgaismošanas elektriskais tīkls.</t>
  </si>
  <si>
    <t xml:space="preserve">Ierīkots apgaismojums Jūrmalas pilsētas neapgaismotajās ielās. </t>
  </si>
  <si>
    <t>Kabeļu savienojumu skapju iznešana no privātas teritorijas un nomaiņa.</t>
  </si>
  <si>
    <t>30 iestādēs un struktūrvienībās nodrošināts bezvadu risinājums.</t>
  </si>
  <si>
    <t>Modernizēts datu centrs Jomas ielā 1/5, Jūrmalā.</t>
  </si>
  <si>
    <t>Izveidots sabiedriskais centrs.</t>
  </si>
  <si>
    <t>Izveidota dzimtsarakstu nodaļa.</t>
  </si>
  <si>
    <t>Pieejamības nodrošināšana personām uz kustību traucējumiem PII ''Zvaniņš'', PII ''Lācītis'', PII ''Bitīte'', PII ''Mārīte'', PII ''Katrīna'', PII ''Saulīte'', PII ''Madara''.</t>
  </si>
  <si>
    <t>Jūrmalas Valsts ģimnāzijas un sākumskolas "Atvase" daudzfunkcionālās sporta halles celtniecība.</t>
  </si>
  <si>
    <t>Jaunas  ēkas būvniecība.</t>
  </si>
  <si>
    <t>Atjaunota Vaivaru pamatskola.</t>
  </si>
  <si>
    <t>Izbūvēts peldbaseins.</t>
  </si>
  <si>
    <t>Izveidots Dubultu sporta centrs, nodrošinot arī Dubultu glābšanas stacijas funkcijas.</t>
  </si>
  <si>
    <t>Kļavu ielas pārbūve</t>
  </si>
  <si>
    <t>Pārbūvēta Kļavu iela.</t>
  </si>
  <si>
    <t>Dubultu satiksmes mezgla pārbūve</t>
  </si>
  <si>
    <t>Pārbūvēts Dubultu satiksmes mezgls.</t>
  </si>
  <si>
    <t>Z.Meierovica prospekta pārbūve</t>
  </si>
  <si>
    <t>Pārbūvēts Z.Meirovica prospekts.</t>
  </si>
  <si>
    <t>Tallinas ielas, Satiksmes ielas un Artilērijas ielas pārbūve</t>
  </si>
  <si>
    <t>Pārbūvēts Tallinas ielas, Satiksmes ielas un Artilērijas ielas satiksmes mezgls.</t>
  </si>
  <si>
    <t>Ielu apgaismošanas elektrisko tīklu renovācija saskarā ar AS ''Sadales tīkli'' veikto pārbūvi</t>
  </si>
  <si>
    <t>Renovēti ielu apgaismošanas elektriskie tīkli  sakarā ar AS "Sadales tīkli" veikto pārbūvi.</t>
  </si>
  <si>
    <t>Jaunu trotuāru izbūve un esošo trotuāru atjaunošana</t>
  </si>
  <si>
    <t>Tirdzniecības nojumes jaunbūve un inženierkomunikāciju izbūve</t>
  </si>
  <si>
    <t>Labiekārtota tirdzniecības nojume.</t>
  </si>
  <si>
    <t>Attīstības pārvaldes  Būvniecības projektu vadības nodaļa</t>
  </si>
  <si>
    <t>Pirmsskolas izglītības iestādes ''Mārītes'' pārbūve</t>
  </si>
  <si>
    <t>Pirmsskolas izglītības iestādes ''Bitītes'' pārbūve</t>
  </si>
  <si>
    <t>Jūrmalas kartes ieviešana</t>
  </si>
  <si>
    <t>Attīstības pārvalde</t>
  </si>
  <si>
    <t>Pirmsskolas izglītības iestādes ''Saulīte'' pārbūve</t>
  </si>
  <si>
    <t>Tehniskās dokumentācijas izstrāde un ledus halles izbūve, Aizputes ielā, Jūrmalā</t>
  </si>
  <si>
    <t>Jūrmalas māksla telpas izveide</t>
  </si>
  <si>
    <t>Izveidota izstāžu zāle.</t>
  </si>
  <si>
    <t>Kauguru kultūras nama piebūves projektēšana un būvniecība.</t>
  </si>
  <si>
    <t>P2.9</t>
  </si>
  <si>
    <t>Labiekārtots kolumbārijs un paplašināta kapu teritorija.</t>
  </si>
  <si>
    <t>Ieviesta Jūrmalas karte (elektroniskā identifikācijas karte)</t>
  </si>
  <si>
    <t>2017-2020</t>
  </si>
  <si>
    <t>Lielupes ledus halles izbūve</t>
  </si>
  <si>
    <t>Jūrmalas bibliotēku atjaunošana</t>
  </si>
  <si>
    <t>2016 -2018</t>
  </si>
  <si>
    <t>2018-2020</t>
  </si>
  <si>
    <t>2018-2019</t>
  </si>
  <si>
    <t>Publiskas jahtu piestātnes būvniecība Jūrmalā, Tīklu ielā 10</t>
  </si>
  <si>
    <t>P2.5</t>
  </si>
  <si>
    <t>Izbūvētas pretplūdu aizsargbūves un promenāde.</t>
  </si>
  <si>
    <t>Jaunu trotuāru izbūve un esošo bruģa trotuāru atjaunošana, tai skaitā pie dzelzceļa stacijām.</t>
  </si>
  <si>
    <t xml:space="preserve">Izbūvētas jaunas autostāvvietas, tai skaitā Engures ielas stāvvieta. </t>
  </si>
  <si>
    <t>Publiskā tūrisma pakalpojumu centra būvniecība Jūrmalā, Vikingu ielā 82, 82A</t>
  </si>
  <si>
    <t>Izveidots publiskā tūrisma pakalpojumu centrs Jūrmalā, Vikingu ielā 82, 82A, tai skaitā akārtots slips, stāvlaukuma izveide, izveidota videonovērošana, izbūvēts apgaismojums, elektriskās barjeras uzstādīšana.</t>
  </si>
  <si>
    <t xml:space="preserve">Attīstības pārvaldes Vides nodaļa, Būvniecības projektu vadības nodaļa, Projektu ieviešanas nodaļa, Jūrmalas ostas pārvalde  </t>
  </si>
  <si>
    <t>Majoru sporta laukuma attīstība</t>
  </si>
  <si>
    <t>M2 : Komunālā un transporta infrastruktūra</t>
  </si>
  <si>
    <t>Atjaunotas Bulduru bibliotēkas telpas 550 m2 platībā. Nomainīti logi, rezerves izejas durvis un atjaunots vides objekts ''Ezītīs'' A.Kronenberga Slokas bibliotēkā.</t>
  </si>
  <si>
    <t>Domes administratīvās ēkas infrastruktūras attīstība Jūrmalā, Jomas ielā 1/5</t>
  </si>
  <si>
    <t>Attīstības pārvaldes Būvniecības projektu vadības nodaļa, Izglītības pārvalde</t>
  </si>
  <si>
    <t>Pirmsskolas izglītības pakalpojumu nodrošināšana, paplašinot PII ''Zvaniņš'', PII ''Madara'' un PII ''Lācītis'', izveidotas papildus 76 vietas.</t>
  </si>
  <si>
    <t>Pirmsskolas izglītības pakalpojumu nodrošināšana, izmantojot Jūrmalas austrumu daļā esošo izglītības iestāžu nenoslogotās telpas, t.i., sākumskolā ''Taurenītis'' izveidotas papildus 16 vietas.</t>
  </si>
  <si>
    <t>Informācijas un komunikācijas tehnoloģiju pārvalde, Attīstības pārvaldes Būvniecības projektu vadības nodaļa, Jūrmalas pilsētas Pašvaldības policija</t>
  </si>
  <si>
    <t>Iebraukšanas nodevas Jūrmalas pilsētā kontroles sistēmas uzlabošana</t>
  </si>
  <si>
    <t>Majoru pludmales infrastruktūras pilnveide</t>
  </si>
  <si>
    <t>Sporta servisa centrs, Sporta pārvalde, Pilsētsaimniecības pārvaldes Pilsētsaimniecības un labiekārtošanas nodaļa</t>
  </si>
  <si>
    <t>Majoru pludmalē izveidoti pludmales volejbola, futbola un tenisa laukumi.</t>
  </si>
  <si>
    <t>Sporta laukuma izveide Majoru vidusskolā.</t>
  </si>
  <si>
    <t>Slokas stadiona infrastruktūras pilnveide</t>
  </si>
  <si>
    <t>Uzlabota Slokas stadiona infrastruktūra - vieglatlētikas skrejceliņa seguma maiņa, intētiskā futbola laukuma seguma maiņa un tribīņu nesošo metāla konstrukciju stiprināšana.</t>
  </si>
  <si>
    <t>Renovēta apkures sistēma.</t>
  </si>
  <si>
    <t>2016</t>
  </si>
  <si>
    <t>Jūrmalas pilsētas pašvaldības iestādes ''Sprīdītis'' infrastruktūras uzlabošana</t>
  </si>
  <si>
    <t xml:space="preserve">Bērnu rotaļu un sporta laukumu izveide </t>
  </si>
  <si>
    <t>Izveidots bērnu rotaļu un sporta laukums Kauguros, Kapteiņa Zoltas ielas galā pie Kauguru glābšanas stacijas un Dubultos, pie sākumskolas ''Taurenītis''.</t>
  </si>
  <si>
    <t>Jaunu stāvlaukumu izbūve</t>
  </si>
  <si>
    <t>3.pielikums apstiprināts ar Jūrmalas pilsētas domes</t>
  </si>
  <si>
    <t>Izbūvēta mūzikas skolas un centrālās bibliotēkas ēka (būvdarbi 2016.gadā, 6 mēnēši). Kopējais būvdarbu laiks 14 mēneši. Pabeigti būvniecības darbi Mākslas skolā.</t>
  </si>
  <si>
    <t>Veikta telpu un tualešu pārbūve, Jomas ielā 1/5, Jūrmalā.</t>
  </si>
  <si>
    <t>Optiskā kabeļu tīkla izveide</t>
  </si>
  <si>
    <t>Izveidots optiskais datu pārraides tīkls.</t>
  </si>
  <si>
    <t>Datu pārraides tīkla izbūve Vaivaru un Kauguru iebraukšanas punktos</t>
  </si>
  <si>
    <t>Izbūvēts datu pārraides tīkls Vaivaru un Kauguru iebraukšanas punktos.</t>
  </si>
  <si>
    <t xml:space="preserve">Esošā datu centra modernizācija </t>
  </si>
  <si>
    <t>Uzlabota iebraukšanas nodevas kontroles sistēma Priedaines postenī.</t>
  </si>
  <si>
    <t>Atjaunoti kabeļu tīkli.</t>
  </si>
  <si>
    <t>Uzlabots tehniskais nodrošinājums Domes administrācijai.</t>
  </si>
  <si>
    <t>Datortehnikas, sakaru un citas birojas tehnikas atjaunošana</t>
  </si>
  <si>
    <t>Datortehnikas iegāde un informācijas un komunikāciju tehonoloģiskā aprīkojuma iegāde Pašvaldības iestāžu vajadzībām</t>
  </si>
  <si>
    <t>Attīstības pārvaldes Stratēģiskās un biznesa plānošanas nodaļa, Būvniecības projektu vadības nodaļa, SIA ''Dzintaru koncertzāle''</t>
  </si>
  <si>
    <t>Attīstības pārvaldes Būvniecības projektu vadības nodaļa, Sporta servisa centrs</t>
  </si>
  <si>
    <t>4 peldvietu labiekārtošana Lielupē: Sloka, Bažciems 0048; Majori 0074; Dubulti 3743,3725; Priedaine 0202, nodrošinot antropogēnās slodzes mazināšanu Lielupes palienes pļavās.</t>
  </si>
  <si>
    <t>Pārbūvēts Jūrmalas teātra vestibils un jumts, iebūvēts lifts un īstenoti pasākumi ēkas energoefektivitātes paaugstināšanai. Indikatīvā projekta kopsumma ITI SAM ietvaros 194 273.72EUR.</t>
  </si>
  <si>
    <t>Valsts nozīmes kultūras pieminekļa atjaunošana, saglabājot tā pamatfunkciju un nodrošinot jaunradītu pakalpojumu - tūrisma informācijas punkta, galerijas un skatu platformas pieejamību, veicinot apmeklējumu skaita pieaugumu.</t>
  </si>
  <si>
    <t>Sabiedriskā centra Valtera prospektā 54, Jūrmalā attīstība</t>
  </si>
  <si>
    <t>Kabeļu tīklu rekonstrukcija Domes administratīvajā ēkā, Jomas ielā 1/5, Jūrmalā</t>
  </si>
  <si>
    <t>Ķemeru ūdenstorņa atjaunošana                      (SAM 5.5.1.)</t>
  </si>
  <si>
    <t>Īstenoti pasākumi ēkas energoefektivitātes paaugstināšanai. Indikatīvā projekta kopsumma ITI SAM ietvaros 100 017.88EUR.</t>
  </si>
  <si>
    <t>Īstenoti pasākumi ēkas energoefektivitātes paaugstināšanai. Indikatīvā projekta kopsumma ITI SAM ietvaros 170 768.12EUR.</t>
  </si>
  <si>
    <t>Pārbūvēta pasta ēka un īstenoti pasākumi ēkas energoefektivitātes paaugstināšanai. Indikatīvā projekta kopsumma ITI SAM ietvaros 115 487.81EUR.</t>
  </si>
  <si>
    <t xml:space="preserve">Attīstības pārvaldes Projektu ieviešanas nodaļa, Būvniecības projektu vadības nodaļa </t>
  </si>
  <si>
    <t>Veikta skolas ēkas pārbūve, ēdamzāles izbūve, sporta zāles atjaunošana un īstenoti pasākumi ēkas energoefektivitātes paaugstināšanai. Indikatīvā projekta kopsumma ITI SAM ietvaros 858 842.94EUR.</t>
  </si>
  <si>
    <t>Attīstības pārvaldes Projektu ieviešanas nodaļa, Būvniecības projektu vadības nodaļa, Izglītības pārvalde</t>
  </si>
  <si>
    <t>Veikta skolas sporta zāles izbūve, skolas ēkas pārbūve un infrastruktūras pilnveide, radot modernu un ergonomisku mācību vidi, kā arī dienesta viesnīcas izbūve. Indikatīvā projekta kopsumma ITI SAM ietvaros 5 810 760.91EUR.</t>
  </si>
  <si>
    <t>Veikta baseinu pārbūve un īstenoti pasākumi ēkas energoefektivitātes paaugstināšanai. Indikatīvā projekta kopsumma ITI SAM 4.2.2. ietvaros 2 604 375.92EUR.</t>
  </si>
  <si>
    <t>Veikta skolas ēkas pārbūve un infrastruktūras pilnveide, radot modernu un ergonomisku mācību vidi. Izveidots metodiskais centrs. Indikatīvā projekta kopsumma ITI SAM 8.1.2. ietvaros 1 731 357.64EUR.</t>
  </si>
  <si>
    <t>Veikta baseina pārbūve un īstenoti pasākumi ēku energoefektivitātes paaugstināšanai. Indikatīvā projekta kopsumma ITI SAM 4.2.2. ietvaros 1 252 602.41EUR.</t>
  </si>
  <si>
    <t xml:space="preserve">Jūrmalas teātra ēkas pārbūve un energoefektivitātes paaugstināšana Muižas ielā 7, Jūrmalā                                                                                     (ITI SAM 4.2.2.) </t>
  </si>
  <si>
    <t xml:space="preserve">Izveidots daudzfunkcionāls un interaktīva dabas tūrisma objekts. Veikta degradētas teritorijas revitalizācija 13.9ha platībā. Indikatīvā projekta kopsumma ITI SAM ietvaros 11 418 823.53EUR, t.sk. nefinanšu investīcijas 4 360 000.00EUR.                                                                                                                                                                                                                                                                                                                                   </t>
  </si>
  <si>
    <t xml:space="preserve">Atjaunots Ķemeru kultūrvēsturiskais parks. Veikta degradētas teritorijas revitalizācija 25.9ha platībā. Indikatīvā projekta kopsumma ITI SAM ietvaros 10 883 352.94, t.sk. nefinanšu investīcijas 5 000 000.00EUR.                                                                                                                                                                                                                                                                                                                                                                      </t>
  </si>
  <si>
    <t>Atjaunota E.Dārziņa iela posmā no Tūristu ielas līdz Katedrāles ielai. Veikta degradētās teritorijas revitalizācija 0.8ha platībā. Indikatīvā projekta kopsumma ITI SAM ietvaros 1 574 647.05RUR, t.sk. nefinanšu investīcijas 657 000.00EUR.</t>
  </si>
  <si>
    <t>Atjaunota Tūristu iela un izbūvēta autostāvvieta E.Dārziņa ielā 17. Veikta degradētās teritorijas revitalizācija 1.4ha platībā. Indikatīvā projekta kopsumma ITI SAM ietvaros 2 655 294.11EUR, t.sk. nefinanšu investīcijas 1 220 000.00EUR.</t>
  </si>
  <si>
    <t>Izveidots ūdenstūrisma pakalpojumu centrs un izbūvēta infrastruktūra atbilstoši pilsētas ekonomiskajai specializācijai. Indikatīvā projekta kopsumma ITI SAM ietvaros 1 857 294.11EUR, t.sk. nefinanšu investīcijas 794 000.00EUR.</t>
  </si>
  <si>
    <t>Izveidots servisa centrs un izbūvēta kuģošanai nepieciešamā infrastruktūra uzņēmējdarbības vides veicināšanai. Indikatīvā projekta kopsumma ITI SAM ietvaros 1 999 176.47EUR, t.sk. nefinanšu investīcijas 50 000.00EUR.</t>
  </si>
  <si>
    <t>Izbūvēta atpūtai, mazo un vidējo komersantu komercdarbības īstenošanai nepieciešamā infrastruktūra. Indikatīvā projekta kopsumma ITI SAM ietvaros 1 247 899.16EUR, t.sk. nefinanšu investīcijas 20 000.00EUR.</t>
  </si>
  <si>
    <t>Izbūvēta jauniešu māja un skatu tornis Jaunrades parkā, Kauguros. Izveidota infrastruktūra uzņēmējdarbības un jauniešu nodarbinātības veicināšanai.  Indikatīvā projekta kopsumma ITI SAM ietvaros 1 590 270.59EUR, t.sk. nefinanšu investīcijas 385 000.00EUR.</t>
  </si>
  <si>
    <t>Atjaunots Majoru muižas komplekss. Veikta degradētas teritorijas revitalizācija  2.5ha platībā apmērā. Indikatīvā projekta kopsumma ITI SAM ietvaros 10 882 352.95EUR, t.sk. nefinanšu investīcijas 5 000 000.00EUR.</t>
  </si>
  <si>
    <t>Īstenoti pasākumi skolas ēkas un autoskolas ēkas energoefektivitātes paaugstināšanai. Indikatīvā projekta kopsumma ITI SAM ietvaros 814 742.77EUR.</t>
  </si>
  <si>
    <t>2014-2018</t>
  </si>
  <si>
    <t>Veikta skolas ēkas pārbūve un infrastruktūras pilnveide, radot modernu un ergonomisku mācību vidi. Īstenoti pasākumi skolas ēkas energoefektivitātes paaugstināšanai. Indikatīvā projekta kopsumma ITI SAM 4.2.2. ietvaros 615 889.05EUR. Indikatīvā projekta kopsumma ITI SAM 8.1.2. ietvaros 1 197 304.53EUR.</t>
  </si>
  <si>
    <t>Infrastruktūras izveide kvalitatīvai ārpus ģimenes aprūpes pakalpojumu nodrošināšanai. Indikatīvā projekta kopsumma ITI SAM ietvaros 1 327 835.15EUR.</t>
  </si>
  <si>
    <t>Infrastruktūras izveide grupu dzīvokļu pakalpojuma attīstībai. Indikatīvā projekta kopsumma ITI SAM ietvaros 84 755.43EUR.</t>
  </si>
  <si>
    <t>Attīstības pārvaldes Projektu ieviešanas nodaļa, Būvniecības projektu vadības nodaļa, Stratēģiskās un biznesa plānošanas nodaļa</t>
  </si>
  <si>
    <t>Jūrmalas pilsētas brīvdabas muzeja brīvdabas estrādes izbūve, niedru jumu nomaiņa, elektrotīklu atjaunošana, autostāvvietas izbūve.</t>
  </si>
  <si>
    <t>Attīstības pārvaldes Projektu ieviešanas nodaļa, Būvniecības projektu vadības nodaļa, Kultūras nodaļa, Jūrmalas pilsētas muzejs</t>
  </si>
  <si>
    <t>Attīstības pārvaldes Projektu ieviešanas nodaļa, Būvniecības projektu vadības nodaļa, Stratēģiskās un biznesa plānošanas nodaļa, Jūrmalas ostas pārvalde</t>
  </si>
  <si>
    <t>Attīstības pārvaldes Būvniecības projektu vadības nodaļa, Jūrmalas ostas pārvalde</t>
  </si>
  <si>
    <t xml:space="preserve">Attīstības pārvaldes Būvniecības projektu vadības nodaļa, Projektu ieviešanas nodaļa, Stratēģiskās un biznesa plānošanas nodaļa     </t>
  </si>
  <si>
    <t xml:space="preserve">Attīstības pārvaldes Būvniecības projektu vadības nodaļa, Projektu ieviešanas nodaļa, Stratēģiskās un biznesa plānošanas nodaļa    </t>
  </si>
  <si>
    <t>Daudzfunkcionāla un interaktīva dabas tūrisma objekta izveide Ķemeros (ITI SAM 5.6.2.)</t>
  </si>
  <si>
    <t>Ķemeru parka atjaunošana (ITI SAM 5.6.2.)</t>
  </si>
  <si>
    <t>Mellužu estrādes un Piena paviljona/bāra ēkas atjaunošana, t.sk. teritorijas labiekārtošana (SAM 5.5.1.)</t>
  </si>
  <si>
    <t>Priedaines caurlaižu punkta integrēšana TEN-T tīklā (pieslēgums A10) (SAM 6.1.4.)</t>
  </si>
  <si>
    <t>E.Dārziņa ielas atjaunošana (no Tūristu ielas līdz Katedrāles ielai) (ITI SAM 5.6.2.)</t>
  </si>
  <si>
    <t>Stāvvietas izbūve E.Dārziņa ielā 17 un Tūristu ielas atjaunošana (Tūristu iela 2B/Tūristu iela 3A) (ITI SAM 5.6.2.)</t>
  </si>
  <si>
    <t>Pakalpojumu centra izveide Straumes ielā 1, Jūrmalā (ITI SAM 3.3.1.)</t>
  </si>
  <si>
    <t>Servisa centra izveide Vikingu ielā 40, Jūrmalā (ITI SAM 3.3.1.)</t>
  </si>
  <si>
    <t>Jūrmalas pilsētas pašvaldības plūdu un krasta erozijas risku apdraudējumu novēršanas pasākumi (SAM 5.1.1.)</t>
  </si>
  <si>
    <t>Jaunrades parka izveide Kauguros (ITI SAM 5.6.2.)</t>
  </si>
  <si>
    <t>Jauniešu mājas un skatu torņa izbūve Jaunrades parkā Kauguros (Alternatīva ITI SAM 3.3.1.)</t>
  </si>
  <si>
    <t>Domes administratīvās ēkas energoefektivitātes paaugstināšana Dubultu prospektā 1, lit.1, Jūrmalā (Alternatīva ITI SAM 4.2.2.)</t>
  </si>
  <si>
    <t>Domes administratīvās ēkas energoefektivitātes paaugstināšana Rūpniecības ielā 19, Jūrmalā (Alternatīva ITI SAM 4.2.2.)</t>
  </si>
  <si>
    <t>Pasta ēkas pārbūve un ēkas energoefektivitātes paaugstināšana Tukuma ielā 30, Jūrmalā (Alternatīva ITI SAM 4.2.2.)</t>
  </si>
  <si>
    <t>Majoru muižas kompleksa atjaunošana, t.sk. teritorijas labiekārtošana (Alternatīva ITI SAM 5.6.2.)</t>
  </si>
  <si>
    <t>Jūrmalas pilsētas Ķemeru vidusskolas ēkas pārbūve un energoefektivitātes paaugstināšana Tukuma ielā 10, Jūrmalā (ITI SAM 4.2.2.)</t>
  </si>
  <si>
    <t>Jūrmalas pilsētas Jaundubultu vidusskolas ēkas un autoskolas ēkas energoefektivitātes paaugstināšana Lielupes ielā 21, Jūrmalā (ITI SAM 4.2.2.)</t>
  </si>
  <si>
    <t>Jūrmalas pilsētas Lielupes vidusskolas sporta zāles izbūve, skolas ēkas pārbūve un infrastruktūras pilnveide, dienesta viesnīcas izbūve Aizputes ielā 1a, Jūrmalā (ITI SAM 8.1.2.)</t>
  </si>
  <si>
    <t>Jūrmalas pilsētas Kauguru vidusskolas ēkas pārbūve, infrastruktūras pilnveide un ēkas energoefektivitātes paaugstināšana Raiņa ielā 118, Jūrmalā (ITI SAM 4.2.2. un ITI SAM 8.1.2.)</t>
  </si>
  <si>
    <t>Jūrmalas Sporta skolas baseinu pārbūve, ēkas energoefektivitātes paaugstināšana Rūpniecības ielā 13 (k-4), Jūrmalā (ITI SAM 4.2.2.)</t>
  </si>
  <si>
    <t>Jūrmalas Valsts ģimnāzijas ēkas pārbūve un infrastruktūras pilnveide, metodiskā centra izveide Raiņa ielā 55, Jūrmalā (ITI SAM 8.1.2.)</t>
  </si>
  <si>
    <t>Infrastruktūras izveide bērnu un jauniešu aprūpei ģimeniskā vidē saskaņā ar Quality4Children standartiem (ITI SAM 9.3.1.)</t>
  </si>
  <si>
    <t>Infrastruktūras izveide grupu dzīvokļu pakalpojuma attīstībai cilvēkiem ar garīga rakstura traucējumiem (ITI SAM 9.3.1.)</t>
  </si>
  <si>
    <t>Jūrmalas sociālā aprūpes centra infrastruktūras pilnveide un energoefektivitātes uzlabošana Strēlnieku prospektā 38, Jūrmalā (ITI SAM 4.2.2.)</t>
  </si>
  <si>
    <t>Jūrmalas pilsētas investīciju plāns 2016.-2018. gadam (tūkstoši EUR)</t>
  </si>
  <si>
    <t>Kauguru kultūras nama infrastruktūras pilnveide</t>
  </si>
  <si>
    <t>Jūrmalas kultūras centra infrastruktūras pilnveide</t>
  </si>
  <si>
    <t>2015.gada 16.decembra lēmumu Nr.518</t>
  </si>
  <si>
    <t>(protokols Nr.22, 2.punkts)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</si>
</sst>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_-;\-* #,##0.0_-;_-* &quot;-&quot;??_-;_-@_-"/>
    <numFmt numFmtId="165" formatCode="_-* #,##0.00\ _L_s_-;\-* #,##0.00\ _L_s_-;_-* &quot;-&quot;??\ _L_s_-;_-@_-"/>
    <numFmt numFmtId="166" formatCode="_-* #,##0_-;\-* #,##0_-;_-* &quot;-&quot;??_-;_-@_-"/>
    <numFmt numFmtId="167" formatCode="0_ ;\-0\ "/>
  </numFmts>
  <fonts count="16" x14ac:knownFonts="1">
    <font>
      <sz val="11"/>
      <color theme="1"/>
      <name val="Calibri"/>
      <family val="2"/>
      <charset val="186"/>
      <scheme val="minor"/>
    </font>
    <font>
      <sz val="10"/>
      <name val="Arial"/>
      <family val="2"/>
      <charset val="186"/>
    </font>
    <font>
      <sz val="11"/>
      <color theme="1"/>
      <name val="Calibri"/>
      <family val="2"/>
      <charset val="186"/>
      <scheme val="minor"/>
    </font>
    <font>
      <sz val="10"/>
      <color rgb="FFC00000"/>
      <name val="Arial"/>
      <family val="2"/>
      <charset val="186"/>
    </font>
    <font>
      <sz val="10"/>
      <color theme="1"/>
      <name val="Arial"/>
      <family val="2"/>
      <charset val="186"/>
    </font>
    <font>
      <sz val="10"/>
      <color rgb="FFFF0000"/>
      <name val="Arial"/>
      <family val="2"/>
      <charset val="186"/>
    </font>
    <font>
      <sz val="10"/>
      <name val="Arial"/>
      <family val="2"/>
      <charset val="186"/>
    </font>
    <font>
      <b/>
      <sz val="10"/>
      <color rgb="FFFF0000"/>
      <name val="Arial"/>
      <family val="2"/>
      <charset val="186"/>
    </font>
    <font>
      <b/>
      <sz val="10"/>
      <color theme="1"/>
      <name val="Arial"/>
      <family val="2"/>
      <charset val="186"/>
    </font>
    <font>
      <vertAlign val="superscript"/>
      <sz val="10"/>
      <color theme="1"/>
      <name val="Arial"/>
      <family val="2"/>
      <charset val="186"/>
    </font>
    <font>
      <sz val="10"/>
      <color rgb="FF000000"/>
      <name val="Arial"/>
      <family val="2"/>
      <charset val="186"/>
    </font>
    <font>
      <i/>
      <sz val="10"/>
      <color theme="1"/>
      <name val="Arial"/>
      <family val="2"/>
      <charset val="186"/>
    </font>
    <font>
      <sz val="9"/>
      <color theme="1"/>
      <name val="Arial"/>
      <family val="2"/>
      <charset val="186"/>
    </font>
    <font>
      <b/>
      <sz val="9"/>
      <color theme="1"/>
      <name val="Arial"/>
      <family val="2"/>
      <charset val="186"/>
    </font>
    <font>
      <b/>
      <i/>
      <sz val="10"/>
      <color theme="1"/>
      <name val="Arial"/>
      <family val="2"/>
      <charset val="186"/>
    </font>
    <font>
      <b/>
      <sz val="13"/>
      <color theme="1"/>
      <name val="Arial"/>
      <family val="2"/>
      <charset val="186"/>
    </font>
  </fonts>
  <fills count="7">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000"/>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right style="hair">
        <color indexed="64"/>
      </right>
      <top style="hair">
        <color indexed="64"/>
      </top>
      <bottom style="hair">
        <color indexed="64"/>
      </bottom>
      <diagonal/>
    </border>
  </borders>
  <cellStyleXfs count="6">
    <xf numFmtId="0" fontId="0" fillId="0" borderId="0"/>
    <xf numFmtId="43" fontId="2" fillId="0" borderId="0" applyFont="0" applyFill="0" applyBorder="0" applyAlignment="0" applyProtection="0"/>
    <xf numFmtId="0" fontId="1" fillId="0" borderId="0"/>
    <xf numFmtId="0" fontId="6" fillId="0" borderId="0"/>
    <xf numFmtId="165" fontId="1" fillId="0" borderId="0" applyFont="0" applyFill="0" applyBorder="0" applyAlignment="0" applyProtection="0"/>
    <xf numFmtId="0" fontId="2" fillId="0" borderId="0"/>
  </cellStyleXfs>
  <cellXfs count="210">
    <xf numFmtId="0" fontId="0" fillId="0" borderId="0" xfId="0"/>
    <xf numFmtId="164" fontId="4" fillId="0" borderId="0" xfId="0" applyNumberFormat="1" applyFont="1" applyBorder="1" applyAlignment="1">
      <alignment vertical="center"/>
    </xf>
    <xf numFmtId="164" fontId="4" fillId="0" borderId="0" xfId="0" applyNumberFormat="1" applyFont="1" applyFill="1" applyBorder="1" applyAlignment="1">
      <alignment vertical="center"/>
    </xf>
    <xf numFmtId="164" fontId="3" fillId="0" borderId="0" xfId="0" applyNumberFormat="1" applyFont="1" applyFill="1" applyBorder="1" applyAlignment="1">
      <alignment vertical="center"/>
    </xf>
    <xf numFmtId="164" fontId="3" fillId="2" borderId="0" xfId="0" applyNumberFormat="1" applyFont="1" applyFill="1" applyBorder="1" applyAlignment="1">
      <alignment vertical="center"/>
    </xf>
    <xf numFmtId="164" fontId="1" fillId="0" borderId="0" xfId="3" applyNumberFormat="1" applyFont="1" applyBorder="1"/>
    <xf numFmtId="164" fontId="3" fillId="0" borderId="0" xfId="0" applyNumberFormat="1" applyFont="1" applyBorder="1" applyAlignment="1">
      <alignment vertical="center"/>
    </xf>
    <xf numFmtId="164" fontId="4" fillId="0" borderId="0" xfId="0" applyNumberFormat="1" applyFont="1" applyFill="1" applyBorder="1"/>
    <xf numFmtId="164" fontId="4" fillId="0" borderId="0" xfId="0" applyNumberFormat="1" applyFont="1" applyBorder="1"/>
    <xf numFmtId="164" fontId="5" fillId="0" borderId="0" xfId="0" applyNumberFormat="1" applyFont="1" applyFill="1" applyBorder="1" applyAlignment="1">
      <alignment vertical="center"/>
    </xf>
    <xf numFmtId="164" fontId="5" fillId="0" borderId="0" xfId="0" applyNumberFormat="1" applyFont="1" applyBorder="1" applyAlignment="1">
      <alignment vertical="center"/>
    </xf>
    <xf numFmtId="164" fontId="4" fillId="2" borderId="0" xfId="0" applyNumberFormat="1" applyFont="1" applyFill="1" applyBorder="1" applyAlignment="1">
      <alignment vertical="center"/>
    </xf>
    <xf numFmtId="164" fontId="1" fillId="0" borderId="0" xfId="0" applyNumberFormat="1" applyFont="1" applyFill="1" applyBorder="1" applyAlignment="1">
      <alignment vertical="center" wrapText="1"/>
    </xf>
    <xf numFmtId="164" fontId="3" fillId="0" borderId="0" xfId="0" applyNumberFormat="1" applyFont="1" applyFill="1" applyBorder="1" applyAlignment="1">
      <alignment vertical="center" wrapText="1"/>
    </xf>
    <xf numFmtId="0" fontId="6" fillId="0" borderId="0" xfId="3" applyFill="1" applyBorder="1"/>
    <xf numFmtId="164" fontId="4" fillId="0" borderId="0" xfId="0" applyNumberFormat="1" applyFont="1" applyBorder="1" applyAlignment="1">
      <alignment vertical="center" wrapText="1"/>
    </xf>
    <xf numFmtId="167" fontId="4" fillId="0" borderId="0" xfId="0" applyNumberFormat="1" applyFont="1" applyBorder="1" applyAlignment="1">
      <alignment horizontal="center" vertical="center"/>
    </xf>
    <xf numFmtId="164" fontId="8" fillId="0" borderId="0" xfId="0" applyNumberFormat="1" applyFont="1" applyFill="1" applyBorder="1" applyAlignment="1">
      <alignment vertical="center"/>
    </xf>
    <xf numFmtId="164" fontId="8" fillId="2" borderId="0" xfId="0" applyNumberFormat="1" applyFont="1" applyFill="1" applyBorder="1" applyAlignment="1">
      <alignment vertical="center"/>
    </xf>
    <xf numFmtId="49" fontId="1" fillId="2" borderId="0" xfId="0" applyNumberFormat="1" applyFont="1" applyFill="1" applyBorder="1" applyAlignment="1">
      <alignment horizontal="center" vertical="center" wrapText="1"/>
    </xf>
    <xf numFmtId="166" fontId="1" fillId="2" borderId="0" xfId="0" applyNumberFormat="1" applyFont="1" applyFill="1" applyBorder="1" applyAlignment="1">
      <alignment horizontal="center" vertical="center" wrapText="1"/>
    </xf>
    <xf numFmtId="164" fontId="1" fillId="2" borderId="0" xfId="0" applyNumberFormat="1" applyFont="1" applyFill="1" applyBorder="1" applyAlignment="1">
      <alignment horizontal="center" vertical="center" wrapText="1"/>
    </xf>
    <xf numFmtId="164" fontId="5" fillId="0" borderId="0" xfId="3" applyNumberFormat="1" applyFont="1" applyFill="1" applyBorder="1" applyAlignment="1">
      <alignment horizontal="center" vertical="center" wrapText="1"/>
    </xf>
    <xf numFmtId="167" fontId="4" fillId="0" borderId="0" xfId="0" applyNumberFormat="1" applyFont="1" applyFill="1" applyBorder="1" applyAlignment="1">
      <alignment horizontal="center" vertical="center"/>
    </xf>
    <xf numFmtId="164" fontId="4" fillId="2" borderId="0" xfId="0" applyNumberFormat="1" applyFont="1" applyFill="1" applyBorder="1" applyAlignment="1">
      <alignment vertical="center" wrapText="1"/>
    </xf>
    <xf numFmtId="164" fontId="4" fillId="0" borderId="0" xfId="0" applyNumberFormat="1" applyFont="1" applyFill="1" applyBorder="1" applyAlignment="1">
      <alignment vertical="center" wrapText="1"/>
    </xf>
    <xf numFmtId="164" fontId="8" fillId="0" borderId="0" xfId="0" applyNumberFormat="1" applyFont="1" applyBorder="1" applyAlignment="1">
      <alignment horizontal="center" vertical="center"/>
    </xf>
    <xf numFmtId="49" fontId="1" fillId="0" borderId="0" xfId="0" applyNumberFormat="1" applyFont="1" applyFill="1" applyBorder="1" applyAlignment="1">
      <alignment horizontal="center" vertical="center" wrapText="1"/>
    </xf>
    <xf numFmtId="166"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7" fontId="4" fillId="2" borderId="0" xfId="0" applyNumberFormat="1" applyFont="1" applyFill="1" applyBorder="1" applyAlignment="1">
      <alignment horizontal="center" vertical="center"/>
    </xf>
    <xf numFmtId="164" fontId="7" fillId="2" borderId="0" xfId="0" applyNumberFormat="1" applyFont="1" applyFill="1" applyBorder="1" applyAlignment="1">
      <alignment vertical="center" wrapText="1"/>
    </xf>
    <xf numFmtId="164" fontId="8" fillId="2" borderId="0" xfId="0" applyNumberFormat="1" applyFont="1" applyFill="1" applyBorder="1" applyAlignment="1">
      <alignment horizontal="center" vertical="center"/>
    </xf>
    <xf numFmtId="164" fontId="10" fillId="0" borderId="0" xfId="0" applyNumberFormat="1" applyFont="1" applyBorder="1"/>
    <xf numFmtId="167" fontId="4" fillId="3" borderId="12" xfId="0" applyNumberFormat="1" applyFont="1" applyFill="1" applyBorder="1" applyAlignment="1">
      <alignment horizontal="center" vertical="center" textRotation="90" wrapText="1"/>
    </xf>
    <xf numFmtId="164" fontId="8" fillId="3" borderId="13" xfId="0" applyNumberFormat="1" applyFont="1" applyFill="1" applyBorder="1" applyAlignment="1">
      <alignment horizontal="left" vertical="center" wrapText="1"/>
    </xf>
    <xf numFmtId="164" fontId="8" fillId="3" borderId="14" xfId="0" applyNumberFormat="1" applyFont="1" applyFill="1" applyBorder="1" applyAlignment="1">
      <alignment horizontal="center" vertical="center" wrapText="1"/>
    </xf>
    <xf numFmtId="167" fontId="4" fillId="3" borderId="12" xfId="0" applyNumberFormat="1" applyFont="1" applyFill="1" applyBorder="1" applyAlignment="1">
      <alignment horizontal="center" vertical="center"/>
    </xf>
    <xf numFmtId="164" fontId="8" fillId="3" borderId="13" xfId="0" applyNumberFormat="1" applyFont="1" applyFill="1" applyBorder="1" applyAlignment="1">
      <alignment vertical="center" wrapText="1"/>
    </xf>
    <xf numFmtId="164" fontId="4" fillId="3" borderId="14" xfId="0" applyNumberFormat="1" applyFont="1" applyFill="1" applyBorder="1" applyAlignment="1">
      <alignment vertical="center"/>
    </xf>
    <xf numFmtId="164" fontId="4" fillId="4" borderId="14" xfId="0" applyNumberFormat="1" applyFont="1" applyFill="1" applyBorder="1" applyAlignment="1">
      <alignment vertical="center"/>
    </xf>
    <xf numFmtId="164" fontId="4" fillId="5" borderId="14" xfId="0" applyNumberFormat="1" applyFont="1" applyFill="1" applyBorder="1" applyAlignment="1">
      <alignment vertical="center"/>
    </xf>
    <xf numFmtId="167" fontId="4" fillId="6" borderId="12" xfId="0" applyNumberFormat="1" applyFont="1" applyFill="1" applyBorder="1" applyAlignment="1">
      <alignment horizontal="center" vertical="center"/>
    </xf>
    <xf numFmtId="164" fontId="4" fillId="6" borderId="13" xfId="0" applyNumberFormat="1" applyFont="1" applyFill="1" applyBorder="1" applyAlignment="1">
      <alignment horizontal="left" vertical="center" wrapText="1"/>
    </xf>
    <xf numFmtId="164" fontId="4" fillId="6" borderId="14" xfId="1" applyNumberFormat="1" applyFont="1" applyFill="1" applyBorder="1" applyAlignment="1">
      <alignment horizontal="center" vertical="center" wrapText="1"/>
    </xf>
    <xf numFmtId="164" fontId="11" fillId="2" borderId="13" xfId="3" applyNumberFormat="1" applyFont="1" applyFill="1" applyBorder="1" applyAlignment="1">
      <alignment horizontal="right" vertical="top" wrapText="1"/>
    </xf>
    <xf numFmtId="164" fontId="4" fillId="2" borderId="13" xfId="3" applyNumberFormat="1" applyFont="1" applyFill="1" applyBorder="1" applyAlignment="1">
      <alignment vertical="top" wrapText="1"/>
    </xf>
    <xf numFmtId="164" fontId="11" fillId="2" borderId="13" xfId="0" applyNumberFormat="1" applyFont="1" applyFill="1" applyBorder="1" applyAlignment="1">
      <alignment horizontal="right" vertical="center" wrapText="1"/>
    </xf>
    <xf numFmtId="164" fontId="4" fillId="0" borderId="13" xfId="3" applyNumberFormat="1" applyFont="1" applyFill="1" applyBorder="1" applyAlignment="1">
      <alignment vertical="top" wrapText="1"/>
    </xf>
    <xf numFmtId="164" fontId="11" fillId="0" borderId="13" xfId="3" applyNumberFormat="1" applyFont="1" applyFill="1" applyBorder="1" applyAlignment="1">
      <alignment horizontal="right" vertical="top" wrapText="1"/>
    </xf>
    <xf numFmtId="164" fontId="4" fillId="0" borderId="13" xfId="0" applyNumberFormat="1" applyFont="1" applyFill="1" applyBorder="1" applyAlignment="1">
      <alignment horizontal="left" vertical="top" wrapText="1"/>
    </xf>
    <xf numFmtId="164" fontId="11" fillId="0" borderId="13" xfId="0" applyNumberFormat="1" applyFont="1" applyFill="1" applyBorder="1" applyAlignment="1">
      <alignment horizontal="right" vertical="center" wrapText="1"/>
    </xf>
    <xf numFmtId="167" fontId="4" fillId="6" borderId="12" xfId="0" applyNumberFormat="1" applyFont="1" applyFill="1" applyBorder="1" applyAlignment="1">
      <alignment horizontal="center" vertical="center" wrapText="1"/>
    </xf>
    <xf numFmtId="164" fontId="4" fillId="6" borderId="13" xfId="0" applyNumberFormat="1" applyFont="1" applyFill="1" applyBorder="1" applyAlignment="1">
      <alignment vertical="center" wrapText="1"/>
    </xf>
    <xf numFmtId="164" fontId="4" fillId="6" borderId="14" xfId="0" applyNumberFormat="1" applyFont="1" applyFill="1" applyBorder="1" applyAlignment="1">
      <alignment horizontal="center" vertical="center"/>
    </xf>
    <xf numFmtId="164" fontId="8" fillId="3" borderId="12" xfId="0" applyNumberFormat="1" applyFont="1" applyFill="1" applyBorder="1" applyAlignment="1">
      <alignment vertical="center" wrapText="1"/>
    </xf>
    <xf numFmtId="164" fontId="8" fillId="3" borderId="14" xfId="0" applyNumberFormat="1" applyFont="1" applyFill="1" applyBorder="1" applyAlignment="1">
      <alignment vertical="center" wrapText="1"/>
    </xf>
    <xf numFmtId="164" fontId="4" fillId="3" borderId="12" xfId="0" applyNumberFormat="1" applyFont="1" applyFill="1" applyBorder="1" applyAlignment="1">
      <alignment vertical="center"/>
    </xf>
    <xf numFmtId="164" fontId="4" fillId="3" borderId="13" xfId="0" applyNumberFormat="1" applyFont="1" applyFill="1" applyBorder="1" applyAlignment="1">
      <alignment vertical="center"/>
    </xf>
    <xf numFmtId="164" fontId="4" fillId="4" borderId="12" xfId="0" applyNumberFormat="1" applyFont="1" applyFill="1" applyBorder="1" applyAlignment="1">
      <alignment vertical="center"/>
    </xf>
    <xf numFmtId="164" fontId="4" fillId="5" borderId="12" xfId="0" applyNumberFormat="1" applyFont="1" applyFill="1" applyBorder="1" applyAlignment="1">
      <alignment vertical="center"/>
    </xf>
    <xf numFmtId="164" fontId="4" fillId="5" borderId="13" xfId="0" applyNumberFormat="1" applyFont="1" applyFill="1" applyBorder="1" applyAlignment="1">
      <alignment vertical="center"/>
    </xf>
    <xf numFmtId="164" fontId="4" fillId="6" borderId="12" xfId="1" applyNumberFormat="1" applyFont="1" applyFill="1" applyBorder="1" applyAlignment="1">
      <alignment vertical="center"/>
    </xf>
    <xf numFmtId="164" fontId="4" fillId="6" borderId="13" xfId="1" applyNumberFormat="1" applyFont="1" applyFill="1" applyBorder="1" applyAlignment="1">
      <alignment vertical="center"/>
    </xf>
    <xf numFmtId="164" fontId="4" fillId="6" borderId="14" xfId="1" applyNumberFormat="1" applyFont="1" applyFill="1" applyBorder="1" applyAlignment="1">
      <alignment vertical="center"/>
    </xf>
    <xf numFmtId="164" fontId="4" fillId="0" borderId="12" xfId="3" applyNumberFormat="1" applyFont="1" applyFill="1" applyBorder="1" applyAlignment="1">
      <alignment horizontal="center" vertical="center"/>
    </xf>
    <xf numFmtId="164" fontId="4" fillId="0" borderId="13" xfId="3" applyNumberFormat="1" applyFont="1" applyFill="1" applyBorder="1" applyAlignment="1">
      <alignment horizontal="center" vertical="center"/>
    </xf>
    <xf numFmtId="164" fontId="4" fillId="0" borderId="14" xfId="1" applyNumberFormat="1" applyFont="1" applyFill="1" applyBorder="1" applyAlignment="1">
      <alignment vertical="center"/>
    </xf>
    <xf numFmtId="164" fontId="4" fillId="0" borderId="12" xfId="3" applyNumberFormat="1" applyFont="1" applyBorder="1" applyAlignment="1">
      <alignment horizontal="center" vertical="center"/>
    </xf>
    <xf numFmtId="164" fontId="4" fillId="2" borderId="14" xfId="1" applyNumberFormat="1" applyFont="1" applyFill="1" applyBorder="1" applyAlignment="1">
      <alignment vertical="center"/>
    </xf>
    <xf numFmtId="164" fontId="4" fillId="2" borderId="12" xfId="3" applyNumberFormat="1" applyFont="1" applyFill="1" applyBorder="1" applyAlignment="1">
      <alignment horizontal="center" vertical="center"/>
    </xf>
    <xf numFmtId="164" fontId="4" fillId="2" borderId="13" xfId="3" applyNumberFormat="1" applyFont="1" applyFill="1" applyBorder="1" applyAlignment="1">
      <alignment horizontal="center" vertical="center"/>
    </xf>
    <xf numFmtId="164" fontId="4" fillId="0" borderId="12" xfId="1" applyNumberFormat="1" applyFont="1" applyFill="1" applyBorder="1" applyAlignment="1">
      <alignment horizontal="left" vertical="center" wrapText="1"/>
    </xf>
    <xf numFmtId="164" fontId="4" fillId="0" borderId="13" xfId="1" applyNumberFormat="1" applyFont="1" applyFill="1" applyBorder="1" applyAlignment="1">
      <alignment horizontal="left" vertical="center" wrapText="1"/>
    </xf>
    <xf numFmtId="164" fontId="4" fillId="2" borderId="13" xfId="1" applyNumberFormat="1" applyFont="1" applyFill="1" applyBorder="1" applyAlignment="1">
      <alignment vertical="center"/>
    </xf>
    <xf numFmtId="164" fontId="4" fillId="0" borderId="12" xfId="1" applyNumberFormat="1" applyFont="1" applyFill="1" applyBorder="1" applyAlignment="1">
      <alignment vertical="center"/>
    </xf>
    <xf numFmtId="164" fontId="4" fillId="0" borderId="13" xfId="1" applyNumberFormat="1" applyFont="1" applyFill="1" applyBorder="1" applyAlignment="1">
      <alignment vertical="center"/>
    </xf>
    <xf numFmtId="164" fontId="4" fillId="2" borderId="12" xfId="1" applyNumberFormat="1" applyFont="1" applyFill="1" applyBorder="1" applyAlignment="1">
      <alignment vertical="center"/>
    </xf>
    <xf numFmtId="164" fontId="8" fillId="3" borderId="12" xfId="0" applyNumberFormat="1" applyFont="1" applyFill="1" applyBorder="1" applyAlignment="1">
      <alignment horizontal="center" vertical="center" wrapText="1"/>
    </xf>
    <xf numFmtId="164" fontId="8" fillId="3" borderId="13" xfId="0" applyNumberFormat="1" applyFont="1" applyFill="1" applyBorder="1" applyAlignment="1">
      <alignment horizontal="center" vertical="center" wrapText="1"/>
    </xf>
    <xf numFmtId="164" fontId="4" fillId="3" borderId="14" xfId="0" applyNumberFormat="1" applyFont="1" applyFill="1" applyBorder="1" applyAlignment="1">
      <alignment horizontal="center" vertical="center" wrapText="1"/>
    </xf>
    <xf numFmtId="164" fontId="4" fillId="0" borderId="13" xfId="3" applyNumberFormat="1" applyFont="1" applyBorder="1" applyAlignment="1">
      <alignment horizontal="center" vertical="center"/>
    </xf>
    <xf numFmtId="164" fontId="4" fillId="2" borderId="14" xfId="3" applyNumberFormat="1" applyFont="1" applyFill="1" applyBorder="1" applyAlignment="1">
      <alignment horizontal="center" vertical="center"/>
    </xf>
    <xf numFmtId="164" fontId="4" fillId="6" borderId="14" xfId="3" applyNumberFormat="1" applyFont="1" applyFill="1" applyBorder="1" applyAlignment="1">
      <alignment horizontal="center" vertical="center"/>
    </xf>
    <xf numFmtId="164" fontId="4" fillId="4" borderId="14" xfId="3" applyNumberFormat="1" applyFont="1" applyFill="1" applyBorder="1" applyAlignment="1">
      <alignment horizontal="center" vertical="center"/>
    </xf>
    <xf numFmtId="164" fontId="4" fillId="5" borderId="14" xfId="3" applyNumberFormat="1" applyFont="1" applyFill="1" applyBorder="1" applyAlignment="1">
      <alignment horizontal="center" vertical="center"/>
    </xf>
    <xf numFmtId="49" fontId="4" fillId="4" borderId="19" xfId="0" applyNumberFormat="1" applyFont="1" applyFill="1" applyBorder="1" applyAlignment="1">
      <alignment horizontal="center" vertical="center" wrapText="1"/>
    </xf>
    <xf numFmtId="49" fontId="4" fillId="5" borderId="19" xfId="0" applyNumberFormat="1" applyFont="1" applyFill="1" applyBorder="1" applyAlignment="1">
      <alignment horizontal="center" vertical="center" wrapText="1"/>
    </xf>
    <xf numFmtId="49" fontId="4" fillId="6" borderId="19" xfId="0" applyNumberFormat="1" applyFont="1" applyFill="1" applyBorder="1" applyAlignment="1">
      <alignment horizontal="center" vertical="center" wrapText="1"/>
    </xf>
    <xf numFmtId="166" fontId="4" fillId="4" borderId="19" xfId="0" applyNumberFormat="1" applyFont="1" applyFill="1" applyBorder="1" applyAlignment="1">
      <alignment horizontal="center" vertical="center" wrapText="1"/>
    </xf>
    <xf numFmtId="164" fontId="4" fillId="4" borderId="19" xfId="0" applyNumberFormat="1" applyFont="1" applyFill="1" applyBorder="1" applyAlignment="1">
      <alignment horizontal="center" vertical="center" wrapText="1"/>
    </xf>
    <xf numFmtId="166" fontId="4" fillId="5" borderId="19" xfId="0" applyNumberFormat="1" applyFont="1" applyFill="1" applyBorder="1" applyAlignment="1">
      <alignment horizontal="center" vertical="center" wrapText="1"/>
    </xf>
    <xf numFmtId="164" fontId="4" fillId="5" borderId="19" xfId="0" applyNumberFormat="1" applyFont="1" applyFill="1" applyBorder="1" applyAlignment="1">
      <alignment horizontal="center" vertical="center" wrapText="1"/>
    </xf>
    <xf numFmtId="166" fontId="4" fillId="6" borderId="19" xfId="0" applyNumberFormat="1" applyFont="1" applyFill="1" applyBorder="1" applyAlignment="1">
      <alignment horizontal="center" vertical="center" wrapText="1"/>
    </xf>
    <xf numFmtId="164" fontId="4" fillId="6" borderId="19" xfId="0" applyNumberFormat="1" applyFont="1" applyFill="1" applyBorder="1" applyAlignment="1">
      <alignment horizontal="center" vertical="center" wrapText="1"/>
    </xf>
    <xf numFmtId="164" fontId="4" fillId="2" borderId="13" xfId="3" applyNumberFormat="1" applyFont="1" applyFill="1" applyBorder="1" applyAlignment="1">
      <alignment horizontal="left" vertical="top" wrapText="1"/>
    </xf>
    <xf numFmtId="164" fontId="11" fillId="2" borderId="16" xfId="3" applyNumberFormat="1" applyFont="1" applyFill="1" applyBorder="1" applyAlignment="1">
      <alignment horizontal="right" vertical="top" wrapText="1"/>
    </xf>
    <xf numFmtId="164" fontId="4" fillId="2" borderId="15" xfId="3" applyNumberFormat="1" applyFont="1" applyFill="1" applyBorder="1" applyAlignment="1">
      <alignment horizontal="center" vertical="center"/>
    </xf>
    <xf numFmtId="164" fontId="4" fillId="2" borderId="16" xfId="3" applyNumberFormat="1" applyFont="1" applyFill="1" applyBorder="1" applyAlignment="1">
      <alignment horizontal="center" vertical="center"/>
    </xf>
    <xf numFmtId="164" fontId="4" fillId="2" borderId="17" xfId="1" applyNumberFormat="1" applyFont="1" applyFill="1" applyBorder="1" applyAlignment="1">
      <alignment vertical="center"/>
    </xf>
    <xf numFmtId="164" fontId="4" fillId="2" borderId="17" xfId="3" applyNumberFormat="1" applyFont="1" applyFill="1" applyBorder="1" applyAlignment="1">
      <alignment horizontal="center" vertical="center"/>
    </xf>
    <xf numFmtId="164" fontId="5" fillId="0" borderId="0" xfId="3"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7" xfId="0" applyNumberFormat="1" applyFont="1" applyFill="1" applyBorder="1" applyAlignment="1">
      <alignment horizontal="center" vertical="center" wrapText="1"/>
    </xf>
    <xf numFmtId="164" fontId="5" fillId="0" borderId="0" xfId="0" applyNumberFormat="1" applyFont="1" applyFill="1" applyBorder="1"/>
    <xf numFmtId="164" fontId="5" fillId="0" borderId="0" xfId="0" applyNumberFormat="1" applyFont="1" applyBorder="1"/>
    <xf numFmtId="164" fontId="5" fillId="0" borderId="0" xfId="3" applyNumberFormat="1" applyFont="1" applyBorder="1"/>
    <xf numFmtId="164" fontId="4" fillId="2" borderId="13" xfId="3" applyNumberFormat="1" applyFont="1" applyFill="1" applyBorder="1" applyAlignment="1" applyProtection="1">
      <alignment horizontal="center" vertical="center"/>
      <protection locked="0"/>
    </xf>
    <xf numFmtId="164" fontId="4" fillId="2" borderId="13" xfId="0" applyNumberFormat="1" applyFont="1" applyFill="1" applyBorder="1" applyAlignment="1">
      <alignment horizontal="left" vertical="top" wrapText="1"/>
    </xf>
    <xf numFmtId="164" fontId="4" fillId="2" borderId="12" xfId="1" applyNumberFormat="1" applyFont="1" applyFill="1" applyBorder="1" applyAlignment="1">
      <alignment horizontal="left" vertical="center" wrapText="1"/>
    </xf>
    <xf numFmtId="164" fontId="4" fillId="2" borderId="13" xfId="1" applyNumberFormat="1" applyFont="1" applyFill="1" applyBorder="1" applyAlignment="1">
      <alignment horizontal="left" vertical="center" wrapText="1"/>
    </xf>
    <xf numFmtId="164" fontId="4" fillId="2" borderId="13" xfId="0" applyNumberFormat="1" applyFont="1" applyFill="1" applyBorder="1" applyAlignment="1">
      <alignment horizontal="left" vertical="center" wrapText="1"/>
    </xf>
    <xf numFmtId="164" fontId="4" fillId="4" borderId="13" xfId="0" applyNumberFormat="1" applyFont="1" applyFill="1" applyBorder="1" applyAlignment="1">
      <alignment vertical="center"/>
    </xf>
    <xf numFmtId="164" fontId="4" fillId="2" borderId="12" xfId="1" applyNumberFormat="1" applyFont="1" applyFill="1" applyBorder="1" applyAlignment="1">
      <alignment horizontal="right" vertical="center"/>
    </xf>
    <xf numFmtId="164" fontId="4" fillId="2" borderId="13" xfId="1" applyNumberFormat="1" applyFont="1" applyFill="1" applyBorder="1" applyAlignment="1">
      <alignment horizontal="right" vertical="center"/>
    </xf>
    <xf numFmtId="164" fontId="4" fillId="2" borderId="13" xfId="3" applyNumberFormat="1" applyFont="1" applyFill="1" applyBorder="1" applyAlignment="1">
      <alignment horizontal="left" vertical="center"/>
    </xf>
    <xf numFmtId="164" fontId="4" fillId="2" borderId="12" xfId="3" applyNumberFormat="1" applyFont="1" applyFill="1" applyBorder="1" applyAlignment="1">
      <alignment horizontal="left" vertical="center"/>
    </xf>
    <xf numFmtId="164" fontId="4" fillId="2" borderId="13" xfId="0" applyNumberFormat="1" applyFont="1" applyFill="1" applyBorder="1" applyAlignment="1">
      <alignment vertical="center" wrapText="1"/>
    </xf>
    <xf numFmtId="164" fontId="4" fillId="2" borderId="27" xfId="3" applyNumberFormat="1" applyFont="1" applyFill="1" applyBorder="1" applyAlignment="1">
      <alignment horizontal="center" vertical="center"/>
    </xf>
    <xf numFmtId="164" fontId="4" fillId="2" borderId="12" xfId="3" applyNumberFormat="1" applyFont="1" applyFill="1" applyBorder="1" applyAlignment="1" applyProtection="1">
      <alignment horizontal="center" vertical="center"/>
      <protection locked="0"/>
    </xf>
    <xf numFmtId="164" fontId="4" fillId="0" borderId="14" xfId="3" applyNumberFormat="1" applyFont="1" applyFill="1" applyBorder="1" applyAlignment="1">
      <alignment horizontal="center" vertical="center"/>
    </xf>
    <xf numFmtId="164" fontId="4" fillId="0" borderId="13" xfId="3" applyNumberFormat="1" applyFont="1" applyFill="1" applyBorder="1" applyAlignment="1">
      <alignment vertical="center" wrapText="1"/>
    </xf>
    <xf numFmtId="164" fontId="4" fillId="0" borderId="13" xfId="3" applyNumberFormat="1" applyFont="1" applyFill="1" applyBorder="1" applyAlignment="1">
      <alignment horizontal="left" vertical="top" wrapText="1"/>
    </xf>
    <xf numFmtId="164" fontId="4" fillId="0" borderId="13" xfId="0" applyNumberFormat="1" applyFont="1" applyFill="1" applyBorder="1" applyAlignment="1">
      <alignment horizontal="left" vertical="center" wrapText="1"/>
    </xf>
    <xf numFmtId="49" fontId="4" fillId="0" borderId="19" xfId="3" applyNumberFormat="1" applyFont="1" applyFill="1" applyBorder="1" applyAlignment="1">
      <alignment horizontal="center" vertical="center" wrapText="1"/>
    </xf>
    <xf numFmtId="164" fontId="4" fillId="2" borderId="19" xfId="3" applyNumberFormat="1" applyFont="1" applyFill="1" applyBorder="1" applyAlignment="1">
      <alignment horizontal="center" vertical="center" wrapText="1"/>
    </xf>
    <xf numFmtId="164" fontId="4" fillId="2" borderId="21" xfId="3" applyNumberFormat="1" applyFont="1" applyFill="1" applyBorder="1" applyAlignment="1">
      <alignment horizontal="center" vertical="center" wrapText="1"/>
    </xf>
    <xf numFmtId="164" fontId="4" fillId="2" borderId="22" xfId="3" applyNumberFormat="1" applyFont="1" applyFill="1" applyBorder="1" applyAlignment="1">
      <alignment horizontal="center" vertical="center" wrapText="1"/>
    </xf>
    <xf numFmtId="164" fontId="4" fillId="0" borderId="1" xfId="0" applyNumberFormat="1" applyFont="1" applyBorder="1" applyAlignment="1">
      <alignment horizontal="right" vertical="center" wrapText="1"/>
    </xf>
    <xf numFmtId="164" fontId="4" fillId="0" borderId="2" xfId="0" applyNumberFormat="1" applyFont="1" applyBorder="1" applyAlignment="1">
      <alignment horizontal="right" vertical="center" wrapText="1"/>
    </xf>
    <xf numFmtId="164" fontId="4" fillId="0" borderId="3" xfId="0" applyNumberFormat="1" applyFont="1" applyBorder="1" applyAlignment="1">
      <alignment horizontal="right" vertical="center" wrapText="1"/>
    </xf>
    <xf numFmtId="164" fontId="15" fillId="0" borderId="6" xfId="0" applyNumberFormat="1" applyFont="1" applyBorder="1" applyAlignment="1">
      <alignment horizontal="right" vertical="center"/>
    </xf>
    <xf numFmtId="164" fontId="15" fillId="0" borderId="7" xfId="0" applyNumberFormat="1" applyFont="1" applyBorder="1" applyAlignment="1">
      <alignment horizontal="right" vertical="center"/>
    </xf>
    <xf numFmtId="49" fontId="4" fillId="2" borderId="19" xfId="3" applyNumberFormat="1" applyFont="1" applyFill="1" applyBorder="1" applyAlignment="1">
      <alignment horizontal="center" vertical="center" wrapText="1"/>
    </xf>
    <xf numFmtId="167" fontId="4" fillId="2" borderId="12" xfId="3" applyNumberFormat="1" applyFont="1" applyFill="1" applyBorder="1" applyAlignment="1">
      <alignment horizontal="center" vertical="center"/>
    </xf>
    <xf numFmtId="164" fontId="4" fillId="0" borderId="14" xfId="3" applyNumberFormat="1" applyFont="1" applyFill="1" applyBorder="1" applyAlignment="1">
      <alignment horizontal="center" vertical="center" wrapText="1"/>
    </xf>
    <xf numFmtId="166" fontId="4" fillId="2" borderId="19" xfId="3" applyNumberFormat="1" applyFont="1" applyFill="1" applyBorder="1" applyAlignment="1">
      <alignment horizontal="center" vertical="center" wrapText="1"/>
    </xf>
    <xf numFmtId="164" fontId="4" fillId="2" borderId="14" xfId="3" applyNumberFormat="1" applyFont="1" applyFill="1" applyBorder="1" applyAlignment="1">
      <alignment horizontal="center" vertical="center" wrapText="1"/>
    </xf>
    <xf numFmtId="49" fontId="4" fillId="0" borderId="21" xfId="3" applyNumberFormat="1" applyFont="1" applyFill="1" applyBorder="1" applyAlignment="1">
      <alignment horizontal="center" vertical="center" wrapText="1"/>
    </xf>
    <xf numFmtId="49" fontId="4" fillId="0" borderId="22" xfId="3" applyNumberFormat="1" applyFont="1" applyFill="1" applyBorder="1" applyAlignment="1">
      <alignment horizontal="center" vertical="center" wrapText="1"/>
    </xf>
    <xf numFmtId="166" fontId="4" fillId="2" borderId="21" xfId="3" applyNumberFormat="1" applyFont="1" applyFill="1" applyBorder="1" applyAlignment="1">
      <alignment horizontal="center" vertical="center" wrapText="1"/>
    </xf>
    <xf numFmtId="166" fontId="4" fillId="2" borderId="22" xfId="3" applyNumberFormat="1" applyFont="1" applyFill="1" applyBorder="1" applyAlignment="1">
      <alignment horizontal="center" vertical="center" wrapText="1"/>
    </xf>
    <xf numFmtId="164" fontId="4" fillId="2" borderId="21" xfId="3" applyNumberFormat="1" applyFont="1" applyFill="1" applyBorder="1" applyAlignment="1">
      <alignment horizontal="center" vertical="center"/>
    </xf>
    <xf numFmtId="164" fontId="4" fillId="2" borderId="22" xfId="3" applyNumberFormat="1" applyFont="1" applyFill="1" applyBorder="1" applyAlignment="1">
      <alignment horizontal="center" vertical="center"/>
    </xf>
    <xf numFmtId="164" fontId="5" fillId="0" borderId="0" xfId="3" applyNumberFormat="1" applyFont="1" applyFill="1" applyBorder="1" applyAlignment="1">
      <alignment horizontal="center" vertical="center" wrapText="1"/>
    </xf>
    <xf numFmtId="166" fontId="4" fillId="0" borderId="19" xfId="3"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164" fontId="4" fillId="2" borderId="19" xfId="0" applyNumberFormat="1" applyFont="1" applyFill="1" applyBorder="1" applyAlignment="1">
      <alignment horizontal="center" vertical="center" wrapText="1"/>
    </xf>
    <xf numFmtId="167" fontId="4" fillId="0" borderId="12" xfId="0" applyNumberFormat="1" applyFont="1" applyFill="1" applyBorder="1" applyAlignment="1">
      <alignment horizontal="center" vertical="center"/>
    </xf>
    <xf numFmtId="167" fontId="4" fillId="2" borderId="12" xfId="0" applyNumberFormat="1" applyFont="1" applyFill="1" applyBorder="1" applyAlignment="1">
      <alignment horizontal="center" vertical="center"/>
    </xf>
    <xf numFmtId="167" fontId="4" fillId="0" borderId="19" xfId="3" applyNumberFormat="1" applyFont="1" applyFill="1" applyBorder="1" applyAlignment="1">
      <alignment horizontal="center" vertical="center" wrapText="1"/>
    </xf>
    <xf numFmtId="164" fontId="4" fillId="0" borderId="19" xfId="3" applyNumberFormat="1" applyFont="1" applyFill="1" applyBorder="1" applyAlignment="1">
      <alignment horizontal="center" vertical="center" wrapText="1"/>
    </xf>
    <xf numFmtId="164" fontId="8" fillId="4" borderId="12" xfId="0" applyNumberFormat="1" applyFont="1" applyFill="1" applyBorder="1" applyAlignment="1">
      <alignment horizontal="center" vertical="center" wrapText="1"/>
    </xf>
    <xf numFmtId="164" fontId="8" fillId="4" borderId="13" xfId="0" applyNumberFormat="1" applyFont="1" applyFill="1" applyBorder="1" applyAlignment="1">
      <alignment horizontal="center" vertical="center" wrapText="1"/>
    </xf>
    <xf numFmtId="164" fontId="11" fillId="5" borderId="12" xfId="0" applyNumberFormat="1" applyFont="1" applyFill="1" applyBorder="1" applyAlignment="1">
      <alignment horizontal="right" vertical="center" wrapText="1"/>
    </xf>
    <xf numFmtId="164" fontId="11" fillId="5" borderId="13" xfId="0" applyNumberFormat="1" applyFont="1" applyFill="1" applyBorder="1" applyAlignment="1">
      <alignment horizontal="right" vertical="center" wrapText="1"/>
    </xf>
    <xf numFmtId="164" fontId="4" fillId="2" borderId="19" xfId="3" applyNumberFormat="1" applyFont="1" applyFill="1" applyBorder="1" applyAlignment="1">
      <alignment horizontal="center" vertical="center"/>
    </xf>
    <xf numFmtId="167" fontId="4" fillId="2" borderId="19" xfId="3" applyNumberFormat="1" applyFont="1" applyFill="1" applyBorder="1" applyAlignment="1">
      <alignment horizontal="center" vertical="center" wrapText="1"/>
    </xf>
    <xf numFmtId="167" fontId="8" fillId="0" borderId="9" xfId="0" applyNumberFormat="1" applyFont="1" applyFill="1" applyBorder="1" applyAlignment="1">
      <alignment horizontal="center" vertical="center" wrapText="1"/>
    </xf>
    <xf numFmtId="167" fontId="8" fillId="0" borderId="12" xfId="0" applyNumberFormat="1" applyFont="1" applyFill="1" applyBorder="1" applyAlignment="1">
      <alignment horizontal="center" vertical="center" wrapText="1"/>
    </xf>
    <xf numFmtId="167" fontId="8" fillId="0" borderId="10" xfId="0" applyNumberFormat="1" applyFont="1" applyFill="1" applyBorder="1" applyAlignment="1">
      <alignment horizontal="center" vertical="center" wrapText="1"/>
    </xf>
    <xf numFmtId="167" fontId="8" fillId="0" borderId="13" xfId="0" applyNumberFormat="1" applyFont="1" applyFill="1" applyBorder="1" applyAlignment="1">
      <alignment horizontal="center" vertical="center" wrapText="1"/>
    </xf>
    <xf numFmtId="164" fontId="8" fillId="0" borderId="10" xfId="0" applyNumberFormat="1" applyFont="1" applyFill="1" applyBorder="1" applyAlignment="1">
      <alignment horizontal="center" vertical="center" wrapText="1"/>
    </xf>
    <xf numFmtId="164" fontId="8" fillId="0" borderId="13" xfId="0" applyNumberFormat="1" applyFont="1" applyFill="1" applyBorder="1" applyAlignment="1">
      <alignment horizontal="center" vertical="center" wrapText="1"/>
    </xf>
    <xf numFmtId="164" fontId="8" fillId="0" borderId="11" xfId="0" applyNumberFormat="1" applyFont="1" applyFill="1" applyBorder="1" applyAlignment="1">
      <alignment horizontal="center" vertical="center" wrapText="1"/>
    </xf>
    <xf numFmtId="164" fontId="8" fillId="0" borderId="14" xfId="0" applyNumberFormat="1" applyFont="1" applyFill="1" applyBorder="1" applyAlignment="1">
      <alignment horizontal="center" vertical="center" wrapText="1"/>
    </xf>
    <xf numFmtId="49" fontId="8" fillId="2" borderId="18" xfId="0" applyNumberFormat="1" applyFont="1" applyFill="1" applyBorder="1" applyAlignment="1">
      <alignment horizontal="center" vertical="center" wrapText="1"/>
    </xf>
    <xf numFmtId="49" fontId="8" fillId="2" borderId="19" xfId="0" applyNumberFormat="1" applyFont="1" applyFill="1" applyBorder="1" applyAlignment="1">
      <alignment horizontal="center" vertical="center" wrapText="1"/>
    </xf>
    <xf numFmtId="166" fontId="8" fillId="0" borderId="18" xfId="0" applyNumberFormat="1" applyFont="1" applyBorder="1" applyAlignment="1">
      <alignment horizontal="center" vertical="center" wrapText="1"/>
    </xf>
    <xf numFmtId="166" fontId="8" fillId="0" borderId="19" xfId="0" applyNumberFormat="1" applyFont="1" applyBorder="1" applyAlignment="1">
      <alignment horizontal="center" vertical="center" wrapText="1"/>
    </xf>
    <xf numFmtId="164" fontId="8" fillId="0" borderId="18" xfId="0" applyNumberFormat="1" applyFont="1" applyBorder="1" applyAlignment="1">
      <alignment horizontal="center" vertical="center" wrapText="1"/>
    </xf>
    <xf numFmtId="164" fontId="8" fillId="0" borderId="19" xfId="0" applyNumberFormat="1" applyFont="1" applyBorder="1" applyAlignment="1">
      <alignment horizontal="center" vertical="center" wrapText="1"/>
    </xf>
    <xf numFmtId="164" fontId="12" fillId="0" borderId="13" xfId="0" applyNumberFormat="1" applyFont="1" applyFill="1" applyBorder="1" applyAlignment="1">
      <alignment horizontal="center" vertical="center" wrapText="1"/>
    </xf>
    <xf numFmtId="164" fontId="4" fillId="0" borderId="19" xfId="3" applyNumberFormat="1" applyFont="1" applyBorder="1" applyAlignment="1">
      <alignment horizontal="center" vertical="center" wrapText="1"/>
    </xf>
    <xf numFmtId="49" fontId="4" fillId="0" borderId="19" xfId="3" applyNumberFormat="1" applyFont="1" applyBorder="1" applyAlignment="1">
      <alignment horizontal="center" vertical="center" wrapText="1"/>
    </xf>
    <xf numFmtId="166" fontId="4" fillId="2" borderId="19" xfId="0" applyNumberFormat="1" applyFont="1" applyFill="1" applyBorder="1" applyAlignment="1">
      <alignment horizontal="center" vertical="center" wrapText="1"/>
    </xf>
    <xf numFmtId="164" fontId="4" fillId="2" borderId="4" xfId="0" applyNumberFormat="1" applyFont="1" applyFill="1" applyBorder="1" applyAlignment="1">
      <alignment horizontal="right" vertical="center" wrapText="1"/>
    </xf>
    <xf numFmtId="164" fontId="4" fillId="2" borderId="0" xfId="0" applyNumberFormat="1" applyFont="1" applyFill="1" applyBorder="1" applyAlignment="1">
      <alignment horizontal="right" vertical="center" wrapText="1"/>
    </xf>
    <xf numFmtId="164" fontId="4" fillId="2" borderId="5" xfId="0" applyNumberFormat="1" applyFont="1" applyFill="1" applyBorder="1" applyAlignment="1">
      <alignment horizontal="right" vertical="center" wrapText="1"/>
    </xf>
    <xf numFmtId="164" fontId="13" fillId="0" borderId="14" xfId="0" applyNumberFormat="1" applyFont="1" applyFill="1" applyBorder="1" applyAlignment="1">
      <alignment horizontal="center" vertical="center" wrapText="1"/>
    </xf>
    <xf numFmtId="0" fontId="12" fillId="0" borderId="13" xfId="3" applyFont="1" applyFill="1" applyBorder="1" applyAlignment="1">
      <alignment horizontal="center" vertical="center" wrapText="1"/>
    </xf>
    <xf numFmtId="164" fontId="4" fillId="2" borderId="14" xfId="1" applyNumberFormat="1" applyFont="1" applyFill="1" applyBorder="1" applyAlignment="1">
      <alignment horizontal="center" vertical="center" wrapText="1"/>
    </xf>
    <xf numFmtId="164" fontId="4" fillId="2" borderId="7" xfId="0" applyNumberFormat="1" applyFont="1" applyFill="1" applyBorder="1" applyAlignment="1">
      <alignment horizontal="right" vertical="center" wrapText="1"/>
    </xf>
    <xf numFmtId="164" fontId="4" fillId="2" borderId="8" xfId="0" applyNumberFormat="1" applyFont="1" applyFill="1" applyBorder="1" applyAlignment="1">
      <alignment horizontal="right" vertical="center" wrapText="1"/>
    </xf>
    <xf numFmtId="167" fontId="4" fillId="0" borderId="9" xfId="0" applyNumberFormat="1" applyFont="1" applyFill="1" applyBorder="1" applyAlignment="1">
      <alignment horizontal="center" vertical="center" textRotation="90" wrapText="1"/>
    </xf>
    <xf numFmtId="167" fontId="4" fillId="0" borderId="12" xfId="0" applyNumberFormat="1" applyFont="1" applyFill="1" applyBorder="1" applyAlignment="1">
      <alignment horizontal="center" vertical="center" textRotation="90" wrapText="1"/>
    </xf>
    <xf numFmtId="167" fontId="8" fillId="0" borderId="11" xfId="0" applyNumberFormat="1" applyFont="1" applyFill="1" applyBorder="1" applyAlignment="1">
      <alignment horizontal="center" vertical="center" wrapText="1"/>
    </xf>
    <xf numFmtId="164" fontId="4" fillId="0" borderId="18" xfId="3" applyNumberFormat="1"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164" fontId="12" fillId="0" borderId="12" xfId="0" applyNumberFormat="1" applyFont="1" applyFill="1" applyBorder="1" applyAlignment="1">
      <alignment horizontal="center" vertical="center" wrapText="1"/>
    </xf>
    <xf numFmtId="167" fontId="4" fillId="0" borderId="12" xfId="3" applyNumberFormat="1" applyFont="1" applyFill="1" applyBorder="1" applyAlignment="1">
      <alignment horizontal="center" vertical="center"/>
    </xf>
    <xf numFmtId="164" fontId="4" fillId="0" borderId="19" xfId="0" applyNumberFormat="1" applyFont="1" applyFill="1" applyBorder="1" applyAlignment="1">
      <alignment horizontal="center" vertical="center" wrapText="1"/>
    </xf>
    <xf numFmtId="164" fontId="4" fillId="2" borderId="14" xfId="1" applyNumberFormat="1" applyFont="1" applyFill="1" applyBorder="1" applyAlignment="1">
      <alignment horizontal="center" vertical="center"/>
    </xf>
    <xf numFmtId="167" fontId="4" fillId="2" borderId="25" xfId="3" applyNumberFormat="1" applyFont="1" applyFill="1" applyBorder="1" applyAlignment="1">
      <alignment horizontal="center" vertical="center"/>
    </xf>
    <xf numFmtId="167" fontId="4" fillId="2" borderId="26" xfId="3" applyNumberFormat="1" applyFont="1" applyFill="1" applyBorder="1" applyAlignment="1">
      <alignment horizontal="center" vertical="center"/>
    </xf>
    <xf numFmtId="164" fontId="4" fillId="2" borderId="23" xfId="3" applyNumberFormat="1" applyFont="1" applyFill="1" applyBorder="1" applyAlignment="1">
      <alignment horizontal="center" vertical="center" wrapText="1"/>
    </xf>
    <xf numFmtId="164" fontId="4" fillId="2" borderId="24" xfId="3" applyNumberFormat="1" applyFont="1" applyFill="1" applyBorder="1" applyAlignment="1">
      <alignment horizontal="center" vertical="center" wrapText="1"/>
    </xf>
    <xf numFmtId="49" fontId="4" fillId="2" borderId="21" xfId="3" applyNumberFormat="1" applyFont="1" applyFill="1" applyBorder="1" applyAlignment="1">
      <alignment horizontal="center" vertical="center" wrapText="1"/>
    </xf>
    <xf numFmtId="49" fontId="4" fillId="2" borderId="22" xfId="3" applyNumberFormat="1" applyFont="1" applyFill="1" applyBorder="1" applyAlignment="1">
      <alignment horizontal="center" vertical="center" wrapText="1"/>
    </xf>
    <xf numFmtId="167" fontId="4" fillId="2" borderId="15" xfId="3" applyNumberFormat="1" applyFont="1" applyFill="1" applyBorder="1" applyAlignment="1">
      <alignment horizontal="center" vertical="center"/>
    </xf>
    <xf numFmtId="164" fontId="4" fillId="2" borderId="17" xfId="3" applyNumberFormat="1" applyFont="1" applyFill="1" applyBorder="1" applyAlignment="1">
      <alignment horizontal="center" vertical="center" wrapText="1"/>
    </xf>
    <xf numFmtId="49" fontId="4" fillId="2" borderId="20" xfId="3" applyNumberFormat="1" applyFont="1" applyFill="1" applyBorder="1" applyAlignment="1">
      <alignment horizontal="center" vertical="center" wrapText="1"/>
    </xf>
    <xf numFmtId="166" fontId="4" fillId="2" borderId="20" xfId="3" applyNumberFormat="1" applyFont="1" applyFill="1" applyBorder="1" applyAlignment="1">
      <alignment horizontal="center" vertical="center" wrapText="1"/>
    </xf>
    <xf numFmtId="164" fontId="4" fillId="2" borderId="20" xfId="3" applyNumberFormat="1" applyFont="1" applyFill="1" applyBorder="1" applyAlignment="1">
      <alignment horizontal="center" vertical="center" wrapText="1"/>
    </xf>
    <xf numFmtId="166" fontId="4" fillId="2" borderId="19" xfId="0" applyNumberFormat="1" applyFont="1" applyFill="1" applyBorder="1" applyAlignment="1">
      <alignment horizontal="center" vertical="center"/>
    </xf>
    <xf numFmtId="164" fontId="4" fillId="0" borderId="14" xfId="1"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xf>
    <xf numFmtId="167" fontId="4" fillId="2" borderId="25" xfId="0" applyNumberFormat="1" applyFont="1" applyFill="1" applyBorder="1" applyAlignment="1">
      <alignment horizontal="center" vertical="center"/>
    </xf>
    <xf numFmtId="167" fontId="4" fillId="2" borderId="26" xfId="0" applyNumberFormat="1" applyFont="1" applyFill="1" applyBorder="1" applyAlignment="1">
      <alignment horizontal="center" vertical="center"/>
    </xf>
  </cellXfs>
  <cellStyles count="6">
    <cellStyle name="Comma" xfId="1" builtinId="3"/>
    <cellStyle name="Comma 2" xfId="4"/>
    <cellStyle name="Normal" xfId="0" builtinId="0"/>
    <cellStyle name="Normal 2" xfId="2"/>
    <cellStyle name="Normal 2 2" xfId="5"/>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26"/>
  <sheetViews>
    <sheetView tabSelected="1" view="pageBreakPreview" zoomScaleNormal="80" zoomScaleSheetLayoutView="100" workbookViewId="0">
      <selection activeCell="P4" sqref="P4:P9"/>
    </sheetView>
  </sheetViews>
  <sheetFormatPr defaultRowHeight="12.75" x14ac:dyDescent="0.2"/>
  <cols>
    <col min="1" max="1" width="6.140625" style="16" customWidth="1"/>
    <col min="2" max="2" width="43.7109375" style="15" customWidth="1"/>
    <col min="3" max="3" width="10.140625" style="1" customWidth="1"/>
    <col min="4" max="4" width="11.28515625" style="1" customWidth="1"/>
    <col min="5" max="5" width="11.28515625" style="14" customWidth="1"/>
    <col min="6" max="9" width="11.28515625" style="1" customWidth="1"/>
    <col min="10" max="10" width="10" style="1" customWidth="1"/>
    <col min="11" max="12" width="10.140625" style="1" customWidth="1"/>
    <col min="13" max="13" width="11.42578125" style="1" customWidth="1"/>
    <col min="14" max="14" width="29.85546875" style="19" customWidth="1"/>
    <col min="15" max="15" width="12.28515625" style="20" customWidth="1"/>
    <col min="16" max="16" width="23.42578125" style="21" customWidth="1"/>
    <col min="17" max="17" width="13.42578125" style="21" customWidth="1"/>
    <col min="18" max="18" width="12.85546875" style="2" bestFit="1" customWidth="1"/>
    <col min="19" max="19" width="11.28515625" style="2" bestFit="1" customWidth="1"/>
    <col min="20" max="21" width="12.85546875" style="2" bestFit="1" customWidth="1"/>
    <col min="22" max="51" width="9.140625" style="2"/>
    <col min="52" max="16384" width="9.140625" style="1"/>
  </cols>
  <sheetData>
    <row r="1" spans="1:92" ht="12.75" customHeight="1" x14ac:dyDescent="0.25">
      <c r="A1" s="128" t="s">
        <v>248</v>
      </c>
      <c r="B1" s="129"/>
      <c r="C1" s="129"/>
      <c r="D1" s="129"/>
      <c r="E1" s="129"/>
      <c r="F1" s="129"/>
      <c r="G1" s="129"/>
      <c r="H1" s="129"/>
      <c r="I1" s="129"/>
      <c r="J1" s="129"/>
      <c r="K1" s="129"/>
      <c r="L1" s="129"/>
      <c r="M1" s="129"/>
      <c r="N1" s="129"/>
      <c r="O1" s="129"/>
      <c r="P1" s="129"/>
      <c r="Q1" s="130"/>
    </row>
    <row r="2" spans="1:92" ht="16.5" customHeight="1" x14ac:dyDescent="0.25">
      <c r="A2" s="177" t="s">
        <v>328</v>
      </c>
      <c r="B2" s="178"/>
      <c r="C2" s="178"/>
      <c r="D2" s="178"/>
      <c r="E2" s="178"/>
      <c r="F2" s="178"/>
      <c r="G2" s="178"/>
      <c r="H2" s="178"/>
      <c r="I2" s="178"/>
      <c r="J2" s="178"/>
      <c r="K2" s="178"/>
      <c r="L2" s="178"/>
      <c r="M2" s="178"/>
      <c r="N2" s="178"/>
      <c r="O2" s="178"/>
      <c r="P2" s="178"/>
      <c r="Q2" s="179"/>
    </row>
    <row r="3" spans="1:92" ht="43.5" customHeight="1" x14ac:dyDescent="0.25">
      <c r="A3" s="131" t="s">
        <v>325</v>
      </c>
      <c r="B3" s="132"/>
      <c r="C3" s="132"/>
      <c r="D3" s="132"/>
      <c r="E3" s="132"/>
      <c r="F3" s="132"/>
      <c r="G3" s="132"/>
      <c r="H3" s="132"/>
      <c r="I3" s="132"/>
      <c r="J3" s="132"/>
      <c r="K3" s="132"/>
      <c r="L3" s="132"/>
      <c r="M3" s="132"/>
      <c r="N3" s="183" t="s">
        <v>329</v>
      </c>
      <c r="O3" s="183"/>
      <c r="P3" s="183"/>
      <c r="Q3" s="184"/>
    </row>
    <row r="4" spans="1:92" ht="12.75" customHeight="1" x14ac:dyDescent="0.25">
      <c r="A4" s="185" t="s">
        <v>0</v>
      </c>
      <c r="B4" s="163" t="s">
        <v>1</v>
      </c>
      <c r="C4" s="165" t="s">
        <v>36</v>
      </c>
      <c r="D4" s="159">
        <v>2016</v>
      </c>
      <c r="E4" s="161"/>
      <c r="F4" s="161"/>
      <c r="G4" s="161"/>
      <c r="H4" s="161"/>
      <c r="I4" s="187"/>
      <c r="J4" s="159">
        <v>2017</v>
      </c>
      <c r="K4" s="161">
        <v>2018</v>
      </c>
      <c r="L4" s="163" t="s">
        <v>140</v>
      </c>
      <c r="M4" s="165" t="s">
        <v>2</v>
      </c>
      <c r="N4" s="167" t="s">
        <v>31</v>
      </c>
      <c r="O4" s="169" t="s">
        <v>10</v>
      </c>
      <c r="P4" s="171" t="s">
        <v>15</v>
      </c>
      <c r="Q4" s="188" t="s">
        <v>109</v>
      </c>
    </row>
    <row r="5" spans="1:92" ht="12.75" customHeight="1" x14ac:dyDescent="0.25">
      <c r="A5" s="186"/>
      <c r="B5" s="164"/>
      <c r="C5" s="166"/>
      <c r="D5" s="189" t="s">
        <v>3</v>
      </c>
      <c r="E5" s="164"/>
      <c r="F5" s="164"/>
      <c r="G5" s="164"/>
      <c r="H5" s="164"/>
      <c r="I5" s="166"/>
      <c r="J5" s="160"/>
      <c r="K5" s="162"/>
      <c r="L5" s="164"/>
      <c r="M5" s="166"/>
      <c r="N5" s="168"/>
      <c r="O5" s="170"/>
      <c r="P5" s="172"/>
      <c r="Q5" s="152"/>
    </row>
    <row r="6" spans="1:92" ht="15" customHeight="1" x14ac:dyDescent="0.25">
      <c r="A6" s="186"/>
      <c r="B6" s="164"/>
      <c r="C6" s="166"/>
      <c r="D6" s="190" t="s">
        <v>63</v>
      </c>
      <c r="E6" s="181" t="s">
        <v>104</v>
      </c>
      <c r="F6" s="173" t="s">
        <v>60</v>
      </c>
      <c r="G6" s="173" t="s">
        <v>4</v>
      </c>
      <c r="H6" s="173" t="s">
        <v>5</v>
      </c>
      <c r="I6" s="180" t="s">
        <v>6</v>
      </c>
      <c r="J6" s="160"/>
      <c r="K6" s="162"/>
      <c r="L6" s="164"/>
      <c r="M6" s="166"/>
      <c r="N6" s="168"/>
      <c r="O6" s="170"/>
      <c r="P6" s="172"/>
      <c r="Q6" s="152"/>
    </row>
    <row r="7" spans="1:92" ht="107.25" customHeight="1" x14ac:dyDescent="0.25">
      <c r="A7" s="186"/>
      <c r="B7" s="164"/>
      <c r="C7" s="166"/>
      <c r="D7" s="190"/>
      <c r="E7" s="181"/>
      <c r="F7" s="173"/>
      <c r="G7" s="173"/>
      <c r="H7" s="173"/>
      <c r="I7" s="180"/>
      <c r="J7" s="160"/>
      <c r="K7" s="162"/>
      <c r="L7" s="164"/>
      <c r="M7" s="166"/>
      <c r="N7" s="168"/>
      <c r="O7" s="170"/>
      <c r="P7" s="172"/>
      <c r="Q7" s="152"/>
    </row>
    <row r="8" spans="1:92" s="18" customFormat="1" ht="26.25" customHeight="1" x14ac:dyDescent="0.25">
      <c r="A8" s="34"/>
      <c r="B8" s="35" t="s">
        <v>147</v>
      </c>
      <c r="C8" s="36"/>
      <c r="D8" s="55">
        <f>D9</f>
        <v>7636.7780000000002</v>
      </c>
      <c r="E8" s="38"/>
      <c r="F8" s="38"/>
      <c r="G8" s="38"/>
      <c r="H8" s="38"/>
      <c r="I8" s="56"/>
      <c r="J8" s="78"/>
      <c r="K8" s="79"/>
      <c r="L8" s="79"/>
      <c r="M8" s="80"/>
      <c r="N8" s="168"/>
      <c r="O8" s="170"/>
      <c r="P8" s="172"/>
      <c r="Q8" s="152"/>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row>
    <row r="9" spans="1:92" s="11" customFormat="1" ht="16.5" customHeight="1" x14ac:dyDescent="0.25">
      <c r="A9" s="37"/>
      <c r="B9" s="38" t="s">
        <v>7</v>
      </c>
      <c r="C9" s="39"/>
      <c r="D9" s="57">
        <f>D10+D50+D119</f>
        <v>7636.7780000000002</v>
      </c>
      <c r="E9" s="58">
        <f>E10+E50+E119</f>
        <v>14690.796</v>
      </c>
      <c r="F9" s="58">
        <f>F10+F50+F119</f>
        <v>707.88900000000001</v>
      </c>
      <c r="G9" s="58">
        <f>G10+G50+G119</f>
        <v>6.3639999999999999</v>
      </c>
      <c r="H9" s="58">
        <f>H10+H50+H119</f>
        <v>1513</v>
      </c>
      <c r="I9" s="39">
        <f>D9+E9+F9+G9+H9</f>
        <v>24554.827000000001</v>
      </c>
      <c r="J9" s="57">
        <f>J10+J50+J119</f>
        <v>45615.406999999999</v>
      </c>
      <c r="K9" s="58">
        <f>K10+K50+K119</f>
        <v>77344.748000000007</v>
      </c>
      <c r="L9" s="58">
        <f>L10+L50+L119</f>
        <v>63132.294999999998</v>
      </c>
      <c r="M9" s="39">
        <f>C9+I9+J9+K9+L9</f>
        <v>210647.277</v>
      </c>
      <c r="N9" s="168"/>
      <c r="O9" s="170"/>
      <c r="P9" s="172"/>
      <c r="Q9" s="15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row>
    <row r="10" spans="1:92" s="11" customFormat="1" ht="38.25" customHeight="1" x14ac:dyDescent="0.25">
      <c r="A10" s="153" t="s">
        <v>32</v>
      </c>
      <c r="B10" s="154"/>
      <c r="C10" s="40"/>
      <c r="D10" s="59">
        <f>SUM(D13,D15,D18,D20,D22,D26,D28,D31,D33,D35,D37,D39,D41,D43,D45,D48,D24)</f>
        <v>871.97199999999998</v>
      </c>
      <c r="E10" s="112">
        <f>SUM(E13,E15,E18,E20,E22,E26,E28,E31,E33,E35,E37,E39,E41,E43,E45,E48,E24)</f>
        <v>139.09200000000001</v>
      </c>
      <c r="F10" s="112">
        <f>SUM(F13,F15,F18,F20,F22,F26,F28,F31,F33,F35,F37,F39,F41,F43,F45,F48,F24)</f>
        <v>607.88900000000001</v>
      </c>
      <c r="G10" s="112">
        <f t="shared" ref="G10:H10" si="0">SUM(G13,G15,G18,G20,G22,G26,G28,G31,G33,G35,G37,G39,G41,G43,G45,G48,G24)</f>
        <v>4.5999999999999996</v>
      </c>
      <c r="H10" s="112">
        <f t="shared" si="0"/>
        <v>0</v>
      </c>
      <c r="I10" s="40">
        <f>SUM(I13,I15,I18,I20,I22,I24,I26,I28,I31,I33,I35,I37,I39,I41,I43,I45,I48)</f>
        <v>1623.5530000000001</v>
      </c>
      <c r="J10" s="59">
        <f>SUM(J13,J15,J18,J20,J22,J26,J28,J31,J33,J35,J37,J39,J41,J43,J45,J48,J24)</f>
        <v>5546.8429999999998</v>
      </c>
      <c r="K10" s="112">
        <f>SUM(K13,K15,K18,K20,K22,K26,K28,K31,K33,K35,K37,K39,K41,K43,K45,K48,K24)</f>
        <v>14909.117000000002</v>
      </c>
      <c r="L10" s="112">
        <f>SUM(L13,L15,L18,L20,L22,L26,L28,L31,L33,L35,L37,L39,L41,L43,L45,L48,L24)</f>
        <v>10109.328000000001</v>
      </c>
      <c r="M10" s="40">
        <f>I10+J10+K10+L10</f>
        <v>32188.841000000004</v>
      </c>
      <c r="N10" s="86"/>
      <c r="O10" s="89"/>
      <c r="P10" s="90"/>
      <c r="Q10" s="90"/>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row>
    <row r="11" spans="1:92" s="11" customFormat="1" ht="15" customHeight="1" x14ac:dyDescent="0.25">
      <c r="A11" s="155" t="s">
        <v>8</v>
      </c>
      <c r="B11" s="156"/>
      <c r="C11" s="41"/>
      <c r="D11" s="60">
        <f>(D10/D9)*100</f>
        <v>11.418061386621424</v>
      </c>
      <c r="E11" s="61">
        <f t="shared" ref="E11:H11" si="1">(E10/E9)*100</f>
        <v>0.94679689242162246</v>
      </c>
      <c r="F11" s="61">
        <f t="shared" si="1"/>
        <v>85.873491465469868</v>
      </c>
      <c r="G11" s="61">
        <f>(G10/G9)*100</f>
        <v>72.281583909490891</v>
      </c>
      <c r="H11" s="61">
        <f t="shared" si="1"/>
        <v>0</v>
      </c>
      <c r="I11" s="41">
        <f t="shared" ref="I11:M11" si="2">(I10/I9)*100</f>
        <v>6.6119504731187888</v>
      </c>
      <c r="J11" s="60">
        <f t="shared" si="2"/>
        <v>12.16002084558842</v>
      </c>
      <c r="K11" s="61">
        <f t="shared" si="2"/>
        <v>19.276185372017764</v>
      </c>
      <c r="L11" s="61">
        <f t="shared" si="2"/>
        <v>16.012926506156639</v>
      </c>
      <c r="M11" s="41">
        <f t="shared" si="2"/>
        <v>15.28091958197969</v>
      </c>
      <c r="N11" s="87"/>
      <c r="O11" s="91"/>
      <c r="P11" s="92"/>
      <c r="Q11" s="9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row>
    <row r="12" spans="1:92" s="11" customFormat="1" ht="26.25" customHeight="1" x14ac:dyDescent="0.25">
      <c r="A12" s="42"/>
      <c r="B12" s="43" t="s">
        <v>70</v>
      </c>
      <c r="C12" s="44" t="s">
        <v>66</v>
      </c>
      <c r="D12" s="62"/>
      <c r="E12" s="63"/>
      <c r="F12" s="63"/>
      <c r="G12" s="63"/>
      <c r="H12" s="63"/>
      <c r="I12" s="64"/>
      <c r="J12" s="62"/>
      <c r="K12" s="63"/>
      <c r="L12" s="63"/>
      <c r="M12" s="64"/>
      <c r="N12" s="88"/>
      <c r="O12" s="93"/>
      <c r="P12" s="94"/>
      <c r="Q12" s="94"/>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row>
    <row r="13" spans="1:92" s="6" customFormat="1" ht="49.5" customHeight="1" x14ac:dyDescent="0.25">
      <c r="A13" s="149">
        <v>1</v>
      </c>
      <c r="B13" s="46" t="s">
        <v>98</v>
      </c>
      <c r="C13" s="137" t="s">
        <v>40</v>
      </c>
      <c r="D13" s="68"/>
      <c r="E13" s="66"/>
      <c r="F13" s="66"/>
      <c r="G13" s="66"/>
      <c r="H13" s="66"/>
      <c r="I13" s="67">
        <f t="shared" ref="I13:I42" si="3">SUM(D13:H13)</f>
        <v>0</v>
      </c>
      <c r="J13" s="68"/>
      <c r="K13" s="81">
        <v>3321</v>
      </c>
      <c r="L13" s="81"/>
      <c r="M13" s="82">
        <f>I13+J13+K13+L13</f>
        <v>3321</v>
      </c>
      <c r="N13" s="175" t="s">
        <v>158</v>
      </c>
      <c r="O13" s="158">
        <v>2018</v>
      </c>
      <c r="P13" s="174" t="s">
        <v>55</v>
      </c>
      <c r="Q13" s="174" t="s">
        <v>41</v>
      </c>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row>
    <row r="14" spans="1:92" s="6" customFormat="1" ht="15.75" customHeight="1" x14ac:dyDescent="0.25">
      <c r="A14" s="149"/>
      <c r="B14" s="45" t="s">
        <v>9</v>
      </c>
      <c r="C14" s="137"/>
      <c r="D14" s="68"/>
      <c r="E14" s="66"/>
      <c r="F14" s="66"/>
      <c r="G14" s="66"/>
      <c r="H14" s="66"/>
      <c r="I14" s="67">
        <f t="shared" si="3"/>
        <v>0</v>
      </c>
      <c r="J14" s="68"/>
      <c r="K14" s="81">
        <v>188</v>
      </c>
      <c r="L14" s="81"/>
      <c r="M14" s="82">
        <f t="shared" ref="M14:M49" si="4">I14+J14+K14+L14</f>
        <v>188</v>
      </c>
      <c r="N14" s="175"/>
      <c r="O14" s="158"/>
      <c r="P14" s="174"/>
      <c r="Q14" s="174"/>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row>
    <row r="15" spans="1:92" s="8" customFormat="1" ht="42.75" customHeight="1" x14ac:dyDescent="0.2">
      <c r="A15" s="149">
        <v>2</v>
      </c>
      <c r="B15" s="46" t="s">
        <v>157</v>
      </c>
      <c r="C15" s="137" t="s">
        <v>40</v>
      </c>
      <c r="D15" s="68"/>
      <c r="E15" s="66"/>
      <c r="F15" s="66"/>
      <c r="G15" s="66"/>
      <c r="H15" s="66"/>
      <c r="I15" s="67">
        <f t="shared" si="3"/>
        <v>0</v>
      </c>
      <c r="J15" s="68"/>
      <c r="K15" s="81">
        <v>269</v>
      </c>
      <c r="L15" s="81"/>
      <c r="M15" s="82">
        <f t="shared" si="4"/>
        <v>269</v>
      </c>
      <c r="N15" s="175" t="s">
        <v>159</v>
      </c>
      <c r="O15" s="158">
        <v>2018</v>
      </c>
      <c r="P15" s="174" t="s">
        <v>55</v>
      </c>
      <c r="Q15" s="174" t="s">
        <v>41</v>
      </c>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92" s="8" customFormat="1" ht="15" customHeight="1" x14ac:dyDescent="0.2">
      <c r="A16" s="149"/>
      <c r="B16" s="45" t="s">
        <v>9</v>
      </c>
      <c r="C16" s="137"/>
      <c r="D16" s="68"/>
      <c r="E16" s="66"/>
      <c r="F16" s="66"/>
      <c r="G16" s="66"/>
      <c r="H16" s="66"/>
      <c r="I16" s="67">
        <f t="shared" si="3"/>
        <v>0</v>
      </c>
      <c r="J16" s="68"/>
      <c r="K16" s="81">
        <v>12</v>
      </c>
      <c r="L16" s="81"/>
      <c r="M16" s="82">
        <f t="shared" si="4"/>
        <v>12</v>
      </c>
      <c r="N16" s="175"/>
      <c r="O16" s="158"/>
      <c r="P16" s="174"/>
      <c r="Q16" s="174"/>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6.25" customHeight="1" x14ac:dyDescent="0.25">
      <c r="A17" s="42"/>
      <c r="B17" s="43" t="s">
        <v>71</v>
      </c>
      <c r="C17" s="44" t="s">
        <v>67</v>
      </c>
      <c r="D17" s="62"/>
      <c r="E17" s="63"/>
      <c r="F17" s="63"/>
      <c r="G17" s="63"/>
      <c r="H17" s="63"/>
      <c r="I17" s="64"/>
      <c r="J17" s="62"/>
      <c r="K17" s="63"/>
      <c r="L17" s="63"/>
      <c r="M17" s="83"/>
      <c r="N17" s="88"/>
      <c r="O17" s="93"/>
      <c r="P17" s="94"/>
      <c r="Q17" s="94"/>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row>
    <row r="18" spans="1:51" s="105" customFormat="1" ht="85.5" customHeight="1" x14ac:dyDescent="0.2">
      <c r="A18" s="150">
        <v>3</v>
      </c>
      <c r="B18" s="111" t="s">
        <v>21</v>
      </c>
      <c r="C18" s="182" t="s">
        <v>62</v>
      </c>
      <c r="D18" s="113">
        <v>18.106999999999999</v>
      </c>
      <c r="E18" s="114"/>
      <c r="F18" s="114">
        <v>162.96799999999999</v>
      </c>
      <c r="G18" s="114"/>
      <c r="H18" s="114"/>
      <c r="I18" s="69">
        <f t="shared" si="3"/>
        <v>181.07499999999999</v>
      </c>
      <c r="J18" s="70">
        <v>28.922999999999998</v>
      </c>
      <c r="K18" s="71"/>
      <c r="L18" s="71"/>
      <c r="M18" s="82">
        <f t="shared" si="4"/>
        <v>209.99799999999999</v>
      </c>
      <c r="N18" s="147" t="s">
        <v>263</v>
      </c>
      <c r="O18" s="176" t="s">
        <v>27</v>
      </c>
      <c r="P18" s="148" t="s">
        <v>137</v>
      </c>
      <c r="Q18" s="148" t="s">
        <v>41</v>
      </c>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row>
    <row r="19" spans="1:51" s="105" customFormat="1" ht="12" customHeight="1" x14ac:dyDescent="0.2">
      <c r="A19" s="150"/>
      <c r="B19" s="47" t="s">
        <v>9</v>
      </c>
      <c r="C19" s="182"/>
      <c r="D19" s="113"/>
      <c r="E19" s="114"/>
      <c r="F19" s="114"/>
      <c r="G19" s="114"/>
      <c r="H19" s="114"/>
      <c r="I19" s="69"/>
      <c r="J19" s="113"/>
      <c r="K19" s="114"/>
      <c r="L19" s="114"/>
      <c r="M19" s="82"/>
      <c r="N19" s="147"/>
      <c r="O19" s="176"/>
      <c r="P19" s="148"/>
      <c r="Q19" s="148"/>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row>
    <row r="20" spans="1:51" s="10" customFormat="1" ht="81.75" customHeight="1" x14ac:dyDescent="0.25">
      <c r="A20" s="150">
        <v>4</v>
      </c>
      <c r="B20" s="46" t="s">
        <v>144</v>
      </c>
      <c r="C20" s="137" t="s">
        <v>43</v>
      </c>
      <c r="D20" s="70">
        <v>60.101999999999997</v>
      </c>
      <c r="E20" s="71"/>
      <c r="F20" s="71">
        <v>180.92099999999999</v>
      </c>
      <c r="G20" s="71"/>
      <c r="H20" s="71"/>
      <c r="I20" s="69">
        <f t="shared" si="3"/>
        <v>241.023</v>
      </c>
      <c r="J20" s="70">
        <v>35</v>
      </c>
      <c r="K20" s="71"/>
      <c r="L20" s="71"/>
      <c r="M20" s="82">
        <f t="shared" si="4"/>
        <v>276.02300000000002</v>
      </c>
      <c r="N20" s="133" t="s">
        <v>160</v>
      </c>
      <c r="O20" s="158" t="s">
        <v>27</v>
      </c>
      <c r="P20" s="125" t="s">
        <v>138</v>
      </c>
      <c r="Q20" s="157" t="s">
        <v>41</v>
      </c>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row>
    <row r="21" spans="1:51" s="10" customFormat="1" ht="15" customHeight="1" x14ac:dyDescent="0.25">
      <c r="A21" s="150"/>
      <c r="B21" s="45" t="s">
        <v>9</v>
      </c>
      <c r="C21" s="137"/>
      <c r="D21" s="70">
        <v>40</v>
      </c>
      <c r="E21" s="71"/>
      <c r="F21" s="71"/>
      <c r="G21" s="71"/>
      <c r="H21" s="71"/>
      <c r="I21" s="69">
        <f t="shared" si="3"/>
        <v>40</v>
      </c>
      <c r="J21" s="70"/>
      <c r="K21" s="71"/>
      <c r="L21" s="71"/>
      <c r="M21" s="82">
        <f t="shared" si="4"/>
        <v>40</v>
      </c>
      <c r="N21" s="133"/>
      <c r="O21" s="158"/>
      <c r="P21" s="125"/>
      <c r="Q21" s="157"/>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row>
    <row r="22" spans="1:51" s="10" customFormat="1" ht="63" customHeight="1" x14ac:dyDescent="0.25">
      <c r="A22" s="150">
        <v>5</v>
      </c>
      <c r="B22" s="46" t="s">
        <v>236</v>
      </c>
      <c r="C22" s="137" t="s">
        <v>43</v>
      </c>
      <c r="D22" s="70">
        <v>112.863</v>
      </c>
      <c r="E22" s="71"/>
      <c r="F22" s="71"/>
      <c r="G22" s="71"/>
      <c r="H22" s="71"/>
      <c r="I22" s="69">
        <f>SUM(D22:H22)</f>
        <v>112.863</v>
      </c>
      <c r="J22" s="70"/>
      <c r="K22" s="71"/>
      <c r="L22" s="71"/>
      <c r="M22" s="82">
        <f>I22+J22+K22+L22</f>
        <v>112.863</v>
      </c>
      <c r="N22" s="133" t="s">
        <v>238</v>
      </c>
      <c r="O22" s="158">
        <v>2016</v>
      </c>
      <c r="P22" s="125" t="s">
        <v>237</v>
      </c>
      <c r="Q22" s="157" t="s">
        <v>38</v>
      </c>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row>
    <row r="23" spans="1:51" s="10" customFormat="1" ht="15" customHeight="1" x14ac:dyDescent="0.25">
      <c r="A23" s="150"/>
      <c r="B23" s="45" t="s">
        <v>9</v>
      </c>
      <c r="C23" s="137"/>
      <c r="D23" s="70"/>
      <c r="E23" s="71"/>
      <c r="F23" s="71"/>
      <c r="G23" s="71"/>
      <c r="H23" s="71"/>
      <c r="I23" s="69">
        <f>SUM(D23:H23)</f>
        <v>0</v>
      </c>
      <c r="J23" s="70"/>
      <c r="K23" s="71"/>
      <c r="L23" s="71"/>
      <c r="M23" s="82">
        <f>I23+J23+K23+L23</f>
        <v>0</v>
      </c>
      <c r="N23" s="133"/>
      <c r="O23" s="158"/>
      <c r="P23" s="125"/>
      <c r="Q23" s="157"/>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row>
    <row r="24" spans="1:51" s="10" customFormat="1" ht="69.75" customHeight="1" x14ac:dyDescent="0.25">
      <c r="A24" s="150">
        <v>6</v>
      </c>
      <c r="B24" s="46" t="s">
        <v>240</v>
      </c>
      <c r="C24" s="137" t="s">
        <v>43</v>
      </c>
      <c r="D24" s="70">
        <v>162.30000000000001</v>
      </c>
      <c r="E24" s="71"/>
      <c r="F24" s="71"/>
      <c r="G24" s="71"/>
      <c r="H24" s="71"/>
      <c r="I24" s="69">
        <f>SUM(D24:H24)</f>
        <v>162.30000000000001</v>
      </c>
      <c r="J24" s="70"/>
      <c r="K24" s="71"/>
      <c r="L24" s="71"/>
      <c r="M24" s="82">
        <f>I24+J24+K24+L24</f>
        <v>162.30000000000001</v>
      </c>
      <c r="N24" s="133" t="s">
        <v>241</v>
      </c>
      <c r="O24" s="158">
        <v>2017</v>
      </c>
      <c r="P24" s="125" t="s">
        <v>262</v>
      </c>
      <c r="Q24" s="157" t="s">
        <v>38</v>
      </c>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row>
    <row r="25" spans="1:51" s="10" customFormat="1" ht="15" customHeight="1" x14ac:dyDescent="0.25">
      <c r="A25" s="150"/>
      <c r="B25" s="45" t="s">
        <v>9</v>
      </c>
      <c r="C25" s="137"/>
      <c r="D25" s="70"/>
      <c r="E25" s="71"/>
      <c r="F25" s="71"/>
      <c r="G25" s="71"/>
      <c r="H25" s="71"/>
      <c r="I25" s="69">
        <f>SUM(D25:H25)</f>
        <v>0</v>
      </c>
      <c r="J25" s="70"/>
      <c r="K25" s="71"/>
      <c r="L25" s="71"/>
      <c r="M25" s="82">
        <f>I25+J25+K25+L25</f>
        <v>0</v>
      </c>
      <c r="N25" s="133"/>
      <c r="O25" s="158"/>
      <c r="P25" s="125"/>
      <c r="Q25" s="157"/>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row>
    <row r="26" spans="1:51" s="10" customFormat="1" ht="96.75" customHeight="1" x14ac:dyDescent="0.25">
      <c r="A26" s="150">
        <v>7</v>
      </c>
      <c r="B26" s="48" t="s">
        <v>301</v>
      </c>
      <c r="C26" s="137" t="s">
        <v>62</v>
      </c>
      <c r="D26" s="70">
        <v>50</v>
      </c>
      <c r="E26" s="71"/>
      <c r="F26" s="71"/>
      <c r="G26" s="71"/>
      <c r="H26" s="115"/>
      <c r="I26" s="69">
        <f t="shared" si="3"/>
        <v>50</v>
      </c>
      <c r="J26" s="116">
        <v>65</v>
      </c>
      <c r="K26" s="115">
        <v>1388.7639999999999</v>
      </c>
      <c r="L26" s="115">
        <f>5555.058+4360</f>
        <v>9915.0580000000009</v>
      </c>
      <c r="M26" s="82">
        <f t="shared" si="4"/>
        <v>11418.822</v>
      </c>
      <c r="N26" s="124" t="s">
        <v>280</v>
      </c>
      <c r="O26" s="136" t="s">
        <v>133</v>
      </c>
      <c r="P26" s="125" t="s">
        <v>294</v>
      </c>
      <c r="Q26" s="157" t="s">
        <v>41</v>
      </c>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row>
    <row r="27" spans="1:51" s="10" customFormat="1" ht="12" customHeight="1" x14ac:dyDescent="0.25">
      <c r="A27" s="150"/>
      <c r="B27" s="45" t="s">
        <v>9</v>
      </c>
      <c r="C27" s="137"/>
      <c r="D27" s="70">
        <v>50</v>
      </c>
      <c r="E27" s="71"/>
      <c r="F27" s="71"/>
      <c r="G27" s="71"/>
      <c r="H27" s="115"/>
      <c r="I27" s="69">
        <f t="shared" si="3"/>
        <v>50</v>
      </c>
      <c r="J27" s="116">
        <v>50</v>
      </c>
      <c r="K27" s="115"/>
      <c r="L27" s="115"/>
      <c r="M27" s="82">
        <f t="shared" si="4"/>
        <v>100</v>
      </c>
      <c r="N27" s="124"/>
      <c r="O27" s="136"/>
      <c r="P27" s="125"/>
      <c r="Q27" s="157"/>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row>
    <row r="28" spans="1:51" s="106" customFormat="1" ht="84" customHeight="1" x14ac:dyDescent="0.2">
      <c r="A28" s="150">
        <v>8</v>
      </c>
      <c r="B28" s="46" t="s">
        <v>302</v>
      </c>
      <c r="C28" s="137" t="s">
        <v>43</v>
      </c>
      <c r="D28" s="70">
        <v>43.5</v>
      </c>
      <c r="E28" s="71"/>
      <c r="F28" s="71"/>
      <c r="G28" s="71"/>
      <c r="H28" s="71"/>
      <c r="I28" s="69">
        <f t="shared" si="3"/>
        <v>43.5</v>
      </c>
      <c r="J28" s="70">
        <v>2919.42</v>
      </c>
      <c r="K28" s="71">
        <f>2919.42+5000</f>
        <v>7919.42</v>
      </c>
      <c r="L28" s="71"/>
      <c r="M28" s="82">
        <f t="shared" si="4"/>
        <v>10882.34</v>
      </c>
      <c r="N28" s="124" t="s">
        <v>281</v>
      </c>
      <c r="O28" s="136" t="s">
        <v>216</v>
      </c>
      <c r="P28" s="125" t="s">
        <v>294</v>
      </c>
      <c r="Q28" s="157" t="s">
        <v>41</v>
      </c>
    </row>
    <row r="29" spans="1:51" s="106" customFormat="1" x14ac:dyDescent="0.2">
      <c r="A29" s="150"/>
      <c r="B29" s="45" t="s">
        <v>9</v>
      </c>
      <c r="C29" s="137"/>
      <c r="D29" s="70">
        <v>40</v>
      </c>
      <c r="E29" s="71"/>
      <c r="F29" s="71"/>
      <c r="G29" s="71"/>
      <c r="H29" s="71"/>
      <c r="I29" s="69">
        <f t="shared" si="3"/>
        <v>40</v>
      </c>
      <c r="J29" s="70"/>
      <c r="K29" s="71"/>
      <c r="L29" s="71"/>
      <c r="M29" s="82">
        <f t="shared" si="4"/>
        <v>40</v>
      </c>
      <c r="N29" s="124"/>
      <c r="O29" s="136"/>
      <c r="P29" s="125"/>
      <c r="Q29" s="157"/>
    </row>
    <row r="30" spans="1:51" s="4" customFormat="1" ht="26.25" customHeight="1" x14ac:dyDescent="0.25">
      <c r="A30" s="42"/>
      <c r="B30" s="43" t="s">
        <v>72</v>
      </c>
      <c r="C30" s="44" t="s">
        <v>68</v>
      </c>
      <c r="D30" s="62"/>
      <c r="E30" s="63"/>
      <c r="F30" s="63"/>
      <c r="G30" s="63"/>
      <c r="H30" s="63"/>
      <c r="I30" s="64"/>
      <c r="J30" s="62"/>
      <c r="K30" s="63"/>
      <c r="L30" s="63"/>
      <c r="M30" s="83"/>
      <c r="N30" s="88"/>
      <c r="O30" s="93"/>
      <c r="P30" s="94"/>
      <c r="Q30" s="94"/>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row>
    <row r="31" spans="1:51" s="6" customFormat="1" ht="89.25" customHeight="1" x14ac:dyDescent="0.25">
      <c r="A31" s="134">
        <v>9</v>
      </c>
      <c r="B31" s="46" t="s">
        <v>154</v>
      </c>
      <c r="C31" s="137" t="s">
        <v>44</v>
      </c>
      <c r="D31" s="70">
        <v>40</v>
      </c>
      <c r="E31" s="71"/>
      <c r="F31" s="71"/>
      <c r="G31" s="71"/>
      <c r="H31" s="71"/>
      <c r="I31" s="69">
        <f t="shared" si="3"/>
        <v>40</v>
      </c>
      <c r="J31" s="70"/>
      <c r="K31" s="71">
        <v>1000</v>
      </c>
      <c r="L31" s="71"/>
      <c r="M31" s="82">
        <f t="shared" si="4"/>
        <v>1040</v>
      </c>
      <c r="N31" s="133" t="s">
        <v>161</v>
      </c>
      <c r="O31" s="136" t="s">
        <v>99</v>
      </c>
      <c r="P31" s="125" t="s">
        <v>261</v>
      </c>
      <c r="Q31" s="157" t="s">
        <v>41</v>
      </c>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row>
    <row r="32" spans="1:51" s="6" customFormat="1" ht="16.5" customHeight="1" x14ac:dyDescent="0.25">
      <c r="A32" s="134"/>
      <c r="B32" s="45" t="s">
        <v>9</v>
      </c>
      <c r="C32" s="137"/>
      <c r="D32" s="70"/>
      <c r="E32" s="71"/>
      <c r="F32" s="71"/>
      <c r="G32" s="71"/>
      <c r="H32" s="71"/>
      <c r="I32" s="69">
        <f t="shared" si="3"/>
        <v>0</v>
      </c>
      <c r="J32" s="70"/>
      <c r="K32" s="71"/>
      <c r="L32" s="71"/>
      <c r="M32" s="82">
        <f t="shared" si="4"/>
        <v>0</v>
      </c>
      <c r="N32" s="133"/>
      <c r="O32" s="136"/>
      <c r="P32" s="125"/>
      <c r="Q32" s="157"/>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row>
    <row r="33" spans="1:51" s="10" customFormat="1" ht="101.25" customHeight="1" x14ac:dyDescent="0.25">
      <c r="A33" s="134">
        <v>10</v>
      </c>
      <c r="B33" s="46" t="s">
        <v>303</v>
      </c>
      <c r="C33" s="137" t="s">
        <v>44</v>
      </c>
      <c r="D33" s="70"/>
      <c r="E33" s="71">
        <v>139.09200000000001</v>
      </c>
      <c r="F33" s="71">
        <v>264</v>
      </c>
      <c r="G33" s="71">
        <v>4.5999999999999996</v>
      </c>
      <c r="H33" s="71"/>
      <c r="I33" s="69">
        <f>SUM(D33:H33)</f>
        <v>407.69200000000001</v>
      </c>
      <c r="J33" s="70">
        <v>1631</v>
      </c>
      <c r="K33" s="71"/>
      <c r="L33" s="71"/>
      <c r="M33" s="82">
        <f t="shared" si="4"/>
        <v>2038.692</v>
      </c>
      <c r="N33" s="133" t="s">
        <v>162</v>
      </c>
      <c r="O33" s="136" t="s">
        <v>27</v>
      </c>
      <c r="P33" s="125" t="s">
        <v>127</v>
      </c>
      <c r="Q33" s="125" t="s">
        <v>41</v>
      </c>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row>
    <row r="34" spans="1:51" s="10" customFormat="1" ht="15" customHeight="1" x14ac:dyDescent="0.25">
      <c r="A34" s="134"/>
      <c r="B34" s="45" t="s">
        <v>9</v>
      </c>
      <c r="C34" s="137"/>
      <c r="D34" s="70"/>
      <c r="E34" s="71"/>
      <c r="F34" s="71"/>
      <c r="G34" s="71"/>
      <c r="H34" s="71"/>
      <c r="I34" s="69">
        <f t="shared" si="3"/>
        <v>0</v>
      </c>
      <c r="J34" s="70"/>
      <c r="K34" s="71"/>
      <c r="L34" s="71"/>
      <c r="M34" s="82">
        <f t="shared" si="4"/>
        <v>0</v>
      </c>
      <c r="N34" s="133"/>
      <c r="O34" s="136"/>
      <c r="P34" s="125"/>
      <c r="Q34" s="125"/>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row>
    <row r="35" spans="1:51" s="106" customFormat="1" ht="64.5" customHeight="1" x14ac:dyDescent="0.2">
      <c r="A35" s="134">
        <v>11</v>
      </c>
      <c r="B35" s="46" t="s">
        <v>145</v>
      </c>
      <c r="C35" s="137" t="s">
        <v>65</v>
      </c>
      <c r="D35" s="70">
        <v>57.7</v>
      </c>
      <c r="E35" s="71"/>
      <c r="F35" s="71"/>
      <c r="G35" s="71"/>
      <c r="H35" s="71"/>
      <c r="I35" s="69">
        <f t="shared" si="3"/>
        <v>57.7</v>
      </c>
      <c r="J35" s="70">
        <v>112.8</v>
      </c>
      <c r="K35" s="71">
        <v>141.93299999999999</v>
      </c>
      <c r="L35" s="71"/>
      <c r="M35" s="82">
        <f t="shared" si="4"/>
        <v>312.43299999999999</v>
      </c>
      <c r="N35" s="133" t="s">
        <v>295</v>
      </c>
      <c r="O35" s="136" t="s">
        <v>107</v>
      </c>
      <c r="P35" s="125" t="s">
        <v>296</v>
      </c>
      <c r="Q35" s="125" t="s">
        <v>41</v>
      </c>
    </row>
    <row r="36" spans="1:51" s="106" customFormat="1" x14ac:dyDescent="0.2">
      <c r="A36" s="134"/>
      <c r="B36" s="45" t="s">
        <v>16</v>
      </c>
      <c r="C36" s="137"/>
      <c r="D36" s="70">
        <v>23</v>
      </c>
      <c r="E36" s="71"/>
      <c r="F36" s="71"/>
      <c r="G36" s="71"/>
      <c r="H36" s="71"/>
      <c r="I36" s="69">
        <f t="shared" si="3"/>
        <v>23</v>
      </c>
      <c r="J36" s="70"/>
      <c r="K36" s="71"/>
      <c r="L36" s="71"/>
      <c r="M36" s="82">
        <f t="shared" si="4"/>
        <v>23</v>
      </c>
      <c r="N36" s="133"/>
      <c r="O36" s="136"/>
      <c r="P36" s="125"/>
      <c r="Q36" s="125"/>
    </row>
    <row r="37" spans="1:51" s="5" customFormat="1" ht="48" customHeight="1" x14ac:dyDescent="0.2">
      <c r="A37" s="134">
        <v>12</v>
      </c>
      <c r="B37" s="95" t="s">
        <v>56</v>
      </c>
      <c r="C37" s="137"/>
      <c r="D37" s="70">
        <v>157.9</v>
      </c>
      <c r="E37" s="71"/>
      <c r="F37" s="71"/>
      <c r="G37" s="71"/>
      <c r="H37" s="71"/>
      <c r="I37" s="69">
        <f t="shared" si="3"/>
        <v>157.9</v>
      </c>
      <c r="J37" s="70"/>
      <c r="K37" s="71"/>
      <c r="L37" s="71"/>
      <c r="M37" s="82">
        <f t="shared" si="4"/>
        <v>157.9</v>
      </c>
      <c r="N37" s="133" t="s">
        <v>163</v>
      </c>
      <c r="O37" s="158" t="s">
        <v>17</v>
      </c>
      <c r="P37" s="125" t="s">
        <v>57</v>
      </c>
      <c r="Q37" s="125" t="s">
        <v>41</v>
      </c>
    </row>
    <row r="38" spans="1:51" s="5" customFormat="1" x14ac:dyDescent="0.2">
      <c r="A38" s="134"/>
      <c r="B38" s="45" t="s">
        <v>9</v>
      </c>
      <c r="C38" s="137"/>
      <c r="D38" s="70"/>
      <c r="E38" s="71"/>
      <c r="F38" s="71"/>
      <c r="G38" s="71"/>
      <c r="H38" s="71"/>
      <c r="I38" s="69">
        <f t="shared" si="3"/>
        <v>0</v>
      </c>
      <c r="J38" s="70"/>
      <c r="K38" s="71"/>
      <c r="L38" s="71"/>
      <c r="M38" s="82">
        <f t="shared" si="4"/>
        <v>0</v>
      </c>
      <c r="N38" s="133"/>
      <c r="O38" s="158"/>
      <c r="P38" s="125"/>
      <c r="Q38" s="125"/>
    </row>
    <row r="39" spans="1:51" s="5" customFormat="1" ht="46.5" customHeight="1" x14ac:dyDescent="0.2">
      <c r="A39" s="134">
        <v>13</v>
      </c>
      <c r="B39" s="108" t="s">
        <v>207</v>
      </c>
      <c r="C39" s="182" t="s">
        <v>65</v>
      </c>
      <c r="D39" s="109"/>
      <c r="E39" s="110"/>
      <c r="F39" s="110"/>
      <c r="G39" s="110"/>
      <c r="H39" s="110"/>
      <c r="I39" s="69">
        <f t="shared" si="3"/>
        <v>0</v>
      </c>
      <c r="J39" s="109">
        <v>249</v>
      </c>
      <c r="K39" s="110">
        <v>249</v>
      </c>
      <c r="L39" s="110"/>
      <c r="M39" s="82">
        <f t="shared" si="4"/>
        <v>498</v>
      </c>
      <c r="N39" s="147" t="s">
        <v>208</v>
      </c>
      <c r="O39" s="176" t="s">
        <v>39</v>
      </c>
      <c r="P39" s="148" t="s">
        <v>120</v>
      </c>
      <c r="Q39" s="148" t="s">
        <v>38</v>
      </c>
    </row>
    <row r="40" spans="1:51" s="5" customFormat="1" ht="15" customHeight="1" x14ac:dyDescent="0.2">
      <c r="A40" s="134"/>
      <c r="B40" s="47" t="s">
        <v>9</v>
      </c>
      <c r="C40" s="182"/>
      <c r="D40" s="109"/>
      <c r="E40" s="110"/>
      <c r="F40" s="110"/>
      <c r="G40" s="110"/>
      <c r="H40" s="110"/>
      <c r="I40" s="69">
        <f t="shared" si="3"/>
        <v>0</v>
      </c>
      <c r="J40" s="109"/>
      <c r="K40" s="110"/>
      <c r="L40" s="110"/>
      <c r="M40" s="82">
        <f t="shared" si="4"/>
        <v>0</v>
      </c>
      <c r="N40" s="147"/>
      <c r="O40" s="176"/>
      <c r="P40" s="148"/>
      <c r="Q40" s="148"/>
    </row>
    <row r="41" spans="1:51" s="5" customFormat="1" ht="39.75" customHeight="1" x14ac:dyDescent="0.2">
      <c r="A41" s="191">
        <v>14</v>
      </c>
      <c r="B41" s="50" t="s">
        <v>327</v>
      </c>
      <c r="C41" s="206" t="s">
        <v>65</v>
      </c>
      <c r="D41" s="72">
        <v>77.3</v>
      </c>
      <c r="E41" s="73"/>
      <c r="F41" s="73"/>
      <c r="G41" s="73"/>
      <c r="H41" s="73"/>
      <c r="I41" s="67">
        <f t="shared" si="3"/>
        <v>77.3</v>
      </c>
      <c r="J41" s="72"/>
      <c r="K41" s="73"/>
      <c r="L41" s="73"/>
      <c r="M41" s="82">
        <f t="shared" si="4"/>
        <v>77.3</v>
      </c>
      <c r="N41" s="146" t="s">
        <v>164</v>
      </c>
      <c r="O41" s="146">
        <v>2016</v>
      </c>
      <c r="P41" s="192" t="s">
        <v>112</v>
      </c>
      <c r="Q41" s="192" t="s">
        <v>38</v>
      </c>
    </row>
    <row r="42" spans="1:51" s="5" customFormat="1" ht="15" customHeight="1" x14ac:dyDescent="0.2">
      <c r="A42" s="191"/>
      <c r="B42" s="51" t="s">
        <v>9</v>
      </c>
      <c r="C42" s="206"/>
      <c r="D42" s="72">
        <v>8</v>
      </c>
      <c r="E42" s="73"/>
      <c r="F42" s="73"/>
      <c r="G42" s="73"/>
      <c r="H42" s="73"/>
      <c r="I42" s="67">
        <f t="shared" si="3"/>
        <v>8</v>
      </c>
      <c r="J42" s="72"/>
      <c r="K42" s="73"/>
      <c r="L42" s="73"/>
      <c r="M42" s="82">
        <f t="shared" si="4"/>
        <v>8</v>
      </c>
      <c r="N42" s="146"/>
      <c r="O42" s="146"/>
      <c r="P42" s="192"/>
      <c r="Q42" s="192"/>
    </row>
    <row r="43" spans="1:51" s="5" customFormat="1" ht="33" customHeight="1" x14ac:dyDescent="0.2">
      <c r="A43" s="134">
        <v>15</v>
      </c>
      <c r="B43" s="111" t="s">
        <v>326</v>
      </c>
      <c r="C43" s="182" t="s">
        <v>65</v>
      </c>
      <c r="D43" s="109"/>
      <c r="E43" s="110"/>
      <c r="F43" s="110"/>
      <c r="G43" s="110"/>
      <c r="H43" s="110"/>
      <c r="I43" s="69">
        <f t="shared" ref="I43:I44" si="5">SUM(D43:H43)</f>
        <v>0</v>
      </c>
      <c r="J43" s="109">
        <v>25.7</v>
      </c>
      <c r="K43" s="110">
        <v>300</v>
      </c>
      <c r="L43" s="110"/>
      <c r="M43" s="82">
        <f t="shared" ref="M43:M44" si="6">I43+J43+K43+L43</f>
        <v>325.7</v>
      </c>
      <c r="N43" s="147" t="s">
        <v>209</v>
      </c>
      <c r="O43" s="147" t="s">
        <v>27</v>
      </c>
      <c r="P43" s="148" t="s">
        <v>120</v>
      </c>
      <c r="Q43" s="148" t="s">
        <v>38</v>
      </c>
    </row>
    <row r="44" spans="1:51" s="5" customFormat="1" ht="15" customHeight="1" x14ac:dyDescent="0.2">
      <c r="A44" s="134"/>
      <c r="B44" s="47" t="s">
        <v>9</v>
      </c>
      <c r="C44" s="182"/>
      <c r="D44" s="109"/>
      <c r="E44" s="110"/>
      <c r="F44" s="110"/>
      <c r="G44" s="110"/>
      <c r="H44" s="110"/>
      <c r="I44" s="69">
        <f t="shared" si="5"/>
        <v>0</v>
      </c>
      <c r="J44" s="109">
        <v>25.7</v>
      </c>
      <c r="K44" s="110"/>
      <c r="L44" s="110"/>
      <c r="M44" s="82">
        <f t="shared" si="6"/>
        <v>25.7</v>
      </c>
      <c r="N44" s="147"/>
      <c r="O44" s="147"/>
      <c r="P44" s="148"/>
      <c r="Q44" s="148"/>
    </row>
    <row r="45" spans="1:51" s="106" customFormat="1" ht="68.25" customHeight="1" x14ac:dyDescent="0.2">
      <c r="A45" s="134">
        <v>16</v>
      </c>
      <c r="B45" s="108" t="s">
        <v>279</v>
      </c>
      <c r="C45" s="182" t="s">
        <v>65</v>
      </c>
      <c r="D45" s="109">
        <v>52.2</v>
      </c>
      <c r="E45" s="110"/>
      <c r="F45" s="110"/>
      <c r="G45" s="110"/>
      <c r="H45" s="110"/>
      <c r="I45" s="69">
        <f t="shared" ref="I45:I46" si="7">SUM(D45:H45)</f>
        <v>52.2</v>
      </c>
      <c r="J45" s="109"/>
      <c r="K45" s="110"/>
      <c r="L45" s="110">
        <v>194.27</v>
      </c>
      <c r="M45" s="82">
        <f t="shared" si="4"/>
        <v>246.47000000000003</v>
      </c>
      <c r="N45" s="146" t="s">
        <v>264</v>
      </c>
      <c r="O45" s="147" t="s">
        <v>27</v>
      </c>
      <c r="P45" s="148" t="s">
        <v>128</v>
      </c>
      <c r="Q45" s="148" t="s">
        <v>38</v>
      </c>
    </row>
    <row r="46" spans="1:51" s="106" customFormat="1" ht="15" customHeight="1" x14ac:dyDescent="0.2">
      <c r="A46" s="134"/>
      <c r="B46" s="47" t="s">
        <v>9</v>
      </c>
      <c r="C46" s="182"/>
      <c r="D46" s="109">
        <v>15</v>
      </c>
      <c r="E46" s="110"/>
      <c r="F46" s="110"/>
      <c r="G46" s="110"/>
      <c r="H46" s="110"/>
      <c r="I46" s="69">
        <f t="shared" si="7"/>
        <v>15</v>
      </c>
      <c r="J46" s="109"/>
      <c r="K46" s="110"/>
      <c r="L46" s="110"/>
      <c r="M46" s="82">
        <f t="shared" si="4"/>
        <v>15</v>
      </c>
      <c r="N46" s="146"/>
      <c r="O46" s="147"/>
      <c r="P46" s="148"/>
      <c r="Q46" s="148"/>
    </row>
    <row r="47" spans="1:51" s="4" customFormat="1" ht="26.25" customHeight="1" x14ac:dyDescent="0.25">
      <c r="A47" s="42"/>
      <c r="B47" s="43" t="s">
        <v>73</v>
      </c>
      <c r="C47" s="44" t="s">
        <v>69</v>
      </c>
      <c r="D47" s="62"/>
      <c r="E47" s="63"/>
      <c r="F47" s="63"/>
      <c r="G47" s="63"/>
      <c r="H47" s="63"/>
      <c r="I47" s="64"/>
      <c r="J47" s="62"/>
      <c r="K47" s="63"/>
      <c r="L47" s="63"/>
      <c r="M47" s="83"/>
      <c r="N47" s="88"/>
      <c r="O47" s="93"/>
      <c r="P47" s="94"/>
      <c r="Q47" s="94"/>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row>
    <row r="48" spans="1:51" s="10" customFormat="1" ht="94.5" customHeight="1" x14ac:dyDescent="0.25">
      <c r="A48" s="134">
        <v>17</v>
      </c>
      <c r="B48" s="46" t="s">
        <v>268</v>
      </c>
      <c r="C48" s="137" t="s">
        <v>49</v>
      </c>
      <c r="D48" s="70">
        <v>40</v>
      </c>
      <c r="E48" s="71"/>
      <c r="F48" s="71"/>
      <c r="G48" s="71"/>
      <c r="H48" s="115"/>
      <c r="I48" s="69">
        <f>SUM(D48:H48)</f>
        <v>40</v>
      </c>
      <c r="J48" s="116">
        <v>480</v>
      </c>
      <c r="K48" s="115">
        <v>320</v>
      </c>
      <c r="L48" s="115"/>
      <c r="M48" s="82">
        <f t="shared" si="4"/>
        <v>840</v>
      </c>
      <c r="N48" s="133" t="s">
        <v>265</v>
      </c>
      <c r="O48" s="133" t="s">
        <v>107</v>
      </c>
      <c r="P48" s="125" t="s">
        <v>127</v>
      </c>
      <c r="Q48" s="157" t="s">
        <v>41</v>
      </c>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row>
    <row r="49" spans="1:51" s="10" customFormat="1" ht="12" customHeight="1" x14ac:dyDescent="0.25">
      <c r="A49" s="134"/>
      <c r="B49" s="45" t="s">
        <v>9</v>
      </c>
      <c r="C49" s="137"/>
      <c r="D49" s="70">
        <v>30</v>
      </c>
      <c r="E49" s="71"/>
      <c r="F49" s="71"/>
      <c r="G49" s="71"/>
      <c r="H49" s="115"/>
      <c r="I49" s="69">
        <f t="shared" ref="I49" si="8">SUM(D49:H49)</f>
        <v>30</v>
      </c>
      <c r="J49" s="116"/>
      <c r="K49" s="115"/>
      <c r="L49" s="115"/>
      <c r="M49" s="82">
        <f t="shared" si="4"/>
        <v>30</v>
      </c>
      <c r="N49" s="133"/>
      <c r="O49" s="133"/>
      <c r="P49" s="125"/>
      <c r="Q49" s="157"/>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row>
    <row r="50" spans="1:51" s="6" customFormat="1" ht="39" customHeight="1" x14ac:dyDescent="0.25">
      <c r="A50" s="153" t="s">
        <v>228</v>
      </c>
      <c r="B50" s="154"/>
      <c r="C50" s="40"/>
      <c r="D50" s="59">
        <f>SUM(D53,D55,D57,D59,D61,D63,D65,D67,D69,D71,D73,D75,D77,D79,D81,D84,D86,D88,D90,D92,D95,D97,D99,D101,D104,D106,D108,D110,D113,D115,D117)</f>
        <v>3681.5</v>
      </c>
      <c r="E50" s="112">
        <f>SUM(E53,E55,E57,E59,E61,E63,E65,E67,E69,E71,E73,E75,E77,E79,E81,E84,E86,E88,E90,E92,E95,E97,E99,E101,E104,E106,E108,E110,E113,E115,E117)</f>
        <v>7433.2349999999997</v>
      </c>
      <c r="F50" s="112">
        <f t="shared" ref="F50:H50" si="9">SUM(F53,F55,F57,F59,F61,F63,F65,F67,F69,F71,F73,F75,F77,F79,F81,F84,F86,F88,F90,F92,F95,F97,F99,F101,F104,F106,F108,F110,F113,F115,F117)</f>
        <v>100</v>
      </c>
      <c r="G50" s="112">
        <f t="shared" si="9"/>
        <v>1.764</v>
      </c>
      <c r="H50" s="112">
        <f t="shared" si="9"/>
        <v>1513</v>
      </c>
      <c r="I50" s="40">
        <f>SUM(D50,E50,F50,G50,H50)</f>
        <v>12729.499</v>
      </c>
      <c r="J50" s="59">
        <f>SUM(J53,J55,J57,J59,J61,J63,J65,J67,J69,J71,J73,J75,J77,J79,J81,J84,J86,J88,J90,J92,J95,J97,J99,J101,J104,J106,J108,J110,J113,J115,J117)</f>
        <v>16619.657999999999</v>
      </c>
      <c r="K50" s="112">
        <f>SUM(K53,K55,K57,K59,K61,K63,K65,K67,K69,K71,K73,K75,K77,K79,K81,K84,K86,K88,K90,K92,K95,K97,K99,K101,K104,K106,K108,K110,K113,K115,K117)</f>
        <v>37946.51</v>
      </c>
      <c r="L50" s="112">
        <f>SUM(L53,L55,L57,L59,L61,L63,L65,L67,L69,L71,L73,L75,L77,L79,L81,L84,L86,L88,L90,L92,L95,L97,L99,L101,L104,L106,L108,L110,L113,L115,L117)</f>
        <v>40002.864999999998</v>
      </c>
      <c r="M50" s="84">
        <f>I50+J50+K50+L50</f>
        <v>107298.53200000001</v>
      </c>
      <c r="N50" s="86"/>
      <c r="O50" s="89"/>
      <c r="P50" s="90"/>
      <c r="Q50" s="90"/>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row>
    <row r="51" spans="1:51" s="5" customFormat="1" x14ac:dyDescent="0.2">
      <c r="A51" s="155" t="s">
        <v>8</v>
      </c>
      <c r="B51" s="156"/>
      <c r="C51" s="41"/>
      <c r="D51" s="60">
        <f t="shared" ref="D51:L51" si="10">(D50/D9)*100</f>
        <v>48.207503216670695</v>
      </c>
      <c r="E51" s="61">
        <f t="shared" si="10"/>
        <v>50.597904973971453</v>
      </c>
      <c r="F51" s="61">
        <f t="shared" si="10"/>
        <v>14.12650853453013</v>
      </c>
      <c r="G51" s="61">
        <f t="shared" si="10"/>
        <v>27.718416090509113</v>
      </c>
      <c r="H51" s="61">
        <f t="shared" si="10"/>
        <v>100</v>
      </c>
      <c r="I51" s="41">
        <f t="shared" si="10"/>
        <v>51.841126797594619</v>
      </c>
      <c r="J51" s="60">
        <f t="shared" si="10"/>
        <v>36.434308259049402</v>
      </c>
      <c r="K51" s="61">
        <f t="shared" si="10"/>
        <v>49.061521281315699</v>
      </c>
      <c r="L51" s="61">
        <f t="shared" si="10"/>
        <v>63.363552679337886</v>
      </c>
      <c r="M51" s="85">
        <f t="shared" ref="M51:M100" si="11">I51+J51+K51+L51</f>
        <v>200.70050901729761</v>
      </c>
      <c r="N51" s="87"/>
      <c r="O51" s="91"/>
      <c r="P51" s="92"/>
      <c r="Q51" s="92"/>
    </row>
    <row r="52" spans="1:51" s="4" customFormat="1" ht="37.5" customHeight="1" x14ac:dyDescent="0.25">
      <c r="A52" s="42"/>
      <c r="B52" s="43" t="s">
        <v>82</v>
      </c>
      <c r="C52" s="44" t="s">
        <v>77</v>
      </c>
      <c r="D52" s="62"/>
      <c r="E52" s="63"/>
      <c r="F52" s="63"/>
      <c r="G52" s="63"/>
      <c r="H52" s="63"/>
      <c r="I52" s="64"/>
      <c r="J52" s="62"/>
      <c r="K52" s="63"/>
      <c r="L52" s="63"/>
      <c r="M52" s="83"/>
      <c r="N52" s="88"/>
      <c r="O52" s="93"/>
      <c r="P52" s="94"/>
      <c r="Q52" s="94"/>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row>
    <row r="53" spans="1:51" s="5" customFormat="1" ht="36.75" customHeight="1" x14ac:dyDescent="0.2">
      <c r="A53" s="134">
        <v>18</v>
      </c>
      <c r="B53" s="46" t="s">
        <v>35</v>
      </c>
      <c r="C53" s="137" t="s">
        <v>45</v>
      </c>
      <c r="D53" s="70"/>
      <c r="E53" s="71"/>
      <c r="F53" s="71"/>
      <c r="G53" s="71"/>
      <c r="H53" s="71"/>
      <c r="I53" s="69">
        <f t="shared" ref="I53:I82" si="12">SUM(D53:H53)</f>
        <v>0</v>
      </c>
      <c r="J53" s="70">
        <v>2561.17</v>
      </c>
      <c r="K53" s="71">
        <v>3841.75</v>
      </c>
      <c r="L53" s="71"/>
      <c r="M53" s="82">
        <f t="shared" si="11"/>
        <v>6402.92</v>
      </c>
      <c r="N53" s="133" t="s">
        <v>165</v>
      </c>
      <c r="O53" s="136" t="s">
        <v>39</v>
      </c>
      <c r="P53" s="125" t="s">
        <v>120</v>
      </c>
      <c r="Q53" s="125" t="s">
        <v>41</v>
      </c>
    </row>
    <row r="54" spans="1:51" s="5" customFormat="1" x14ac:dyDescent="0.2">
      <c r="A54" s="134"/>
      <c r="B54" s="45" t="s">
        <v>9</v>
      </c>
      <c r="C54" s="137"/>
      <c r="D54" s="70"/>
      <c r="E54" s="71"/>
      <c r="F54" s="71"/>
      <c r="G54" s="71"/>
      <c r="H54" s="71"/>
      <c r="I54" s="69">
        <f t="shared" si="12"/>
        <v>0</v>
      </c>
      <c r="J54" s="70">
        <v>284.57</v>
      </c>
      <c r="K54" s="71"/>
      <c r="L54" s="71"/>
      <c r="M54" s="82">
        <f t="shared" si="11"/>
        <v>284.57</v>
      </c>
      <c r="N54" s="133"/>
      <c r="O54" s="136"/>
      <c r="P54" s="125"/>
      <c r="Q54" s="125"/>
    </row>
    <row r="55" spans="1:51" s="6" customFormat="1" ht="39.75" customHeight="1" x14ac:dyDescent="0.25">
      <c r="A55" s="134">
        <v>19</v>
      </c>
      <c r="B55" s="46" t="s">
        <v>47</v>
      </c>
      <c r="C55" s="137" t="s">
        <v>45</v>
      </c>
      <c r="D55" s="70"/>
      <c r="E55" s="71"/>
      <c r="F55" s="71"/>
      <c r="G55" s="71"/>
      <c r="H55" s="71"/>
      <c r="I55" s="69">
        <f t="shared" si="12"/>
        <v>0</v>
      </c>
      <c r="J55" s="70">
        <v>1280.58</v>
      </c>
      <c r="K55" s="71">
        <v>2134.31</v>
      </c>
      <c r="L55" s="71"/>
      <c r="M55" s="82">
        <f t="shared" si="11"/>
        <v>3414.89</v>
      </c>
      <c r="N55" s="133" t="s">
        <v>165</v>
      </c>
      <c r="O55" s="136" t="s">
        <v>39</v>
      </c>
      <c r="P55" s="125" t="s">
        <v>120</v>
      </c>
      <c r="Q55" s="125" t="s">
        <v>41</v>
      </c>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row>
    <row r="56" spans="1:51" s="6" customFormat="1" x14ac:dyDescent="0.25">
      <c r="A56" s="134"/>
      <c r="B56" s="45" t="s">
        <v>9</v>
      </c>
      <c r="C56" s="137"/>
      <c r="D56" s="70"/>
      <c r="E56" s="71"/>
      <c r="F56" s="71"/>
      <c r="G56" s="71"/>
      <c r="H56" s="71"/>
      <c r="I56" s="69">
        <f t="shared" si="12"/>
        <v>0</v>
      </c>
      <c r="J56" s="70">
        <v>142.29</v>
      </c>
      <c r="K56" s="71"/>
      <c r="L56" s="71"/>
      <c r="M56" s="82">
        <f t="shared" si="11"/>
        <v>142.29</v>
      </c>
      <c r="N56" s="133"/>
      <c r="O56" s="136"/>
      <c r="P56" s="125"/>
      <c r="Q56" s="125"/>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row>
    <row r="57" spans="1:51" s="10" customFormat="1" ht="59.25" customHeight="1" x14ac:dyDescent="0.25">
      <c r="A57" s="134">
        <v>20</v>
      </c>
      <c r="B57" s="46" t="s">
        <v>304</v>
      </c>
      <c r="C57" s="137" t="s">
        <v>45</v>
      </c>
      <c r="D57" s="70"/>
      <c r="E57" s="71"/>
      <c r="F57" s="71"/>
      <c r="G57" s="71"/>
      <c r="H57" s="71"/>
      <c r="I57" s="69">
        <f t="shared" si="12"/>
        <v>0</v>
      </c>
      <c r="J57" s="70">
        <v>44</v>
      </c>
      <c r="K57" s="71">
        <v>1130.0999999999999</v>
      </c>
      <c r="L57" s="71">
        <v>1130.0999999999999</v>
      </c>
      <c r="M57" s="82">
        <f t="shared" si="11"/>
        <v>2304.1999999999998</v>
      </c>
      <c r="N57" s="133" t="s">
        <v>166</v>
      </c>
      <c r="O57" s="136" t="s">
        <v>146</v>
      </c>
      <c r="P57" s="133" t="s">
        <v>128</v>
      </c>
      <c r="Q57" s="125" t="s">
        <v>38</v>
      </c>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row>
    <row r="58" spans="1:51" s="10" customFormat="1" x14ac:dyDescent="0.25">
      <c r="A58" s="134"/>
      <c r="B58" s="45" t="s">
        <v>9</v>
      </c>
      <c r="C58" s="137"/>
      <c r="D58" s="70"/>
      <c r="E58" s="71"/>
      <c r="F58" s="71"/>
      <c r="G58" s="71"/>
      <c r="H58" s="71"/>
      <c r="I58" s="69">
        <f t="shared" si="12"/>
        <v>0</v>
      </c>
      <c r="J58" s="70">
        <v>40</v>
      </c>
      <c r="K58" s="71"/>
      <c r="L58" s="71"/>
      <c r="M58" s="82">
        <f t="shared" si="11"/>
        <v>40</v>
      </c>
      <c r="N58" s="133"/>
      <c r="O58" s="136"/>
      <c r="P58" s="133"/>
      <c r="Q58" s="125"/>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row>
    <row r="59" spans="1:51" s="5" customFormat="1" ht="89.25" customHeight="1" x14ac:dyDescent="0.2">
      <c r="A59" s="134">
        <v>21</v>
      </c>
      <c r="B59" s="46" t="s">
        <v>305</v>
      </c>
      <c r="C59" s="137" t="s">
        <v>45</v>
      </c>
      <c r="D59" s="70"/>
      <c r="E59" s="71"/>
      <c r="F59" s="71"/>
      <c r="G59" s="71"/>
      <c r="H59" s="71"/>
      <c r="I59" s="69">
        <f t="shared" si="12"/>
        <v>0</v>
      </c>
      <c r="J59" s="70"/>
      <c r="K59" s="71">
        <v>11</v>
      </c>
      <c r="L59" s="71">
        <f>181.329+725.317+657</f>
        <v>1563.646</v>
      </c>
      <c r="M59" s="82">
        <f t="shared" si="11"/>
        <v>1574.646</v>
      </c>
      <c r="N59" s="124" t="s">
        <v>282</v>
      </c>
      <c r="O59" s="136" t="s">
        <v>217</v>
      </c>
      <c r="P59" s="125" t="s">
        <v>294</v>
      </c>
      <c r="Q59" s="157" t="s">
        <v>41</v>
      </c>
    </row>
    <row r="60" spans="1:51" s="5" customFormat="1" x14ac:dyDescent="0.2">
      <c r="A60" s="134"/>
      <c r="B60" s="45" t="s">
        <v>9</v>
      </c>
      <c r="C60" s="137"/>
      <c r="D60" s="70"/>
      <c r="E60" s="71"/>
      <c r="F60" s="71"/>
      <c r="G60" s="71"/>
      <c r="H60" s="71"/>
      <c r="I60" s="69">
        <f t="shared" si="12"/>
        <v>0</v>
      </c>
      <c r="J60" s="70"/>
      <c r="K60" s="71">
        <v>5</v>
      </c>
      <c r="L60" s="71"/>
      <c r="M60" s="82">
        <f t="shared" si="11"/>
        <v>5</v>
      </c>
      <c r="N60" s="124"/>
      <c r="O60" s="136"/>
      <c r="P60" s="125"/>
      <c r="Q60" s="157"/>
    </row>
    <row r="61" spans="1:51" s="6" customFormat="1" ht="84" customHeight="1" x14ac:dyDescent="0.25">
      <c r="A61" s="134">
        <v>22</v>
      </c>
      <c r="B61" s="117" t="s">
        <v>306</v>
      </c>
      <c r="C61" s="137" t="s">
        <v>45</v>
      </c>
      <c r="D61" s="70">
        <v>13</v>
      </c>
      <c r="E61" s="74"/>
      <c r="F61" s="74"/>
      <c r="G61" s="74"/>
      <c r="H61" s="74"/>
      <c r="I61" s="69">
        <f t="shared" si="12"/>
        <v>13</v>
      </c>
      <c r="J61" s="77">
        <v>284.45800000000003</v>
      </c>
      <c r="K61" s="74">
        <f>1137.835+1220</f>
        <v>2357.835</v>
      </c>
      <c r="L61" s="74"/>
      <c r="M61" s="82">
        <f t="shared" si="11"/>
        <v>2655.2930000000001</v>
      </c>
      <c r="N61" s="146" t="s">
        <v>283</v>
      </c>
      <c r="O61" s="176" t="s">
        <v>107</v>
      </c>
      <c r="P61" s="125" t="s">
        <v>294</v>
      </c>
      <c r="Q61" s="125" t="s">
        <v>38</v>
      </c>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row>
    <row r="62" spans="1:51" s="6" customFormat="1" ht="15" customHeight="1" x14ac:dyDescent="0.25">
      <c r="A62" s="134"/>
      <c r="B62" s="47" t="s">
        <v>9</v>
      </c>
      <c r="C62" s="137"/>
      <c r="D62" s="70">
        <v>10</v>
      </c>
      <c r="E62" s="74"/>
      <c r="F62" s="74"/>
      <c r="G62" s="74"/>
      <c r="H62" s="74"/>
      <c r="I62" s="69">
        <f t="shared" si="12"/>
        <v>10</v>
      </c>
      <c r="J62" s="77"/>
      <c r="K62" s="74"/>
      <c r="L62" s="74"/>
      <c r="M62" s="82">
        <f t="shared" si="11"/>
        <v>10</v>
      </c>
      <c r="N62" s="146"/>
      <c r="O62" s="176"/>
      <c r="P62" s="125"/>
      <c r="Q62" s="125"/>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row>
    <row r="63" spans="1:51" s="6" customFormat="1" ht="35.25" customHeight="1" x14ac:dyDescent="0.25">
      <c r="A63" s="134">
        <v>23</v>
      </c>
      <c r="B63" s="117" t="s">
        <v>152</v>
      </c>
      <c r="C63" s="193" t="s">
        <v>97</v>
      </c>
      <c r="D63" s="77">
        <v>1070</v>
      </c>
      <c r="E63" s="74">
        <v>3210</v>
      </c>
      <c r="F63" s="74"/>
      <c r="G63" s="74"/>
      <c r="H63" s="74"/>
      <c r="I63" s="69">
        <f t="shared" si="12"/>
        <v>4280</v>
      </c>
      <c r="J63" s="77">
        <v>750</v>
      </c>
      <c r="K63" s="74">
        <v>1428</v>
      </c>
      <c r="L63" s="74">
        <v>59</v>
      </c>
      <c r="M63" s="82">
        <f t="shared" si="11"/>
        <v>6517</v>
      </c>
      <c r="N63" s="147" t="s">
        <v>167</v>
      </c>
      <c r="O63" s="176" t="s">
        <v>106</v>
      </c>
      <c r="P63" s="125" t="s">
        <v>120</v>
      </c>
      <c r="Q63" s="148" t="s">
        <v>86</v>
      </c>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row>
    <row r="64" spans="1:51" s="6" customFormat="1" ht="15" customHeight="1" x14ac:dyDescent="0.25">
      <c r="A64" s="134"/>
      <c r="B64" s="47" t="s">
        <v>9</v>
      </c>
      <c r="C64" s="193"/>
      <c r="D64" s="77"/>
      <c r="E64" s="74"/>
      <c r="F64" s="74"/>
      <c r="G64" s="74"/>
      <c r="H64" s="74"/>
      <c r="I64" s="69">
        <f t="shared" si="12"/>
        <v>0</v>
      </c>
      <c r="J64" s="77"/>
      <c r="K64" s="74"/>
      <c r="L64" s="74"/>
      <c r="M64" s="82">
        <f t="shared" si="11"/>
        <v>0</v>
      </c>
      <c r="N64" s="147"/>
      <c r="O64" s="176"/>
      <c r="P64" s="125"/>
      <c r="Q64" s="148"/>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row>
    <row r="65" spans="1:51" s="6" customFormat="1" ht="27" customHeight="1" x14ac:dyDescent="0.25">
      <c r="A65" s="134">
        <v>24</v>
      </c>
      <c r="B65" s="117" t="s">
        <v>105</v>
      </c>
      <c r="C65" s="193" t="s">
        <v>97</v>
      </c>
      <c r="D65" s="77">
        <v>400</v>
      </c>
      <c r="E65" s="74"/>
      <c r="F65" s="74"/>
      <c r="G65" s="74"/>
      <c r="H65" s="74"/>
      <c r="I65" s="69">
        <f t="shared" si="12"/>
        <v>400</v>
      </c>
      <c r="J65" s="77">
        <v>871</v>
      </c>
      <c r="K65" s="74">
        <v>469</v>
      </c>
      <c r="L65" s="74">
        <v>1159</v>
      </c>
      <c r="M65" s="82">
        <f t="shared" si="11"/>
        <v>2899</v>
      </c>
      <c r="N65" s="147" t="s">
        <v>168</v>
      </c>
      <c r="O65" s="147" t="s">
        <v>14</v>
      </c>
      <c r="P65" s="125" t="s">
        <v>120</v>
      </c>
      <c r="Q65" s="148" t="s">
        <v>86</v>
      </c>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row>
    <row r="66" spans="1:51" s="5" customFormat="1" ht="15.75" customHeight="1" x14ac:dyDescent="0.2">
      <c r="A66" s="134"/>
      <c r="B66" s="47" t="s">
        <v>9</v>
      </c>
      <c r="C66" s="193"/>
      <c r="D66" s="77"/>
      <c r="E66" s="74"/>
      <c r="F66" s="74"/>
      <c r="G66" s="74"/>
      <c r="H66" s="74"/>
      <c r="I66" s="69">
        <f t="shared" si="12"/>
        <v>0</v>
      </c>
      <c r="J66" s="77"/>
      <c r="K66" s="74"/>
      <c r="L66" s="74"/>
      <c r="M66" s="82">
        <f t="shared" si="11"/>
        <v>0</v>
      </c>
      <c r="N66" s="147"/>
      <c r="O66" s="147"/>
      <c r="P66" s="125"/>
      <c r="Q66" s="148"/>
    </row>
    <row r="67" spans="1:51" s="10" customFormat="1" ht="28.5" customHeight="1" x14ac:dyDescent="0.25">
      <c r="A67" s="134">
        <v>25</v>
      </c>
      <c r="B67" s="46" t="s">
        <v>187</v>
      </c>
      <c r="C67" s="137" t="s">
        <v>45</v>
      </c>
      <c r="D67" s="70"/>
      <c r="E67" s="71"/>
      <c r="F67" s="71"/>
      <c r="G67" s="71"/>
      <c r="H67" s="71"/>
      <c r="I67" s="69">
        <f t="shared" si="12"/>
        <v>0</v>
      </c>
      <c r="J67" s="70"/>
      <c r="K67" s="71">
        <v>711.44</v>
      </c>
      <c r="L67" s="71"/>
      <c r="M67" s="82">
        <f t="shared" si="11"/>
        <v>711.44</v>
      </c>
      <c r="N67" s="133" t="s">
        <v>188</v>
      </c>
      <c r="O67" s="158">
        <v>2018</v>
      </c>
      <c r="P67" s="125" t="s">
        <v>120</v>
      </c>
      <c r="Q67" s="125" t="s">
        <v>41</v>
      </c>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row>
    <row r="68" spans="1:51" s="6" customFormat="1" ht="15" customHeight="1" x14ac:dyDescent="0.25">
      <c r="A68" s="134"/>
      <c r="B68" s="45" t="s">
        <v>9</v>
      </c>
      <c r="C68" s="137"/>
      <c r="D68" s="70"/>
      <c r="E68" s="71"/>
      <c r="F68" s="71"/>
      <c r="G68" s="71"/>
      <c r="H68" s="71"/>
      <c r="I68" s="69">
        <f t="shared" si="12"/>
        <v>0</v>
      </c>
      <c r="J68" s="70"/>
      <c r="K68" s="71"/>
      <c r="L68" s="71"/>
      <c r="M68" s="82">
        <f t="shared" si="11"/>
        <v>0</v>
      </c>
      <c r="N68" s="133"/>
      <c r="O68" s="158"/>
      <c r="P68" s="125"/>
      <c r="Q68" s="125"/>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row>
    <row r="69" spans="1:51" s="6" customFormat="1" ht="30" customHeight="1" x14ac:dyDescent="0.25">
      <c r="A69" s="134">
        <v>26</v>
      </c>
      <c r="B69" s="46" t="s">
        <v>189</v>
      </c>
      <c r="C69" s="137" t="s">
        <v>45</v>
      </c>
      <c r="D69" s="70"/>
      <c r="E69" s="71"/>
      <c r="F69" s="71"/>
      <c r="G69" s="71"/>
      <c r="H69" s="71"/>
      <c r="I69" s="69">
        <f t="shared" si="12"/>
        <v>0</v>
      </c>
      <c r="J69" s="70"/>
      <c r="K69" s="71">
        <v>1838.35</v>
      </c>
      <c r="L69" s="71">
        <v>1824.12</v>
      </c>
      <c r="M69" s="82">
        <f t="shared" si="11"/>
        <v>3662.47</v>
      </c>
      <c r="N69" s="133" t="s">
        <v>190</v>
      </c>
      <c r="O69" s="158" t="s">
        <v>218</v>
      </c>
      <c r="P69" s="125" t="s">
        <v>120</v>
      </c>
      <c r="Q69" s="125" t="s">
        <v>41</v>
      </c>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row>
    <row r="70" spans="1:51" ht="15" customHeight="1" x14ac:dyDescent="0.25">
      <c r="A70" s="134"/>
      <c r="B70" s="45" t="s">
        <v>9</v>
      </c>
      <c r="C70" s="137"/>
      <c r="D70" s="70"/>
      <c r="E70" s="71"/>
      <c r="F70" s="71"/>
      <c r="G70" s="71"/>
      <c r="H70" s="71"/>
      <c r="I70" s="69">
        <f t="shared" si="12"/>
        <v>0</v>
      </c>
      <c r="J70" s="70"/>
      <c r="K70" s="71"/>
      <c r="L70" s="71"/>
      <c r="M70" s="82">
        <f t="shared" si="11"/>
        <v>0</v>
      </c>
      <c r="N70" s="133"/>
      <c r="O70" s="158"/>
      <c r="P70" s="125"/>
      <c r="Q70" s="125"/>
    </row>
    <row r="71" spans="1:51" s="6" customFormat="1" ht="32.25" customHeight="1" x14ac:dyDescent="0.25">
      <c r="A71" s="134">
        <v>27</v>
      </c>
      <c r="B71" s="46" t="s">
        <v>191</v>
      </c>
      <c r="C71" s="137" t="s">
        <v>45</v>
      </c>
      <c r="D71" s="70"/>
      <c r="E71" s="71"/>
      <c r="F71" s="71"/>
      <c r="G71" s="71"/>
      <c r="H71" s="71"/>
      <c r="I71" s="69">
        <f t="shared" si="12"/>
        <v>0</v>
      </c>
      <c r="J71" s="70"/>
      <c r="K71" s="71">
        <v>1081.3800000000001</v>
      </c>
      <c r="L71" s="71">
        <v>1067.1500000000001</v>
      </c>
      <c r="M71" s="82">
        <f t="shared" si="11"/>
        <v>2148.5300000000002</v>
      </c>
      <c r="N71" s="133" t="s">
        <v>192</v>
      </c>
      <c r="O71" s="158" t="s">
        <v>218</v>
      </c>
      <c r="P71" s="125" t="s">
        <v>120</v>
      </c>
      <c r="Q71" s="125" t="s">
        <v>41</v>
      </c>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row>
    <row r="72" spans="1:51" s="6" customFormat="1" ht="15" customHeight="1" x14ac:dyDescent="0.25">
      <c r="A72" s="134"/>
      <c r="B72" s="45" t="s">
        <v>9</v>
      </c>
      <c r="C72" s="137"/>
      <c r="D72" s="70"/>
      <c r="E72" s="71"/>
      <c r="F72" s="71"/>
      <c r="G72" s="71"/>
      <c r="H72" s="71"/>
      <c r="I72" s="69">
        <f t="shared" si="12"/>
        <v>0</v>
      </c>
      <c r="J72" s="70"/>
      <c r="K72" s="71"/>
      <c r="L72" s="71"/>
      <c r="M72" s="82">
        <f t="shared" si="11"/>
        <v>0</v>
      </c>
      <c r="N72" s="133"/>
      <c r="O72" s="158"/>
      <c r="P72" s="125"/>
      <c r="Q72" s="125"/>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s="5" customFormat="1" ht="40.5" customHeight="1" x14ac:dyDescent="0.2">
      <c r="A73" s="134">
        <v>28</v>
      </c>
      <c r="B73" s="46" t="s">
        <v>193</v>
      </c>
      <c r="C73" s="137" t="s">
        <v>45</v>
      </c>
      <c r="D73" s="70"/>
      <c r="E73" s="71"/>
      <c r="F73" s="71"/>
      <c r="G73" s="71"/>
      <c r="H73" s="71"/>
      <c r="I73" s="69">
        <f t="shared" si="12"/>
        <v>0</v>
      </c>
      <c r="J73" s="70"/>
      <c r="K73" s="71">
        <v>2575.38</v>
      </c>
      <c r="L73" s="71">
        <v>1707.45</v>
      </c>
      <c r="M73" s="82">
        <f t="shared" si="11"/>
        <v>4282.83</v>
      </c>
      <c r="N73" s="133" t="s">
        <v>194</v>
      </c>
      <c r="O73" s="158" t="s">
        <v>218</v>
      </c>
      <c r="P73" s="125" t="s">
        <v>120</v>
      </c>
      <c r="Q73" s="125" t="s">
        <v>41</v>
      </c>
    </row>
    <row r="74" spans="1:51" s="5" customFormat="1" x14ac:dyDescent="0.2">
      <c r="A74" s="134"/>
      <c r="B74" s="45" t="s">
        <v>9</v>
      </c>
      <c r="C74" s="137"/>
      <c r="D74" s="70"/>
      <c r="E74" s="71"/>
      <c r="F74" s="71"/>
      <c r="G74" s="71"/>
      <c r="H74" s="71"/>
      <c r="I74" s="69">
        <f t="shared" si="12"/>
        <v>0</v>
      </c>
      <c r="J74" s="70"/>
      <c r="K74" s="71"/>
      <c r="L74" s="71"/>
      <c r="M74" s="82">
        <f t="shared" si="11"/>
        <v>0</v>
      </c>
      <c r="N74" s="133"/>
      <c r="O74" s="158"/>
      <c r="P74" s="125"/>
      <c r="Q74" s="125"/>
    </row>
    <row r="75" spans="1:51" s="5" customFormat="1" ht="30.75" customHeight="1" x14ac:dyDescent="0.2">
      <c r="A75" s="134">
        <v>29</v>
      </c>
      <c r="B75" s="117" t="s">
        <v>247</v>
      </c>
      <c r="C75" s="137" t="s">
        <v>45</v>
      </c>
      <c r="D75" s="70">
        <v>130</v>
      </c>
      <c r="E75" s="74"/>
      <c r="F75" s="74"/>
      <c r="G75" s="74"/>
      <c r="H75" s="74"/>
      <c r="I75" s="69">
        <f t="shared" si="12"/>
        <v>130</v>
      </c>
      <c r="J75" s="77"/>
      <c r="K75" s="74"/>
      <c r="L75" s="74"/>
      <c r="M75" s="82">
        <f t="shared" si="11"/>
        <v>130</v>
      </c>
      <c r="N75" s="147" t="s">
        <v>223</v>
      </c>
      <c r="O75" s="176" t="s">
        <v>26</v>
      </c>
      <c r="P75" s="125" t="s">
        <v>120</v>
      </c>
      <c r="Q75" s="125" t="s">
        <v>41</v>
      </c>
    </row>
    <row r="76" spans="1:51" s="5" customFormat="1" x14ac:dyDescent="0.2">
      <c r="A76" s="134"/>
      <c r="B76" s="47" t="s">
        <v>9</v>
      </c>
      <c r="C76" s="137"/>
      <c r="D76" s="70"/>
      <c r="E76" s="74"/>
      <c r="F76" s="74"/>
      <c r="G76" s="74"/>
      <c r="H76" s="74"/>
      <c r="I76" s="69">
        <f t="shared" si="12"/>
        <v>0</v>
      </c>
      <c r="J76" s="77"/>
      <c r="K76" s="74"/>
      <c r="L76" s="74"/>
      <c r="M76" s="82">
        <f t="shared" si="11"/>
        <v>0</v>
      </c>
      <c r="N76" s="147"/>
      <c r="O76" s="176"/>
      <c r="P76" s="125"/>
      <c r="Q76" s="125"/>
    </row>
    <row r="77" spans="1:51" s="5" customFormat="1" ht="45.75" customHeight="1" x14ac:dyDescent="0.2">
      <c r="A77" s="134">
        <v>30</v>
      </c>
      <c r="B77" s="111" t="s">
        <v>197</v>
      </c>
      <c r="C77" s="137" t="s">
        <v>45</v>
      </c>
      <c r="D77" s="77">
        <v>754</v>
      </c>
      <c r="E77" s="74"/>
      <c r="F77" s="74"/>
      <c r="G77" s="74"/>
      <c r="H77" s="74"/>
      <c r="I77" s="69">
        <f t="shared" si="12"/>
        <v>754</v>
      </c>
      <c r="J77" s="77">
        <v>1089</v>
      </c>
      <c r="K77" s="74">
        <v>158</v>
      </c>
      <c r="L77" s="74">
        <v>105</v>
      </c>
      <c r="M77" s="82">
        <f t="shared" si="11"/>
        <v>2106</v>
      </c>
      <c r="N77" s="147" t="s">
        <v>222</v>
      </c>
      <c r="O77" s="176" t="s">
        <v>106</v>
      </c>
      <c r="P77" s="125" t="s">
        <v>120</v>
      </c>
      <c r="Q77" s="125" t="s">
        <v>41</v>
      </c>
    </row>
    <row r="78" spans="1:51" s="5" customFormat="1" x14ac:dyDescent="0.2">
      <c r="A78" s="134"/>
      <c r="B78" s="47" t="s">
        <v>9</v>
      </c>
      <c r="C78" s="137"/>
      <c r="D78" s="77"/>
      <c r="E78" s="74"/>
      <c r="F78" s="74"/>
      <c r="G78" s="74"/>
      <c r="H78" s="74"/>
      <c r="I78" s="69">
        <f t="shared" si="12"/>
        <v>0</v>
      </c>
      <c r="J78" s="77"/>
      <c r="K78" s="74"/>
      <c r="L78" s="74"/>
      <c r="M78" s="82">
        <f t="shared" si="11"/>
        <v>0</v>
      </c>
      <c r="N78" s="147"/>
      <c r="O78" s="176"/>
      <c r="P78" s="125"/>
      <c r="Q78" s="125"/>
    </row>
    <row r="79" spans="1:51" s="6" customFormat="1" ht="40.5" customHeight="1" x14ac:dyDescent="0.25">
      <c r="A79" s="134">
        <v>31</v>
      </c>
      <c r="B79" s="111" t="s">
        <v>100</v>
      </c>
      <c r="C79" s="137" t="s">
        <v>45</v>
      </c>
      <c r="D79" s="77">
        <v>212</v>
      </c>
      <c r="E79" s="74"/>
      <c r="F79" s="74"/>
      <c r="G79" s="74"/>
      <c r="H79" s="74"/>
      <c r="I79" s="69">
        <f t="shared" si="12"/>
        <v>212</v>
      </c>
      <c r="J79" s="77">
        <v>165</v>
      </c>
      <c r="K79" s="74">
        <v>70</v>
      </c>
      <c r="L79" s="74">
        <v>160</v>
      </c>
      <c r="M79" s="82">
        <f t="shared" si="11"/>
        <v>607</v>
      </c>
      <c r="N79" s="147" t="s">
        <v>169</v>
      </c>
      <c r="O79" s="176" t="s">
        <v>153</v>
      </c>
      <c r="P79" s="125" t="s">
        <v>120</v>
      </c>
      <c r="Q79" s="125" t="s">
        <v>41</v>
      </c>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row>
    <row r="80" spans="1:51" s="4" customFormat="1" x14ac:dyDescent="0.25">
      <c r="A80" s="134"/>
      <c r="B80" s="47" t="s">
        <v>9</v>
      </c>
      <c r="C80" s="137"/>
      <c r="D80" s="77"/>
      <c r="E80" s="74"/>
      <c r="F80" s="74"/>
      <c r="G80" s="74"/>
      <c r="H80" s="74"/>
      <c r="I80" s="69">
        <f t="shared" si="12"/>
        <v>0</v>
      </c>
      <c r="J80" s="77"/>
      <c r="K80" s="74"/>
      <c r="L80" s="74"/>
      <c r="M80" s="82">
        <f t="shared" si="11"/>
        <v>0</v>
      </c>
      <c r="N80" s="147"/>
      <c r="O80" s="176"/>
      <c r="P80" s="125"/>
      <c r="Q80" s="125"/>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row>
    <row r="81" spans="1:51" s="4" customFormat="1" ht="33" customHeight="1" x14ac:dyDescent="0.25">
      <c r="A81" s="134">
        <v>32</v>
      </c>
      <c r="B81" s="111" t="s">
        <v>20</v>
      </c>
      <c r="C81" s="137" t="s">
        <v>45</v>
      </c>
      <c r="D81" s="77"/>
      <c r="E81" s="74"/>
      <c r="F81" s="74"/>
      <c r="G81" s="74"/>
      <c r="H81" s="74"/>
      <c r="I81" s="69">
        <f t="shared" si="12"/>
        <v>0</v>
      </c>
      <c r="J81" s="77">
        <v>235</v>
      </c>
      <c r="K81" s="74">
        <v>505</v>
      </c>
      <c r="L81" s="74"/>
      <c r="M81" s="82">
        <f t="shared" si="11"/>
        <v>740</v>
      </c>
      <c r="N81" s="147" t="s">
        <v>170</v>
      </c>
      <c r="O81" s="176" t="s">
        <v>39</v>
      </c>
      <c r="P81" s="125" t="s">
        <v>120</v>
      </c>
      <c r="Q81" s="148" t="s">
        <v>41</v>
      </c>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row>
    <row r="82" spans="1:51" s="4" customFormat="1" x14ac:dyDescent="0.25">
      <c r="A82" s="134"/>
      <c r="B82" s="47" t="s">
        <v>16</v>
      </c>
      <c r="C82" s="137"/>
      <c r="D82" s="77"/>
      <c r="E82" s="74"/>
      <c r="F82" s="74"/>
      <c r="G82" s="74"/>
      <c r="H82" s="74"/>
      <c r="I82" s="69">
        <f t="shared" si="12"/>
        <v>0</v>
      </c>
      <c r="J82" s="77"/>
      <c r="K82" s="74"/>
      <c r="L82" s="74"/>
      <c r="M82" s="82">
        <f t="shared" si="11"/>
        <v>0</v>
      </c>
      <c r="N82" s="147"/>
      <c r="O82" s="176"/>
      <c r="P82" s="125"/>
      <c r="Q82" s="148"/>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row>
    <row r="83" spans="1:51" s="6" customFormat="1" ht="29.25" customHeight="1" x14ac:dyDescent="0.25">
      <c r="A83" s="42"/>
      <c r="B83" s="43" t="s">
        <v>111</v>
      </c>
      <c r="C83" s="44" t="s">
        <v>78</v>
      </c>
      <c r="D83" s="62"/>
      <c r="E83" s="63"/>
      <c r="F83" s="63"/>
      <c r="G83" s="63"/>
      <c r="H83" s="63"/>
      <c r="I83" s="64"/>
      <c r="J83" s="62"/>
      <c r="K83" s="63"/>
      <c r="L83" s="63"/>
      <c r="M83" s="83"/>
      <c r="N83" s="88"/>
      <c r="O83" s="93"/>
      <c r="P83" s="94"/>
      <c r="Q83" s="94"/>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row>
    <row r="84" spans="1:51" s="8" customFormat="1" ht="53.25" customHeight="1" x14ac:dyDescent="0.2">
      <c r="A84" s="150">
        <v>33</v>
      </c>
      <c r="B84" s="95" t="s">
        <v>219</v>
      </c>
      <c r="C84" s="137" t="s">
        <v>88</v>
      </c>
      <c r="D84" s="70">
        <v>143</v>
      </c>
      <c r="E84" s="71"/>
      <c r="F84" s="71"/>
      <c r="G84" s="71"/>
      <c r="H84" s="71"/>
      <c r="I84" s="69">
        <f t="shared" ref="I84:I111" si="13">SUM(D84:H84)</f>
        <v>143</v>
      </c>
      <c r="J84" s="70">
        <v>180</v>
      </c>
      <c r="K84" s="71">
        <v>180</v>
      </c>
      <c r="L84" s="71">
        <v>90</v>
      </c>
      <c r="M84" s="82">
        <f t="shared" si="11"/>
        <v>593</v>
      </c>
      <c r="N84" s="133" t="s">
        <v>171</v>
      </c>
      <c r="O84" s="136" t="s">
        <v>11</v>
      </c>
      <c r="P84" s="125" t="s">
        <v>298</v>
      </c>
      <c r="Q84" s="125" t="s">
        <v>41</v>
      </c>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row>
    <row r="85" spans="1:51" s="8" customFormat="1" ht="15" customHeight="1" x14ac:dyDescent="0.2">
      <c r="A85" s="150"/>
      <c r="B85" s="45" t="s">
        <v>9</v>
      </c>
      <c r="C85" s="137"/>
      <c r="D85" s="70">
        <v>10</v>
      </c>
      <c r="E85" s="71"/>
      <c r="F85" s="71"/>
      <c r="G85" s="71"/>
      <c r="H85" s="71"/>
      <c r="I85" s="69">
        <f t="shared" si="13"/>
        <v>10</v>
      </c>
      <c r="J85" s="70"/>
      <c r="K85" s="71"/>
      <c r="L85" s="71"/>
      <c r="M85" s="82">
        <f t="shared" si="11"/>
        <v>10</v>
      </c>
      <c r="N85" s="133"/>
      <c r="O85" s="136"/>
      <c r="P85" s="125"/>
      <c r="Q85" s="125"/>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row>
    <row r="86" spans="1:51" s="6" customFormat="1" ht="51" customHeight="1" x14ac:dyDescent="0.25">
      <c r="A86" s="150">
        <v>34</v>
      </c>
      <c r="B86" s="46" t="s">
        <v>101</v>
      </c>
      <c r="C86" s="137" t="s">
        <v>46</v>
      </c>
      <c r="D86" s="70"/>
      <c r="E86" s="71"/>
      <c r="F86" s="71"/>
      <c r="G86" s="71"/>
      <c r="H86" s="71"/>
      <c r="I86" s="69">
        <f t="shared" si="13"/>
        <v>0</v>
      </c>
      <c r="J86" s="70">
        <v>3750</v>
      </c>
      <c r="K86" s="71">
        <v>5000</v>
      </c>
      <c r="L86" s="71">
        <v>3750</v>
      </c>
      <c r="M86" s="82">
        <f t="shared" si="11"/>
        <v>12500</v>
      </c>
      <c r="N86" s="133" t="s">
        <v>172</v>
      </c>
      <c r="O86" s="136" t="s">
        <v>213</v>
      </c>
      <c r="P86" s="125" t="s">
        <v>110</v>
      </c>
      <c r="Q86" s="125" t="s">
        <v>41</v>
      </c>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row>
    <row r="87" spans="1:51" s="6" customFormat="1" ht="15" customHeight="1" x14ac:dyDescent="0.25">
      <c r="A87" s="150"/>
      <c r="B87" s="45" t="s">
        <v>9</v>
      </c>
      <c r="C87" s="137"/>
      <c r="D87" s="70"/>
      <c r="E87" s="71"/>
      <c r="F87" s="71"/>
      <c r="G87" s="71"/>
      <c r="H87" s="71"/>
      <c r="I87" s="69">
        <f t="shared" si="13"/>
        <v>0</v>
      </c>
      <c r="J87" s="70"/>
      <c r="K87" s="71"/>
      <c r="L87" s="71"/>
      <c r="M87" s="82">
        <f t="shared" si="11"/>
        <v>0</v>
      </c>
      <c r="N87" s="133"/>
      <c r="O87" s="136"/>
      <c r="P87" s="125"/>
      <c r="Q87" s="125"/>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row>
    <row r="88" spans="1:51" s="6" customFormat="1" ht="84.75" customHeight="1" x14ac:dyDescent="0.25">
      <c r="A88" s="150">
        <v>35</v>
      </c>
      <c r="B88" s="122" t="s">
        <v>307</v>
      </c>
      <c r="C88" s="137" t="s">
        <v>88</v>
      </c>
      <c r="D88" s="70">
        <v>28</v>
      </c>
      <c r="E88" s="71"/>
      <c r="F88" s="71"/>
      <c r="G88" s="71"/>
      <c r="H88" s="71"/>
      <c r="I88" s="69">
        <f t="shared" si="13"/>
        <v>28</v>
      </c>
      <c r="J88" s="70">
        <v>207.05</v>
      </c>
      <c r="K88" s="71">
        <f>828.23+794</f>
        <v>1622.23</v>
      </c>
      <c r="L88" s="71"/>
      <c r="M88" s="82">
        <f t="shared" si="11"/>
        <v>1857.28</v>
      </c>
      <c r="N88" s="124" t="s">
        <v>284</v>
      </c>
      <c r="O88" s="136" t="s">
        <v>107</v>
      </c>
      <c r="P88" s="125" t="s">
        <v>297</v>
      </c>
      <c r="Q88" s="125" t="s">
        <v>38</v>
      </c>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row>
    <row r="89" spans="1:51" s="6" customFormat="1" ht="15" customHeight="1" x14ac:dyDescent="0.25">
      <c r="A89" s="150"/>
      <c r="B89" s="49" t="s">
        <v>9</v>
      </c>
      <c r="C89" s="137"/>
      <c r="D89" s="70">
        <v>25</v>
      </c>
      <c r="E89" s="71"/>
      <c r="F89" s="71"/>
      <c r="G89" s="71"/>
      <c r="H89" s="71"/>
      <c r="I89" s="69">
        <f t="shared" si="13"/>
        <v>25</v>
      </c>
      <c r="J89" s="70"/>
      <c r="K89" s="71"/>
      <c r="L89" s="71"/>
      <c r="M89" s="82">
        <f t="shared" si="11"/>
        <v>25</v>
      </c>
      <c r="N89" s="124"/>
      <c r="O89" s="136"/>
      <c r="P89" s="125"/>
      <c r="Q89" s="125"/>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row>
    <row r="90" spans="1:51" s="6" customFormat="1" ht="90" customHeight="1" x14ac:dyDescent="0.25">
      <c r="A90" s="150">
        <v>36</v>
      </c>
      <c r="B90" s="122" t="s">
        <v>224</v>
      </c>
      <c r="C90" s="137" t="s">
        <v>88</v>
      </c>
      <c r="D90" s="70">
        <v>19</v>
      </c>
      <c r="E90" s="71"/>
      <c r="F90" s="71"/>
      <c r="G90" s="71"/>
      <c r="H90" s="71"/>
      <c r="I90" s="69">
        <f t="shared" si="13"/>
        <v>19</v>
      </c>
      <c r="J90" s="70"/>
      <c r="K90" s="71"/>
      <c r="L90" s="71"/>
      <c r="M90" s="82">
        <f t="shared" si="11"/>
        <v>19</v>
      </c>
      <c r="N90" s="133" t="s">
        <v>225</v>
      </c>
      <c r="O90" s="133">
        <v>2016</v>
      </c>
      <c r="P90" s="125" t="s">
        <v>110</v>
      </c>
      <c r="Q90" s="125" t="s">
        <v>38</v>
      </c>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row>
    <row r="91" spans="1:51" s="6" customFormat="1" ht="15" customHeight="1" x14ac:dyDescent="0.25">
      <c r="A91" s="150"/>
      <c r="B91" s="49" t="s">
        <v>9</v>
      </c>
      <c r="C91" s="137"/>
      <c r="D91" s="70">
        <v>2</v>
      </c>
      <c r="E91" s="71"/>
      <c r="F91" s="71"/>
      <c r="G91" s="71"/>
      <c r="H91" s="71"/>
      <c r="I91" s="69">
        <f t="shared" si="13"/>
        <v>2</v>
      </c>
      <c r="J91" s="70"/>
      <c r="K91" s="71"/>
      <c r="L91" s="71"/>
      <c r="M91" s="82">
        <f t="shared" si="11"/>
        <v>2</v>
      </c>
      <c r="N91" s="133"/>
      <c r="O91" s="133"/>
      <c r="P91" s="125"/>
      <c r="Q91" s="125"/>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row>
    <row r="92" spans="1:51" s="4" customFormat="1" ht="87" customHeight="1" x14ac:dyDescent="0.25">
      <c r="A92" s="150">
        <v>37</v>
      </c>
      <c r="B92" s="122" t="s">
        <v>308</v>
      </c>
      <c r="C92" s="137" t="s">
        <v>220</v>
      </c>
      <c r="D92" s="70"/>
      <c r="E92" s="71"/>
      <c r="F92" s="71"/>
      <c r="G92" s="71"/>
      <c r="H92" s="71"/>
      <c r="I92" s="69">
        <f t="shared" ref="I92:I93" si="14">SUM(D92:H92)</f>
        <v>0</v>
      </c>
      <c r="J92" s="70">
        <v>33</v>
      </c>
      <c r="K92" s="71"/>
      <c r="L92" s="71">
        <f>141.176+50</f>
        <v>191.17599999999999</v>
      </c>
      <c r="M92" s="82">
        <f>I92+J92+K92+L92</f>
        <v>224.17599999999999</v>
      </c>
      <c r="N92" s="124" t="s">
        <v>285</v>
      </c>
      <c r="O92" s="133" t="s">
        <v>146</v>
      </c>
      <c r="P92" s="152" t="s">
        <v>297</v>
      </c>
      <c r="Q92" s="125" t="s">
        <v>38</v>
      </c>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row>
    <row r="93" spans="1:51" s="6" customFormat="1" ht="18" customHeight="1" x14ac:dyDescent="0.25">
      <c r="A93" s="150"/>
      <c r="B93" s="45" t="s">
        <v>9</v>
      </c>
      <c r="C93" s="137"/>
      <c r="D93" s="70"/>
      <c r="E93" s="71"/>
      <c r="F93" s="71"/>
      <c r="G93" s="71"/>
      <c r="H93" s="71"/>
      <c r="I93" s="69">
        <f t="shared" si="14"/>
        <v>0</v>
      </c>
      <c r="J93" s="70">
        <v>28</v>
      </c>
      <c r="K93" s="71"/>
      <c r="L93" s="71"/>
      <c r="M93" s="82">
        <f t="shared" ref="M93" si="15">I93+J93+K93+L93</f>
        <v>28</v>
      </c>
      <c r="N93" s="124"/>
      <c r="O93" s="133"/>
      <c r="P93" s="152"/>
      <c r="Q93" s="125"/>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row>
    <row r="94" spans="1:51" s="6" customFormat="1" ht="30" customHeight="1" x14ac:dyDescent="0.25">
      <c r="A94" s="42"/>
      <c r="B94" s="43" t="s">
        <v>83</v>
      </c>
      <c r="C94" s="44" t="s">
        <v>79</v>
      </c>
      <c r="D94" s="62"/>
      <c r="E94" s="63"/>
      <c r="F94" s="63"/>
      <c r="G94" s="63"/>
      <c r="H94" s="63"/>
      <c r="I94" s="64"/>
      <c r="J94" s="62"/>
      <c r="K94" s="63"/>
      <c r="L94" s="63"/>
      <c r="M94" s="83"/>
      <c r="N94" s="88"/>
      <c r="O94" s="93"/>
      <c r="P94" s="94"/>
      <c r="Q94" s="94"/>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row>
    <row r="95" spans="1:51" s="6" customFormat="1" ht="66" customHeight="1" x14ac:dyDescent="0.25">
      <c r="A95" s="150">
        <v>38</v>
      </c>
      <c r="B95" s="46" t="s">
        <v>54</v>
      </c>
      <c r="C95" s="137" t="s">
        <v>48</v>
      </c>
      <c r="D95" s="70"/>
      <c r="E95" s="107">
        <v>1763</v>
      </c>
      <c r="F95" s="107"/>
      <c r="G95" s="71"/>
      <c r="H95" s="71">
        <v>630</v>
      </c>
      <c r="I95" s="69">
        <f t="shared" si="13"/>
        <v>2393</v>
      </c>
      <c r="J95" s="70"/>
      <c r="K95" s="71"/>
      <c r="L95" s="71"/>
      <c r="M95" s="82">
        <f t="shared" si="11"/>
        <v>2393</v>
      </c>
      <c r="N95" s="133" t="s">
        <v>113</v>
      </c>
      <c r="O95" s="133">
        <v>2016</v>
      </c>
      <c r="P95" s="125" t="s">
        <v>22</v>
      </c>
      <c r="Q95" s="157" t="s">
        <v>41</v>
      </c>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row>
    <row r="96" spans="1:51" s="6" customFormat="1" ht="15" customHeight="1" x14ac:dyDescent="0.25">
      <c r="A96" s="150"/>
      <c r="B96" s="45" t="s">
        <v>9</v>
      </c>
      <c r="C96" s="137"/>
      <c r="D96" s="70"/>
      <c r="E96" s="71"/>
      <c r="F96" s="71"/>
      <c r="G96" s="71"/>
      <c r="H96" s="71"/>
      <c r="I96" s="69">
        <f t="shared" si="13"/>
        <v>0</v>
      </c>
      <c r="J96" s="70"/>
      <c r="K96" s="71"/>
      <c r="L96" s="71"/>
      <c r="M96" s="82">
        <f t="shared" si="11"/>
        <v>0</v>
      </c>
      <c r="N96" s="133"/>
      <c r="O96" s="133"/>
      <c r="P96" s="125"/>
      <c r="Q96" s="157"/>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row>
    <row r="97" spans="1:51" s="4" customFormat="1" ht="64.5" customHeight="1" x14ac:dyDescent="0.25">
      <c r="A97" s="150">
        <v>39</v>
      </c>
      <c r="B97" s="46" t="s">
        <v>114</v>
      </c>
      <c r="C97" s="137" t="s">
        <v>48</v>
      </c>
      <c r="D97" s="70"/>
      <c r="E97" s="71">
        <v>2312</v>
      </c>
      <c r="F97" s="71"/>
      <c r="G97" s="71"/>
      <c r="H97" s="71">
        <v>883</v>
      </c>
      <c r="I97" s="69">
        <f t="shared" ref="I97:I98" si="16">SUM(D97:H97)</f>
        <v>3195</v>
      </c>
      <c r="J97" s="70">
        <v>1967</v>
      </c>
      <c r="K97" s="71">
        <v>9726</v>
      </c>
      <c r="L97" s="71">
        <v>25148</v>
      </c>
      <c r="M97" s="82">
        <f t="shared" ref="M97:M98" si="17">I97+J97+K97+L97</f>
        <v>40036</v>
      </c>
      <c r="N97" s="133" t="s">
        <v>115</v>
      </c>
      <c r="O97" s="158" t="s">
        <v>133</v>
      </c>
      <c r="P97" s="125" t="s">
        <v>22</v>
      </c>
      <c r="Q97" s="157" t="s">
        <v>41</v>
      </c>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row>
    <row r="98" spans="1:51" s="4" customFormat="1" ht="15" customHeight="1" x14ac:dyDescent="0.25">
      <c r="A98" s="150"/>
      <c r="B98" s="45" t="s">
        <v>9</v>
      </c>
      <c r="C98" s="137"/>
      <c r="D98" s="70"/>
      <c r="E98" s="71"/>
      <c r="F98" s="71"/>
      <c r="G98" s="71"/>
      <c r="H98" s="71"/>
      <c r="I98" s="69">
        <f t="shared" si="16"/>
        <v>0</v>
      </c>
      <c r="J98" s="70"/>
      <c r="K98" s="71"/>
      <c r="L98" s="71"/>
      <c r="M98" s="82">
        <f t="shared" si="17"/>
        <v>0</v>
      </c>
      <c r="N98" s="133"/>
      <c r="O98" s="158"/>
      <c r="P98" s="125"/>
      <c r="Q98" s="157"/>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row>
    <row r="99" spans="1:51" s="4" customFormat="1" ht="54.75" customHeight="1" x14ac:dyDescent="0.25">
      <c r="A99" s="150">
        <v>40</v>
      </c>
      <c r="B99" s="46" t="s">
        <v>23</v>
      </c>
      <c r="C99" s="137" t="s">
        <v>48</v>
      </c>
      <c r="D99" s="70">
        <v>260</v>
      </c>
      <c r="E99" s="71"/>
      <c r="F99" s="71"/>
      <c r="G99" s="71"/>
      <c r="H99" s="71"/>
      <c r="I99" s="69">
        <f t="shared" si="13"/>
        <v>260</v>
      </c>
      <c r="J99" s="70"/>
      <c r="K99" s="71"/>
      <c r="L99" s="71"/>
      <c r="M99" s="82">
        <f t="shared" si="11"/>
        <v>260</v>
      </c>
      <c r="N99" s="133" t="s">
        <v>173</v>
      </c>
      <c r="O99" s="133">
        <v>2016</v>
      </c>
      <c r="P99" s="125" t="s">
        <v>22</v>
      </c>
      <c r="Q99" s="157" t="s">
        <v>41</v>
      </c>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row>
    <row r="100" spans="1:51" s="4" customFormat="1" ht="15" customHeight="1" x14ac:dyDescent="0.25">
      <c r="A100" s="150"/>
      <c r="B100" s="45" t="s">
        <v>9</v>
      </c>
      <c r="C100" s="137"/>
      <c r="D100" s="70">
        <v>12.2</v>
      </c>
      <c r="E100" s="71"/>
      <c r="F100" s="71"/>
      <c r="G100" s="71"/>
      <c r="H100" s="71"/>
      <c r="I100" s="69">
        <f t="shared" si="13"/>
        <v>12.2</v>
      </c>
      <c r="J100" s="70"/>
      <c r="K100" s="71"/>
      <c r="L100" s="71"/>
      <c r="M100" s="82">
        <f t="shared" si="11"/>
        <v>12.2</v>
      </c>
      <c r="N100" s="133"/>
      <c r="O100" s="133"/>
      <c r="P100" s="125"/>
      <c r="Q100" s="157"/>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row>
    <row r="101" spans="1:51" s="4" customFormat="1" ht="68.25" customHeight="1" x14ac:dyDescent="0.25">
      <c r="A101" s="150">
        <v>41</v>
      </c>
      <c r="B101" s="46" t="s">
        <v>309</v>
      </c>
      <c r="C101" s="137" t="s">
        <v>48</v>
      </c>
      <c r="D101" s="70"/>
      <c r="E101" s="71"/>
      <c r="F101" s="71"/>
      <c r="G101" s="71"/>
      <c r="H101" s="71"/>
      <c r="I101" s="69">
        <f t="shared" ref="I101:I102" si="18">SUM(D101:H101)</f>
        <v>0</v>
      </c>
      <c r="J101" s="70">
        <v>25</v>
      </c>
      <c r="K101" s="71">
        <v>1396.2349999999999</v>
      </c>
      <c r="L101" s="71">
        <v>930.82299999999998</v>
      </c>
      <c r="M101" s="82">
        <f t="shared" ref="M101:M102" si="19">I101+J101+K101+L101</f>
        <v>2352.058</v>
      </c>
      <c r="N101" s="133" t="s">
        <v>221</v>
      </c>
      <c r="O101" s="133" t="s">
        <v>146</v>
      </c>
      <c r="P101" s="125" t="s">
        <v>226</v>
      </c>
      <c r="Q101" s="157" t="s">
        <v>41</v>
      </c>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row>
    <row r="102" spans="1:51" s="11" customFormat="1" ht="16.5" customHeight="1" x14ac:dyDescent="0.25">
      <c r="A102" s="150"/>
      <c r="B102" s="45" t="s">
        <v>9</v>
      </c>
      <c r="C102" s="137"/>
      <c r="D102" s="70"/>
      <c r="E102" s="71"/>
      <c r="F102" s="71"/>
      <c r="G102" s="71"/>
      <c r="H102" s="71"/>
      <c r="I102" s="69">
        <f t="shared" si="18"/>
        <v>0</v>
      </c>
      <c r="J102" s="70">
        <v>20</v>
      </c>
      <c r="K102" s="71"/>
      <c r="L102" s="71"/>
      <c r="M102" s="82">
        <f t="shared" si="19"/>
        <v>20</v>
      </c>
      <c r="N102" s="133"/>
      <c r="O102" s="133"/>
      <c r="P102" s="125"/>
      <c r="Q102" s="157"/>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row>
    <row r="103" spans="1:51" s="11" customFormat="1" ht="28.5" customHeight="1" x14ac:dyDescent="0.25">
      <c r="A103" s="42"/>
      <c r="B103" s="43" t="s">
        <v>84</v>
      </c>
      <c r="C103" s="44" t="s">
        <v>80</v>
      </c>
      <c r="D103" s="62"/>
      <c r="E103" s="63"/>
      <c r="F103" s="63"/>
      <c r="G103" s="63"/>
      <c r="H103" s="63"/>
      <c r="I103" s="64"/>
      <c r="J103" s="62"/>
      <c r="K103" s="63"/>
      <c r="L103" s="63"/>
      <c r="M103" s="83"/>
      <c r="N103" s="88"/>
      <c r="O103" s="93"/>
      <c r="P103" s="94"/>
      <c r="Q103" s="94"/>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row>
    <row r="104" spans="1:51" s="6" customFormat="1" ht="48" customHeight="1" x14ac:dyDescent="0.25">
      <c r="A104" s="150">
        <v>42</v>
      </c>
      <c r="B104" s="46" t="s">
        <v>89</v>
      </c>
      <c r="C104" s="193" t="s">
        <v>103</v>
      </c>
      <c r="D104" s="70">
        <v>161.80000000000001</v>
      </c>
      <c r="E104" s="71"/>
      <c r="F104" s="71"/>
      <c r="G104" s="71"/>
      <c r="H104" s="71"/>
      <c r="I104" s="69">
        <f t="shared" si="13"/>
        <v>161.80000000000001</v>
      </c>
      <c r="J104" s="70">
        <v>314.10000000000002</v>
      </c>
      <c r="K104" s="71">
        <v>55.4</v>
      </c>
      <c r="L104" s="71">
        <v>609.4</v>
      </c>
      <c r="M104" s="82">
        <f t="shared" ref="M104:M171" si="20">I104+J104+K104+L104</f>
        <v>1140.7</v>
      </c>
      <c r="N104" s="133" t="s">
        <v>174</v>
      </c>
      <c r="O104" s="136" t="s">
        <v>135</v>
      </c>
      <c r="P104" s="125" t="s">
        <v>29</v>
      </c>
      <c r="Q104" s="157" t="s">
        <v>41</v>
      </c>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row>
    <row r="105" spans="1:51" s="6" customFormat="1" ht="15" customHeight="1" x14ac:dyDescent="0.25">
      <c r="A105" s="150"/>
      <c r="B105" s="45" t="s">
        <v>9</v>
      </c>
      <c r="C105" s="193"/>
      <c r="D105" s="70"/>
      <c r="E105" s="71"/>
      <c r="F105" s="71"/>
      <c r="G105" s="71"/>
      <c r="H105" s="71"/>
      <c r="I105" s="69">
        <f t="shared" si="13"/>
        <v>0</v>
      </c>
      <c r="J105" s="70">
        <v>9.4</v>
      </c>
      <c r="K105" s="71">
        <v>3.4</v>
      </c>
      <c r="L105" s="71">
        <v>40.299999999999997</v>
      </c>
      <c r="M105" s="82">
        <f t="shared" si="20"/>
        <v>53.099999999999994</v>
      </c>
      <c r="N105" s="133"/>
      <c r="O105" s="136"/>
      <c r="P105" s="125"/>
      <c r="Q105" s="157"/>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row>
    <row r="106" spans="1:51" s="6" customFormat="1" ht="41.25" customHeight="1" x14ac:dyDescent="0.25">
      <c r="A106" s="150">
        <v>43</v>
      </c>
      <c r="B106" s="46" t="s">
        <v>108</v>
      </c>
      <c r="C106" s="193" t="s">
        <v>103</v>
      </c>
      <c r="D106" s="70">
        <v>145.5</v>
      </c>
      <c r="E106" s="71"/>
      <c r="F106" s="71"/>
      <c r="G106" s="71"/>
      <c r="H106" s="71"/>
      <c r="I106" s="69">
        <f t="shared" si="13"/>
        <v>145.5</v>
      </c>
      <c r="J106" s="70">
        <v>360.7</v>
      </c>
      <c r="K106" s="71">
        <v>182.5</v>
      </c>
      <c r="L106" s="71">
        <v>476.5</v>
      </c>
      <c r="M106" s="82">
        <f t="shared" si="20"/>
        <v>1165.2</v>
      </c>
      <c r="N106" s="133" t="s">
        <v>175</v>
      </c>
      <c r="O106" s="136" t="s">
        <v>135</v>
      </c>
      <c r="P106" s="125" t="s">
        <v>29</v>
      </c>
      <c r="Q106" s="157" t="s">
        <v>41</v>
      </c>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row>
    <row r="107" spans="1:51" s="6" customFormat="1" ht="15" customHeight="1" x14ac:dyDescent="0.25">
      <c r="A107" s="150"/>
      <c r="B107" s="45" t="s">
        <v>9</v>
      </c>
      <c r="C107" s="193"/>
      <c r="D107" s="70"/>
      <c r="E107" s="71"/>
      <c r="F107" s="71"/>
      <c r="G107" s="71"/>
      <c r="H107" s="71"/>
      <c r="I107" s="69">
        <f t="shared" si="13"/>
        <v>0</v>
      </c>
      <c r="J107" s="70">
        <v>16.2</v>
      </c>
      <c r="K107" s="71">
        <v>10.7</v>
      </c>
      <c r="L107" s="71">
        <v>38.9</v>
      </c>
      <c r="M107" s="82">
        <f t="shared" si="20"/>
        <v>65.8</v>
      </c>
      <c r="N107" s="133"/>
      <c r="O107" s="136"/>
      <c r="P107" s="125"/>
      <c r="Q107" s="157"/>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row>
    <row r="108" spans="1:51" s="8" customFormat="1" ht="44.25" customHeight="1" x14ac:dyDescent="0.2">
      <c r="A108" s="150">
        <v>44</v>
      </c>
      <c r="B108" s="46" t="s">
        <v>195</v>
      </c>
      <c r="C108" s="193" t="s">
        <v>136</v>
      </c>
      <c r="D108" s="70">
        <v>22.2</v>
      </c>
      <c r="E108" s="71"/>
      <c r="F108" s="71"/>
      <c r="G108" s="71"/>
      <c r="H108" s="71"/>
      <c r="I108" s="69">
        <f t="shared" ref="I108:I109" si="21">SUM(D108:H108)</f>
        <v>22.2</v>
      </c>
      <c r="J108" s="70"/>
      <c r="K108" s="71"/>
      <c r="L108" s="71">
        <v>31.5</v>
      </c>
      <c r="M108" s="82">
        <f t="shared" si="20"/>
        <v>53.7</v>
      </c>
      <c r="N108" s="133" t="s">
        <v>196</v>
      </c>
      <c r="O108" s="133" t="s">
        <v>14</v>
      </c>
      <c r="P108" s="125" t="s">
        <v>29</v>
      </c>
      <c r="Q108" s="157" t="s">
        <v>38</v>
      </c>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row>
    <row r="109" spans="1:51" s="8" customFormat="1" ht="15" customHeight="1" x14ac:dyDescent="0.2">
      <c r="A109" s="150"/>
      <c r="B109" s="45" t="s">
        <v>9</v>
      </c>
      <c r="C109" s="193"/>
      <c r="D109" s="70"/>
      <c r="E109" s="71"/>
      <c r="F109" s="71"/>
      <c r="G109" s="71"/>
      <c r="H109" s="71"/>
      <c r="I109" s="69">
        <f t="shared" si="21"/>
        <v>0</v>
      </c>
      <c r="J109" s="70"/>
      <c r="K109" s="71"/>
      <c r="L109" s="71">
        <v>1.5</v>
      </c>
      <c r="M109" s="82">
        <f t="shared" si="20"/>
        <v>1.5</v>
      </c>
      <c r="N109" s="133"/>
      <c r="O109" s="133"/>
      <c r="P109" s="125"/>
      <c r="Q109" s="15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row>
    <row r="110" spans="1:51" s="4" customFormat="1" ht="42.75" customHeight="1" x14ac:dyDescent="0.25">
      <c r="A110" s="150">
        <v>45</v>
      </c>
      <c r="B110" s="46" t="s">
        <v>30</v>
      </c>
      <c r="C110" s="193" t="s">
        <v>103</v>
      </c>
      <c r="D110" s="70">
        <v>4.4000000000000004</v>
      </c>
      <c r="E110" s="71"/>
      <c r="F110" s="71"/>
      <c r="G110" s="71"/>
      <c r="H110" s="71"/>
      <c r="I110" s="69">
        <f t="shared" si="13"/>
        <v>4.4000000000000004</v>
      </c>
      <c r="J110" s="70"/>
      <c r="K110" s="71"/>
      <c r="L110" s="71"/>
      <c r="M110" s="82">
        <f t="shared" si="20"/>
        <v>4.4000000000000004</v>
      </c>
      <c r="N110" s="133" t="s">
        <v>176</v>
      </c>
      <c r="O110" s="133" t="s">
        <v>17</v>
      </c>
      <c r="P110" s="125" t="s">
        <v>29</v>
      </c>
      <c r="Q110" s="157" t="s">
        <v>41</v>
      </c>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row>
    <row r="111" spans="1:51" s="8" customFormat="1" ht="18" customHeight="1" x14ac:dyDescent="0.2">
      <c r="A111" s="150"/>
      <c r="B111" s="45" t="s">
        <v>9</v>
      </c>
      <c r="C111" s="193"/>
      <c r="D111" s="70"/>
      <c r="E111" s="71"/>
      <c r="F111" s="71"/>
      <c r="G111" s="71"/>
      <c r="H111" s="71"/>
      <c r="I111" s="69">
        <f t="shared" si="13"/>
        <v>0</v>
      </c>
      <c r="J111" s="70"/>
      <c r="K111" s="71"/>
      <c r="L111" s="71"/>
      <c r="M111" s="82">
        <f t="shared" si="20"/>
        <v>0</v>
      </c>
      <c r="N111" s="133"/>
      <c r="O111" s="133"/>
      <c r="P111" s="125"/>
      <c r="Q111" s="15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row>
    <row r="112" spans="1:51" s="8" customFormat="1" ht="24.75" customHeight="1" x14ac:dyDescent="0.2">
      <c r="A112" s="42"/>
      <c r="B112" s="43" t="s">
        <v>85</v>
      </c>
      <c r="C112" s="44" t="s">
        <v>81</v>
      </c>
      <c r="D112" s="62"/>
      <c r="E112" s="63"/>
      <c r="F112" s="63"/>
      <c r="G112" s="63"/>
      <c r="H112" s="63"/>
      <c r="I112" s="64"/>
      <c r="J112" s="62"/>
      <c r="K112" s="63"/>
      <c r="L112" s="63"/>
      <c r="M112" s="83"/>
      <c r="N112" s="88"/>
      <c r="O112" s="93"/>
      <c r="P112" s="94"/>
      <c r="Q112" s="94"/>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row>
    <row r="113" spans="1:51" s="8" customFormat="1" ht="81.75" customHeight="1" x14ac:dyDescent="0.2">
      <c r="A113" s="134">
        <v>46</v>
      </c>
      <c r="B113" s="48" t="s">
        <v>310</v>
      </c>
      <c r="C113" s="135" t="s">
        <v>87</v>
      </c>
      <c r="D113" s="65">
        <v>54.9</v>
      </c>
      <c r="E113" s="66">
        <v>148.23500000000001</v>
      </c>
      <c r="F113" s="66">
        <v>100</v>
      </c>
      <c r="G113" s="66">
        <v>1.764</v>
      </c>
      <c r="H113" s="66"/>
      <c r="I113" s="67">
        <f t="shared" ref="I113:I118" si="22">SUM(D113:H113)</f>
        <v>304.899</v>
      </c>
      <c r="J113" s="65">
        <f>2277.6+20</f>
        <v>2297.6</v>
      </c>
      <c r="K113" s="66"/>
      <c r="L113" s="66"/>
      <c r="M113" s="120">
        <f t="shared" si="20"/>
        <v>2602.4989999999998</v>
      </c>
      <c r="N113" s="124" t="s">
        <v>286</v>
      </c>
      <c r="O113" s="136" t="s">
        <v>27</v>
      </c>
      <c r="P113" s="125" t="s">
        <v>299</v>
      </c>
      <c r="Q113" s="125" t="s">
        <v>41</v>
      </c>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row>
    <row r="114" spans="1:51" s="8" customFormat="1" x14ac:dyDescent="0.2">
      <c r="A114" s="134"/>
      <c r="B114" s="49" t="s">
        <v>9</v>
      </c>
      <c r="C114" s="135"/>
      <c r="D114" s="65">
        <v>49.9</v>
      </c>
      <c r="E114" s="66"/>
      <c r="F114" s="66"/>
      <c r="G114" s="66"/>
      <c r="H114" s="66"/>
      <c r="I114" s="67">
        <f t="shared" si="22"/>
        <v>49.9</v>
      </c>
      <c r="J114" s="65"/>
      <c r="K114" s="66"/>
      <c r="L114" s="66"/>
      <c r="M114" s="120">
        <f t="shared" si="20"/>
        <v>49.9</v>
      </c>
      <c r="N114" s="124"/>
      <c r="O114" s="136"/>
      <c r="P114" s="125"/>
      <c r="Q114" s="125" t="s">
        <v>41</v>
      </c>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row>
    <row r="115" spans="1:51" s="6" customFormat="1" ht="106.5" customHeight="1" x14ac:dyDescent="0.25">
      <c r="A115" s="134">
        <v>47</v>
      </c>
      <c r="B115" s="48" t="s">
        <v>311</v>
      </c>
      <c r="C115" s="135" t="s">
        <v>210</v>
      </c>
      <c r="D115" s="65">
        <v>15</v>
      </c>
      <c r="E115" s="66"/>
      <c r="F115" s="66"/>
      <c r="G115" s="66"/>
      <c r="H115" s="66"/>
      <c r="I115" s="67">
        <f t="shared" ref="I115:I116" si="23">SUM(D115:H115)</f>
        <v>15</v>
      </c>
      <c r="J115" s="65">
        <v>205</v>
      </c>
      <c r="K115" s="66">
        <f>1087.6+385</f>
        <v>1472.6</v>
      </c>
      <c r="L115" s="66"/>
      <c r="M115" s="120">
        <f t="shared" ref="M115:M116" si="24">I115+J115+K115+L115</f>
        <v>1692.6</v>
      </c>
      <c r="N115" s="124" t="s">
        <v>287</v>
      </c>
      <c r="O115" s="136" t="s">
        <v>107</v>
      </c>
      <c r="P115" s="125" t="s">
        <v>300</v>
      </c>
      <c r="Q115" s="125" t="s">
        <v>41</v>
      </c>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row>
    <row r="116" spans="1:51" s="6" customFormat="1" x14ac:dyDescent="0.25">
      <c r="A116" s="134"/>
      <c r="B116" s="49" t="s">
        <v>9</v>
      </c>
      <c r="C116" s="135"/>
      <c r="D116" s="65">
        <v>15</v>
      </c>
      <c r="E116" s="66"/>
      <c r="F116" s="66"/>
      <c r="G116" s="66"/>
      <c r="H116" s="66"/>
      <c r="I116" s="67">
        <f t="shared" si="23"/>
        <v>15</v>
      </c>
      <c r="J116" s="65"/>
      <c r="K116" s="66"/>
      <c r="L116" s="66"/>
      <c r="M116" s="120">
        <f t="shared" si="24"/>
        <v>15</v>
      </c>
      <c r="N116" s="124"/>
      <c r="O116" s="136"/>
      <c r="P116" s="125"/>
      <c r="Q116" s="125" t="s">
        <v>41</v>
      </c>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row>
    <row r="117" spans="1:51" s="5" customFormat="1" ht="49.5" customHeight="1" x14ac:dyDescent="0.2">
      <c r="A117" s="194">
        <v>48</v>
      </c>
      <c r="B117" s="46" t="s">
        <v>13</v>
      </c>
      <c r="C117" s="196" t="s">
        <v>51</v>
      </c>
      <c r="D117" s="70">
        <v>248.7</v>
      </c>
      <c r="E117" s="71"/>
      <c r="F117" s="71"/>
      <c r="G117" s="71"/>
      <c r="H117" s="71"/>
      <c r="I117" s="69">
        <f t="shared" si="22"/>
        <v>248.7</v>
      </c>
      <c r="J117" s="70"/>
      <c r="K117" s="71"/>
      <c r="L117" s="71"/>
      <c r="M117" s="82">
        <f t="shared" si="20"/>
        <v>248.7</v>
      </c>
      <c r="N117" s="198" t="s">
        <v>211</v>
      </c>
      <c r="O117" s="198" t="s">
        <v>17</v>
      </c>
      <c r="P117" s="126" t="s">
        <v>120</v>
      </c>
      <c r="Q117" s="126" t="s">
        <v>41</v>
      </c>
    </row>
    <row r="118" spans="1:51" s="5" customFormat="1" x14ac:dyDescent="0.2">
      <c r="A118" s="195"/>
      <c r="B118" s="45" t="s">
        <v>9</v>
      </c>
      <c r="C118" s="197"/>
      <c r="D118" s="70"/>
      <c r="E118" s="71"/>
      <c r="F118" s="71"/>
      <c r="G118" s="71"/>
      <c r="H118" s="71"/>
      <c r="I118" s="69">
        <f t="shared" si="22"/>
        <v>0</v>
      </c>
      <c r="J118" s="70"/>
      <c r="K118" s="71"/>
      <c r="L118" s="71"/>
      <c r="M118" s="82">
        <f t="shared" si="20"/>
        <v>0</v>
      </c>
      <c r="N118" s="199"/>
      <c r="O118" s="199"/>
      <c r="P118" s="127"/>
      <c r="Q118" s="127"/>
    </row>
    <row r="119" spans="1:51" s="6" customFormat="1" ht="27.75" customHeight="1" x14ac:dyDescent="0.25">
      <c r="A119" s="153" t="s">
        <v>33</v>
      </c>
      <c r="B119" s="154"/>
      <c r="C119" s="40"/>
      <c r="D119" s="59">
        <f>SUM(D122,D124,D126,D128,D130,D1,D134,D136,D138,D140,D142,D144,D146,D149,D151,D153,D155,D157,D159,D161,D163,D165,D167,D169,D171,D173,D175,D177,D179,D181,D183,D185,D187,D189,D191,D193,D195,D198,D200,D202,D204,D206,D209,D211,D214,D216,D218,D221,D132)</f>
        <v>3083.306</v>
      </c>
      <c r="E119" s="112">
        <f>SUM(E122,E124,E126,E128,E130,E1,E134,E136,E138,E140,E142,E144,E146,E149,E151,E153,E155,E157,E159,E161,E163,E165,E167,E169,E171,E173,E175,E177,E179,E181,E183,E185,E187,E189,E191,E193,E195,E198,E200,E202,E204,E206,E209,E211,E214,E216,E218,E221,E132)</f>
        <v>7118.469000000001</v>
      </c>
      <c r="F119" s="112">
        <f t="shared" ref="F119:H119" si="25">SUM(F122,F124,F126,F128,F130,F1,F134,F136,F138,F140,F142,F144,F146,F149,F151,F153,F155,F157,F159,F161,F163,F165,F167,F169,F171,F173,F175,F177,F179,F181,F183,F185,F187,F189,F191,F193,F195,F198,F200,F202,F204,F206,F209,F211,F214,F216,F218,F221,F132)</f>
        <v>0</v>
      </c>
      <c r="G119" s="112">
        <f t="shared" si="25"/>
        <v>0</v>
      </c>
      <c r="H119" s="112">
        <f t="shared" si="25"/>
        <v>0</v>
      </c>
      <c r="I119" s="40">
        <f>D119+E119+F119+G119+H119</f>
        <v>10201.775000000001</v>
      </c>
      <c r="J119" s="59">
        <f>SUM(J122,J124,J126,J128,J130,J1,J134,J136,J138,J140,J142,J144,J146,J149,J151,J153,J155,J157,J159,J161,J163,J165,J167,J169,J171,J173,J175,J177,J179,J181,J183,J185,J187,J189,J191,J193,J195,J198,J200,J202,J204,J206,J209,J211,J214,J216,J218,J221,J132)</f>
        <v>23448.905999999999</v>
      </c>
      <c r="K119" s="112">
        <f>SUM(K122,K124,K126,K128,K130,K1,K134,K136,K138,K140,K142,K144,K146,K149,K151,K153,K155,K157,K159,K161,K163,K165,K167,K169,K171,K173,K175,K177,K179,K181,K183,K185,K187,K189,K191,K193,K195,K198,K200,K202,K204,K206,K209,K211,K214,K216,K218,K221,K132)</f>
        <v>24489.120999999999</v>
      </c>
      <c r="L119" s="112">
        <f>SUM(L122,L124,L126,L128,L130,L1,L134,L136,L138,L140,L142,L144,L146,L149,L151,L153,L155,L157,L159,L161,L163,L165,L167,L169,L171,L173,L175,L177,L179,L181,L183,L185,L187,L189,L191,L193,L195,L198,L200,L202,L204,L206,L209,L211,L214,L216,L218,L221,L132)</f>
        <v>13020.101999999999</v>
      </c>
      <c r="M119" s="84">
        <f>I119+J119+K119+L119</f>
        <v>71159.903999999995</v>
      </c>
      <c r="N119" s="86"/>
      <c r="O119" s="89"/>
      <c r="P119" s="90"/>
      <c r="Q119" s="90"/>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row>
    <row r="120" spans="1:51" s="5" customFormat="1" ht="14.25" customHeight="1" x14ac:dyDescent="0.2">
      <c r="A120" s="155" t="s">
        <v>8</v>
      </c>
      <c r="B120" s="156"/>
      <c r="C120" s="41"/>
      <c r="D120" s="60">
        <f t="shared" ref="D120:L120" si="26">(D119/D9)*100</f>
        <v>40.374435396707881</v>
      </c>
      <c r="E120" s="61">
        <f t="shared" si="26"/>
        <v>48.455298133606931</v>
      </c>
      <c r="F120" s="61">
        <f t="shared" si="26"/>
        <v>0</v>
      </c>
      <c r="G120" s="61">
        <f t="shared" si="26"/>
        <v>0</v>
      </c>
      <c r="H120" s="61">
        <f t="shared" si="26"/>
        <v>0</v>
      </c>
      <c r="I120" s="41">
        <f t="shared" si="26"/>
        <v>41.546922729286592</v>
      </c>
      <c r="J120" s="60">
        <f t="shared" si="26"/>
        <v>51.405670895362178</v>
      </c>
      <c r="K120" s="61">
        <f t="shared" si="26"/>
        <v>31.66229334666653</v>
      </c>
      <c r="L120" s="61">
        <f t="shared" si="26"/>
        <v>20.623520814505476</v>
      </c>
      <c r="M120" s="85">
        <f t="shared" si="20"/>
        <v>145.23840778582078</v>
      </c>
      <c r="N120" s="87"/>
      <c r="O120" s="91"/>
      <c r="P120" s="92"/>
      <c r="Q120" s="92"/>
    </row>
    <row r="121" spans="1:51" s="5" customFormat="1" ht="25.5" x14ac:dyDescent="0.2">
      <c r="A121" s="52"/>
      <c r="B121" s="53" t="s">
        <v>93</v>
      </c>
      <c r="C121" s="54" t="s">
        <v>61</v>
      </c>
      <c r="D121" s="62"/>
      <c r="E121" s="63"/>
      <c r="F121" s="63"/>
      <c r="G121" s="63"/>
      <c r="H121" s="63"/>
      <c r="I121" s="64"/>
      <c r="J121" s="62"/>
      <c r="K121" s="63"/>
      <c r="L121" s="63"/>
      <c r="M121" s="83"/>
      <c r="N121" s="88"/>
      <c r="O121" s="93"/>
      <c r="P121" s="94"/>
      <c r="Q121" s="94"/>
    </row>
    <row r="122" spans="1:51" s="5" customFormat="1" ht="58.5" customHeight="1" x14ac:dyDescent="0.2">
      <c r="A122" s="134">
        <v>49</v>
      </c>
      <c r="B122" s="46" t="s">
        <v>251</v>
      </c>
      <c r="C122" s="137" t="s">
        <v>52</v>
      </c>
      <c r="D122" s="70">
        <v>75</v>
      </c>
      <c r="E122" s="71"/>
      <c r="F122" s="71"/>
      <c r="G122" s="71"/>
      <c r="H122" s="71"/>
      <c r="I122" s="69">
        <f t="shared" ref="I122:I217" si="27">SUM(D122:H122)</f>
        <v>75</v>
      </c>
      <c r="J122" s="70">
        <v>125</v>
      </c>
      <c r="K122" s="71">
        <v>130</v>
      </c>
      <c r="L122" s="71">
        <v>130</v>
      </c>
      <c r="M122" s="82">
        <f t="shared" si="20"/>
        <v>460</v>
      </c>
      <c r="N122" s="133" t="s">
        <v>252</v>
      </c>
      <c r="O122" s="136" t="s">
        <v>14</v>
      </c>
      <c r="P122" s="125" t="s">
        <v>130</v>
      </c>
      <c r="Q122" s="125" t="s">
        <v>41</v>
      </c>
    </row>
    <row r="123" spans="1:51" s="5" customFormat="1" x14ac:dyDescent="0.2">
      <c r="A123" s="134"/>
      <c r="B123" s="45" t="s">
        <v>9</v>
      </c>
      <c r="C123" s="137"/>
      <c r="D123" s="70"/>
      <c r="E123" s="71"/>
      <c r="F123" s="71"/>
      <c r="G123" s="71"/>
      <c r="H123" s="71"/>
      <c r="I123" s="69">
        <f t="shared" si="27"/>
        <v>0</v>
      </c>
      <c r="J123" s="70"/>
      <c r="K123" s="71"/>
      <c r="L123" s="71"/>
      <c r="M123" s="82">
        <f t="shared" si="20"/>
        <v>0</v>
      </c>
      <c r="N123" s="133"/>
      <c r="O123" s="136"/>
      <c r="P123" s="125"/>
      <c r="Q123" s="125"/>
    </row>
    <row r="124" spans="1:51" s="5" customFormat="1" ht="54.75" customHeight="1" x14ac:dyDescent="0.2">
      <c r="A124" s="191">
        <v>50</v>
      </c>
      <c r="B124" s="48" t="s">
        <v>230</v>
      </c>
      <c r="C124" s="135" t="s">
        <v>52</v>
      </c>
      <c r="D124" s="65">
        <v>101</v>
      </c>
      <c r="E124" s="66"/>
      <c r="F124" s="66"/>
      <c r="G124" s="66"/>
      <c r="H124" s="66"/>
      <c r="I124" s="67">
        <f t="shared" si="27"/>
        <v>101</v>
      </c>
      <c r="J124" s="65"/>
      <c r="K124" s="66"/>
      <c r="L124" s="66"/>
      <c r="M124" s="82">
        <f t="shared" si="20"/>
        <v>101</v>
      </c>
      <c r="N124" s="124" t="s">
        <v>250</v>
      </c>
      <c r="O124" s="124">
        <v>2016</v>
      </c>
      <c r="P124" s="152" t="s">
        <v>120</v>
      </c>
      <c r="Q124" s="152" t="s">
        <v>41</v>
      </c>
    </row>
    <row r="125" spans="1:51" s="5" customFormat="1" x14ac:dyDescent="0.2">
      <c r="A125" s="191"/>
      <c r="B125" s="49" t="s">
        <v>9</v>
      </c>
      <c r="C125" s="135"/>
      <c r="D125" s="65"/>
      <c r="E125" s="66"/>
      <c r="F125" s="66"/>
      <c r="G125" s="66"/>
      <c r="H125" s="66"/>
      <c r="I125" s="67">
        <f t="shared" si="27"/>
        <v>0</v>
      </c>
      <c r="J125" s="65"/>
      <c r="K125" s="66"/>
      <c r="L125" s="66"/>
      <c r="M125" s="82">
        <f t="shared" si="20"/>
        <v>0</v>
      </c>
      <c r="N125" s="124"/>
      <c r="O125" s="124"/>
      <c r="P125" s="152"/>
      <c r="Q125" s="152"/>
    </row>
    <row r="126" spans="1:51" s="5" customFormat="1" ht="30" customHeight="1" x14ac:dyDescent="0.2">
      <c r="A126" s="134">
        <v>51</v>
      </c>
      <c r="B126" s="46" t="s">
        <v>131</v>
      </c>
      <c r="C126" s="137" t="s">
        <v>52</v>
      </c>
      <c r="D126" s="70">
        <v>13</v>
      </c>
      <c r="E126" s="71"/>
      <c r="F126" s="71"/>
      <c r="G126" s="71"/>
      <c r="H126" s="71"/>
      <c r="I126" s="69">
        <f t="shared" ref="I126:I129" si="28">SUM(D126:H126)</f>
        <v>13</v>
      </c>
      <c r="J126" s="70">
        <v>30</v>
      </c>
      <c r="K126" s="71">
        <v>20</v>
      </c>
      <c r="L126" s="71">
        <v>50</v>
      </c>
      <c r="M126" s="82">
        <f t="shared" ref="M126:M129" si="29">I126+J126+K126+L126</f>
        <v>113</v>
      </c>
      <c r="N126" s="133" t="s">
        <v>177</v>
      </c>
      <c r="O126" s="158" t="s">
        <v>14</v>
      </c>
      <c r="P126" s="125" t="s">
        <v>130</v>
      </c>
      <c r="Q126" s="125" t="s">
        <v>38</v>
      </c>
    </row>
    <row r="127" spans="1:51" s="5" customFormat="1" x14ac:dyDescent="0.2">
      <c r="A127" s="134"/>
      <c r="B127" s="45" t="s">
        <v>9</v>
      </c>
      <c r="C127" s="137"/>
      <c r="D127" s="70"/>
      <c r="E127" s="71"/>
      <c r="F127" s="71"/>
      <c r="G127" s="71"/>
      <c r="H127" s="71"/>
      <c r="I127" s="69">
        <f t="shared" si="28"/>
        <v>0</v>
      </c>
      <c r="J127" s="70"/>
      <c r="K127" s="71"/>
      <c r="L127" s="71"/>
      <c r="M127" s="82">
        <f t="shared" si="29"/>
        <v>0</v>
      </c>
      <c r="N127" s="133"/>
      <c r="O127" s="158"/>
      <c r="P127" s="125"/>
      <c r="Q127" s="125"/>
    </row>
    <row r="128" spans="1:51" s="6" customFormat="1" ht="32.25" customHeight="1" x14ac:dyDescent="0.25">
      <c r="A128" s="134">
        <v>52</v>
      </c>
      <c r="B128" s="46" t="s">
        <v>255</v>
      </c>
      <c r="C128" s="137" t="s">
        <v>52</v>
      </c>
      <c r="D128" s="70">
        <v>70</v>
      </c>
      <c r="E128" s="71"/>
      <c r="F128" s="71"/>
      <c r="G128" s="71"/>
      <c r="H128" s="71"/>
      <c r="I128" s="69">
        <f t="shared" si="28"/>
        <v>70</v>
      </c>
      <c r="J128" s="70"/>
      <c r="K128" s="71"/>
      <c r="L128" s="71"/>
      <c r="M128" s="82">
        <f t="shared" si="29"/>
        <v>70</v>
      </c>
      <c r="N128" s="133" t="s">
        <v>178</v>
      </c>
      <c r="O128" s="158">
        <v>2016</v>
      </c>
      <c r="P128" s="125" t="s">
        <v>130</v>
      </c>
      <c r="Q128" s="125" t="s">
        <v>38</v>
      </c>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row>
    <row r="129" spans="1:51" s="6" customFormat="1" ht="15" customHeight="1" x14ac:dyDescent="0.25">
      <c r="A129" s="134"/>
      <c r="B129" s="45" t="s">
        <v>9</v>
      </c>
      <c r="C129" s="137"/>
      <c r="D129" s="70"/>
      <c r="E129" s="71"/>
      <c r="F129" s="71"/>
      <c r="G129" s="71"/>
      <c r="H129" s="71"/>
      <c r="I129" s="69">
        <f t="shared" si="28"/>
        <v>0</v>
      </c>
      <c r="J129" s="70"/>
      <c r="K129" s="71"/>
      <c r="L129" s="71"/>
      <c r="M129" s="82">
        <f t="shared" si="29"/>
        <v>0</v>
      </c>
      <c r="N129" s="133"/>
      <c r="O129" s="158"/>
      <c r="P129" s="125"/>
      <c r="Q129" s="125"/>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row>
    <row r="130" spans="1:51" s="6" customFormat="1" ht="40.5" customHeight="1" x14ac:dyDescent="0.25">
      <c r="A130" s="134">
        <v>53</v>
      </c>
      <c r="B130" s="46" t="s">
        <v>267</v>
      </c>
      <c r="C130" s="137" t="s">
        <v>52</v>
      </c>
      <c r="D130" s="70">
        <v>110</v>
      </c>
      <c r="E130" s="71"/>
      <c r="F130" s="71"/>
      <c r="G130" s="71"/>
      <c r="H130" s="71"/>
      <c r="I130" s="69">
        <f t="shared" ref="I130:I131" si="30">SUM(D130:H130)</f>
        <v>110</v>
      </c>
      <c r="J130" s="70"/>
      <c r="K130" s="71"/>
      <c r="L130" s="71"/>
      <c r="M130" s="82">
        <f t="shared" ref="M130:M131" si="31">I130+J130+K130+L130</f>
        <v>110</v>
      </c>
      <c r="N130" s="133" t="s">
        <v>257</v>
      </c>
      <c r="O130" s="158">
        <v>2016</v>
      </c>
      <c r="P130" s="125" t="s">
        <v>130</v>
      </c>
      <c r="Q130" s="125" t="s">
        <v>38</v>
      </c>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row>
    <row r="131" spans="1:51" s="6" customFormat="1" ht="15" customHeight="1" x14ac:dyDescent="0.25">
      <c r="A131" s="134"/>
      <c r="B131" s="45" t="s">
        <v>9</v>
      </c>
      <c r="C131" s="137"/>
      <c r="D131" s="70"/>
      <c r="E131" s="71"/>
      <c r="F131" s="71"/>
      <c r="G131" s="71"/>
      <c r="H131" s="71"/>
      <c r="I131" s="69">
        <f t="shared" si="30"/>
        <v>0</v>
      </c>
      <c r="J131" s="70"/>
      <c r="K131" s="71"/>
      <c r="L131" s="71"/>
      <c r="M131" s="82">
        <f t="shared" si="31"/>
        <v>0</v>
      </c>
      <c r="N131" s="133"/>
      <c r="O131" s="158"/>
      <c r="P131" s="125"/>
      <c r="Q131" s="125"/>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row>
    <row r="132" spans="1:51" s="6" customFormat="1" ht="35.25" customHeight="1" x14ac:dyDescent="0.25">
      <c r="A132" s="134">
        <v>54</v>
      </c>
      <c r="B132" s="46" t="s">
        <v>124</v>
      </c>
      <c r="C132" s="137" t="s">
        <v>52</v>
      </c>
      <c r="D132" s="70">
        <v>42.7</v>
      </c>
      <c r="E132" s="71"/>
      <c r="F132" s="71"/>
      <c r="G132" s="71"/>
      <c r="H132" s="71"/>
      <c r="I132" s="69">
        <f t="shared" ref="I132:I133" si="32">SUM(D132:H132)</f>
        <v>42.7</v>
      </c>
      <c r="J132" s="70"/>
      <c r="K132" s="71"/>
      <c r="L132" s="71"/>
      <c r="M132" s="82">
        <f t="shared" ref="M132:M133" si="33">I132+J132+K132+L132</f>
        <v>42.7</v>
      </c>
      <c r="N132" s="133" t="s">
        <v>258</v>
      </c>
      <c r="O132" s="158">
        <v>2017</v>
      </c>
      <c r="P132" s="125" t="s">
        <v>130</v>
      </c>
      <c r="Q132" s="125" t="s">
        <v>38</v>
      </c>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row>
    <row r="133" spans="1:51" s="6" customFormat="1" ht="15" customHeight="1" x14ac:dyDescent="0.25">
      <c r="A133" s="134"/>
      <c r="B133" s="45" t="s">
        <v>9</v>
      </c>
      <c r="C133" s="137"/>
      <c r="D133" s="70"/>
      <c r="E133" s="71"/>
      <c r="F133" s="71"/>
      <c r="G133" s="71"/>
      <c r="H133" s="71"/>
      <c r="I133" s="69">
        <f t="shared" si="32"/>
        <v>0</v>
      </c>
      <c r="J133" s="70"/>
      <c r="K133" s="71"/>
      <c r="L133" s="71"/>
      <c r="M133" s="82">
        <f t="shared" si="33"/>
        <v>0</v>
      </c>
      <c r="N133" s="133"/>
      <c r="O133" s="158"/>
      <c r="P133" s="125"/>
      <c r="Q133" s="125"/>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row>
    <row r="134" spans="1:51" s="6" customFormat="1" ht="50.25" customHeight="1" x14ac:dyDescent="0.25">
      <c r="A134" s="134">
        <v>55</v>
      </c>
      <c r="B134" s="46" t="s">
        <v>312</v>
      </c>
      <c r="C134" s="137" t="s">
        <v>52</v>
      </c>
      <c r="D134" s="70"/>
      <c r="E134" s="71"/>
      <c r="F134" s="71"/>
      <c r="G134" s="71"/>
      <c r="H134" s="71"/>
      <c r="I134" s="69">
        <f t="shared" ref="I134:I137" si="34">SUM(D134:H134)</f>
        <v>0</v>
      </c>
      <c r="J134" s="70"/>
      <c r="K134" s="71">
        <v>15</v>
      </c>
      <c r="L134" s="71">
        <v>85.016999999999996</v>
      </c>
      <c r="M134" s="82">
        <f t="shared" ref="M134:M137" si="35">I134+J134+K134+L134</f>
        <v>100.017</v>
      </c>
      <c r="N134" s="124" t="s">
        <v>269</v>
      </c>
      <c r="O134" s="158" t="s">
        <v>218</v>
      </c>
      <c r="P134" s="125" t="s">
        <v>127</v>
      </c>
      <c r="Q134" s="125" t="s">
        <v>38</v>
      </c>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row>
    <row r="135" spans="1:51" s="6" customFormat="1" ht="15" customHeight="1" x14ac:dyDescent="0.25">
      <c r="A135" s="134"/>
      <c r="B135" s="45" t="s">
        <v>9</v>
      </c>
      <c r="C135" s="137"/>
      <c r="D135" s="70"/>
      <c r="E135" s="71"/>
      <c r="F135" s="71"/>
      <c r="G135" s="71"/>
      <c r="H135" s="71"/>
      <c r="I135" s="69">
        <f t="shared" si="34"/>
        <v>0</v>
      </c>
      <c r="J135" s="70"/>
      <c r="K135" s="71">
        <v>15</v>
      </c>
      <c r="L135" s="71"/>
      <c r="M135" s="82">
        <f t="shared" si="35"/>
        <v>15</v>
      </c>
      <c r="N135" s="124"/>
      <c r="O135" s="158"/>
      <c r="P135" s="125"/>
      <c r="Q135" s="125"/>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row>
    <row r="136" spans="1:51" ht="51" customHeight="1" x14ac:dyDescent="0.25">
      <c r="A136" s="134">
        <v>56</v>
      </c>
      <c r="B136" s="46" t="s">
        <v>313</v>
      </c>
      <c r="C136" s="137" t="s">
        <v>52</v>
      </c>
      <c r="D136" s="70"/>
      <c r="E136" s="71"/>
      <c r="F136" s="71"/>
      <c r="G136" s="71"/>
      <c r="H136" s="71"/>
      <c r="I136" s="69">
        <f t="shared" si="34"/>
        <v>0</v>
      </c>
      <c r="J136" s="70"/>
      <c r="K136" s="71">
        <v>15</v>
      </c>
      <c r="L136" s="71">
        <v>155.768</v>
      </c>
      <c r="M136" s="82">
        <f t="shared" si="35"/>
        <v>170.768</v>
      </c>
      <c r="N136" s="124" t="s">
        <v>270</v>
      </c>
      <c r="O136" s="158" t="s">
        <v>218</v>
      </c>
      <c r="P136" s="125" t="s">
        <v>127</v>
      </c>
      <c r="Q136" s="125" t="s">
        <v>38</v>
      </c>
    </row>
    <row r="137" spans="1:51" ht="15" customHeight="1" x14ac:dyDescent="0.25">
      <c r="A137" s="134"/>
      <c r="B137" s="45" t="s">
        <v>9</v>
      </c>
      <c r="C137" s="137"/>
      <c r="D137" s="70"/>
      <c r="E137" s="71"/>
      <c r="F137" s="71"/>
      <c r="G137" s="71"/>
      <c r="H137" s="71"/>
      <c r="I137" s="69">
        <f t="shared" si="34"/>
        <v>0</v>
      </c>
      <c r="J137" s="70"/>
      <c r="K137" s="71">
        <v>15</v>
      </c>
      <c r="L137" s="71"/>
      <c r="M137" s="82">
        <f t="shared" si="35"/>
        <v>15</v>
      </c>
      <c r="N137" s="124"/>
      <c r="O137" s="158"/>
      <c r="P137" s="125"/>
      <c r="Q137" s="125"/>
    </row>
    <row r="138" spans="1:51" ht="45.75" customHeight="1" x14ac:dyDescent="0.25">
      <c r="A138" s="134">
        <v>57</v>
      </c>
      <c r="B138" s="46" t="s">
        <v>266</v>
      </c>
      <c r="C138" s="137" t="s">
        <v>61</v>
      </c>
      <c r="D138" s="119">
        <v>7</v>
      </c>
      <c r="E138" s="71"/>
      <c r="F138" s="71"/>
      <c r="G138" s="71"/>
      <c r="H138" s="71"/>
      <c r="I138" s="69">
        <f t="shared" si="27"/>
        <v>7</v>
      </c>
      <c r="J138" s="70">
        <v>24</v>
      </c>
      <c r="K138" s="71">
        <v>530</v>
      </c>
      <c r="L138" s="71"/>
      <c r="M138" s="82">
        <f t="shared" si="20"/>
        <v>561</v>
      </c>
      <c r="N138" s="133" t="s">
        <v>179</v>
      </c>
      <c r="O138" s="136" t="s">
        <v>42</v>
      </c>
      <c r="P138" s="125" t="s">
        <v>120</v>
      </c>
      <c r="Q138" s="125" t="s">
        <v>41</v>
      </c>
    </row>
    <row r="139" spans="1:51" x14ac:dyDescent="0.25">
      <c r="A139" s="134"/>
      <c r="B139" s="45" t="s">
        <v>9</v>
      </c>
      <c r="C139" s="137"/>
      <c r="D139" s="70">
        <v>7</v>
      </c>
      <c r="E139" s="71"/>
      <c r="F139" s="71"/>
      <c r="G139" s="71"/>
      <c r="H139" s="71"/>
      <c r="I139" s="69">
        <f t="shared" si="27"/>
        <v>7</v>
      </c>
      <c r="J139" s="70">
        <v>24</v>
      </c>
      <c r="K139" s="71"/>
      <c r="L139" s="71"/>
      <c r="M139" s="82">
        <f t="shared" si="20"/>
        <v>31</v>
      </c>
      <c r="N139" s="133"/>
      <c r="O139" s="136"/>
      <c r="P139" s="125"/>
      <c r="Q139" s="125"/>
    </row>
    <row r="140" spans="1:51" ht="53.25" customHeight="1" x14ac:dyDescent="0.25">
      <c r="A140" s="134">
        <v>58</v>
      </c>
      <c r="B140" s="46" t="s">
        <v>314</v>
      </c>
      <c r="C140" s="137" t="s">
        <v>52</v>
      </c>
      <c r="D140" s="70">
        <v>17.25</v>
      </c>
      <c r="E140" s="71"/>
      <c r="F140" s="71"/>
      <c r="G140" s="71"/>
      <c r="H140" s="71"/>
      <c r="I140" s="69">
        <f t="shared" si="27"/>
        <v>17.25</v>
      </c>
      <c r="J140" s="70">
        <v>200</v>
      </c>
      <c r="K140" s="71"/>
      <c r="L140" s="71">
        <v>115.5</v>
      </c>
      <c r="M140" s="82">
        <f t="shared" si="20"/>
        <v>332.75</v>
      </c>
      <c r="N140" s="124" t="s">
        <v>271</v>
      </c>
      <c r="O140" s="158" t="s">
        <v>133</v>
      </c>
      <c r="P140" s="125" t="s">
        <v>128</v>
      </c>
      <c r="Q140" s="125" t="s">
        <v>41</v>
      </c>
    </row>
    <row r="141" spans="1:51" x14ac:dyDescent="0.25">
      <c r="A141" s="134"/>
      <c r="B141" s="45" t="s">
        <v>9</v>
      </c>
      <c r="C141" s="137"/>
      <c r="D141" s="70">
        <v>15</v>
      </c>
      <c r="E141" s="71"/>
      <c r="F141" s="71"/>
      <c r="G141" s="71"/>
      <c r="H141" s="71"/>
      <c r="I141" s="69">
        <f t="shared" si="27"/>
        <v>15</v>
      </c>
      <c r="J141" s="70"/>
      <c r="K141" s="71"/>
      <c r="L141" s="71"/>
      <c r="M141" s="82">
        <f t="shared" si="20"/>
        <v>15</v>
      </c>
      <c r="N141" s="124"/>
      <c r="O141" s="158"/>
      <c r="P141" s="125"/>
      <c r="Q141" s="125"/>
    </row>
    <row r="142" spans="1:51" ht="29.25" customHeight="1" x14ac:dyDescent="0.25">
      <c r="A142" s="134">
        <v>59</v>
      </c>
      <c r="B142" s="46" t="s">
        <v>141</v>
      </c>
      <c r="C142" s="137" t="s">
        <v>52</v>
      </c>
      <c r="D142" s="70"/>
      <c r="E142" s="71"/>
      <c r="F142" s="71"/>
      <c r="G142" s="71"/>
      <c r="H142" s="71"/>
      <c r="I142" s="69">
        <f t="shared" ref="I142:I143" si="36">SUM(D142:H142)</f>
        <v>0</v>
      </c>
      <c r="J142" s="70">
        <v>5</v>
      </c>
      <c r="K142" s="71">
        <v>100</v>
      </c>
      <c r="L142" s="71"/>
      <c r="M142" s="82">
        <f t="shared" si="20"/>
        <v>105</v>
      </c>
      <c r="N142" s="133" t="s">
        <v>180</v>
      </c>
      <c r="O142" s="158" t="s">
        <v>39</v>
      </c>
      <c r="P142" s="125" t="s">
        <v>120</v>
      </c>
      <c r="Q142" s="125" t="s">
        <v>38</v>
      </c>
    </row>
    <row r="143" spans="1:51" x14ac:dyDescent="0.25">
      <c r="A143" s="134"/>
      <c r="B143" s="45" t="s">
        <v>9</v>
      </c>
      <c r="C143" s="137"/>
      <c r="D143" s="70"/>
      <c r="E143" s="71"/>
      <c r="F143" s="71"/>
      <c r="G143" s="71"/>
      <c r="H143" s="71"/>
      <c r="I143" s="69">
        <f t="shared" si="36"/>
        <v>0</v>
      </c>
      <c r="J143" s="70">
        <v>5</v>
      </c>
      <c r="K143" s="71"/>
      <c r="L143" s="71"/>
      <c r="M143" s="82">
        <f t="shared" si="20"/>
        <v>5</v>
      </c>
      <c r="N143" s="133"/>
      <c r="O143" s="158"/>
      <c r="P143" s="125"/>
      <c r="Q143" s="125"/>
    </row>
    <row r="144" spans="1:51" s="6" customFormat="1" ht="27.75" customHeight="1" x14ac:dyDescent="0.25">
      <c r="A144" s="134">
        <v>60</v>
      </c>
      <c r="B144" s="48" t="s">
        <v>203</v>
      </c>
      <c r="C144" s="135" t="s">
        <v>52</v>
      </c>
      <c r="D144" s="65">
        <v>152.80000000000001</v>
      </c>
      <c r="E144" s="66"/>
      <c r="F144" s="66"/>
      <c r="G144" s="66"/>
      <c r="H144" s="66"/>
      <c r="I144" s="67">
        <f t="shared" ref="I144:I145" si="37">SUM(D144:H144)</f>
        <v>152.80000000000001</v>
      </c>
      <c r="J144" s="65">
        <v>20</v>
      </c>
      <c r="K144" s="66">
        <v>20</v>
      </c>
      <c r="L144" s="66">
        <v>20</v>
      </c>
      <c r="M144" s="82">
        <f t="shared" ref="M144:M145" si="38">I144+J144+K144+L144</f>
        <v>212.8</v>
      </c>
      <c r="N144" s="124" t="s">
        <v>212</v>
      </c>
      <c r="O144" s="151" t="s">
        <v>14</v>
      </c>
      <c r="P144" s="152" t="s">
        <v>204</v>
      </c>
      <c r="Q144" s="152" t="s">
        <v>38</v>
      </c>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row>
    <row r="145" spans="1:51" s="5" customFormat="1" ht="15" customHeight="1" x14ac:dyDescent="0.2">
      <c r="A145" s="134"/>
      <c r="B145" s="49" t="s">
        <v>9</v>
      </c>
      <c r="C145" s="135"/>
      <c r="D145" s="65"/>
      <c r="E145" s="66"/>
      <c r="F145" s="66"/>
      <c r="G145" s="66"/>
      <c r="H145" s="66"/>
      <c r="I145" s="67">
        <f t="shared" si="37"/>
        <v>0</v>
      </c>
      <c r="J145" s="65"/>
      <c r="K145" s="66"/>
      <c r="L145" s="66"/>
      <c r="M145" s="82">
        <f t="shared" si="38"/>
        <v>0</v>
      </c>
      <c r="N145" s="124"/>
      <c r="O145" s="151"/>
      <c r="P145" s="152"/>
      <c r="Q145" s="152"/>
    </row>
    <row r="146" spans="1:51" s="5" customFormat="1" ht="27" customHeight="1" x14ac:dyDescent="0.2">
      <c r="A146" s="134">
        <v>61</v>
      </c>
      <c r="B146" s="46" t="s">
        <v>235</v>
      </c>
      <c r="C146" s="137" t="s">
        <v>52</v>
      </c>
      <c r="D146" s="70">
        <v>36.299999999999997</v>
      </c>
      <c r="E146" s="71"/>
      <c r="F146" s="71"/>
      <c r="G146" s="71"/>
      <c r="H146" s="71"/>
      <c r="I146" s="69">
        <f t="shared" ref="I146:I147" si="39">SUM(D146:H146)</f>
        <v>36.299999999999997</v>
      </c>
      <c r="J146" s="70"/>
      <c r="K146" s="71"/>
      <c r="L146" s="71"/>
      <c r="M146" s="82">
        <f t="shared" ref="M146:M147" si="40">I146+J146+K146+L146</f>
        <v>36.299999999999997</v>
      </c>
      <c r="N146" s="133" t="s">
        <v>256</v>
      </c>
      <c r="O146" s="158">
        <v>2016</v>
      </c>
      <c r="P146" s="125" t="s">
        <v>130</v>
      </c>
      <c r="Q146" s="125" t="s">
        <v>38</v>
      </c>
    </row>
    <row r="147" spans="1:51" s="5" customFormat="1" ht="15" customHeight="1" x14ac:dyDescent="0.2">
      <c r="A147" s="134"/>
      <c r="B147" s="45" t="s">
        <v>9</v>
      </c>
      <c r="C147" s="137"/>
      <c r="D147" s="70"/>
      <c r="E147" s="71"/>
      <c r="F147" s="71"/>
      <c r="G147" s="71"/>
      <c r="H147" s="71"/>
      <c r="I147" s="69">
        <f t="shared" si="39"/>
        <v>0</v>
      </c>
      <c r="J147" s="70"/>
      <c r="K147" s="71"/>
      <c r="L147" s="71"/>
      <c r="M147" s="82">
        <f t="shared" si="40"/>
        <v>0</v>
      </c>
      <c r="N147" s="133"/>
      <c r="O147" s="158"/>
      <c r="P147" s="125"/>
      <c r="Q147" s="125"/>
    </row>
    <row r="148" spans="1:51" s="8" customFormat="1" ht="26.25" customHeight="1" x14ac:dyDescent="0.2">
      <c r="A148" s="52"/>
      <c r="B148" s="53" t="s">
        <v>76</v>
      </c>
      <c r="C148" s="54" t="s">
        <v>75</v>
      </c>
      <c r="D148" s="62"/>
      <c r="E148" s="63"/>
      <c r="F148" s="63"/>
      <c r="G148" s="63"/>
      <c r="H148" s="63"/>
      <c r="I148" s="64"/>
      <c r="J148" s="62"/>
      <c r="K148" s="63"/>
      <c r="L148" s="63"/>
      <c r="M148" s="83"/>
      <c r="N148" s="88"/>
      <c r="O148" s="93"/>
      <c r="P148" s="94"/>
      <c r="Q148" s="94"/>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row>
    <row r="149" spans="1:51" s="11" customFormat="1" ht="91.5" customHeight="1" x14ac:dyDescent="0.25">
      <c r="A149" s="134">
        <v>62</v>
      </c>
      <c r="B149" s="46" t="s">
        <v>315</v>
      </c>
      <c r="C149" s="137" t="s">
        <v>37</v>
      </c>
      <c r="D149" s="70"/>
      <c r="E149" s="71"/>
      <c r="F149" s="71"/>
      <c r="G149" s="71"/>
      <c r="H149" s="71"/>
      <c r="I149" s="69">
        <f t="shared" si="27"/>
        <v>0</v>
      </c>
      <c r="J149" s="70">
        <v>43.5</v>
      </c>
      <c r="K149" s="71">
        <v>3503.3110000000001</v>
      </c>
      <c r="L149" s="71">
        <f>2335.54+5000</f>
        <v>7335.54</v>
      </c>
      <c r="M149" s="82">
        <f t="shared" si="20"/>
        <v>10882.351000000001</v>
      </c>
      <c r="N149" s="124" t="s">
        <v>288</v>
      </c>
      <c r="O149" s="136" t="s">
        <v>146</v>
      </c>
      <c r="P149" s="125" t="s">
        <v>272</v>
      </c>
      <c r="Q149" s="157" t="s">
        <v>41</v>
      </c>
      <c r="R149" s="3"/>
      <c r="S149" s="3"/>
      <c r="T149" s="3"/>
      <c r="U149" s="13"/>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row>
    <row r="150" spans="1:51" s="11" customFormat="1" ht="15" customHeight="1" x14ac:dyDescent="0.25">
      <c r="A150" s="134"/>
      <c r="B150" s="45" t="s">
        <v>9</v>
      </c>
      <c r="C150" s="137"/>
      <c r="D150" s="70"/>
      <c r="E150" s="71"/>
      <c r="F150" s="71"/>
      <c r="G150" s="71"/>
      <c r="H150" s="71"/>
      <c r="I150" s="69">
        <f t="shared" si="27"/>
        <v>0</v>
      </c>
      <c r="J150" s="70">
        <v>40</v>
      </c>
      <c r="K150" s="71"/>
      <c r="L150" s="71"/>
      <c r="M150" s="82">
        <f t="shared" si="20"/>
        <v>40</v>
      </c>
      <c r="N150" s="124"/>
      <c r="O150" s="136"/>
      <c r="P150" s="125"/>
      <c r="Q150" s="157"/>
      <c r="R150" s="3"/>
      <c r="S150" s="3"/>
      <c r="T150" s="3"/>
      <c r="U150" s="13"/>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row>
    <row r="151" spans="1:51" s="11" customFormat="1" ht="57" customHeight="1" x14ac:dyDescent="0.25">
      <c r="A151" s="134">
        <v>63</v>
      </c>
      <c r="B151" s="117" t="s">
        <v>245</v>
      </c>
      <c r="C151" s="137" t="s">
        <v>37</v>
      </c>
      <c r="D151" s="77">
        <v>120</v>
      </c>
      <c r="E151" s="74"/>
      <c r="F151" s="74"/>
      <c r="G151" s="74"/>
      <c r="H151" s="74"/>
      <c r="I151" s="69">
        <f t="shared" ref="I151:I152" si="41">SUM(D151:H151)</f>
        <v>120</v>
      </c>
      <c r="J151" s="77"/>
      <c r="K151" s="74"/>
      <c r="L151" s="74"/>
      <c r="M151" s="82">
        <f t="shared" ref="M151:M152" si="42">I151+J151+K151+L151</f>
        <v>120</v>
      </c>
      <c r="N151" s="147" t="s">
        <v>246</v>
      </c>
      <c r="O151" s="147">
        <v>2016</v>
      </c>
      <c r="P151" s="148" t="s">
        <v>28</v>
      </c>
      <c r="Q151" s="148" t="s">
        <v>38</v>
      </c>
      <c r="R151" s="3"/>
      <c r="S151" s="3"/>
      <c r="T151" s="3"/>
      <c r="U151" s="13"/>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row>
    <row r="152" spans="1:51" s="11" customFormat="1" ht="15" customHeight="1" x14ac:dyDescent="0.25">
      <c r="A152" s="134"/>
      <c r="B152" s="47" t="s">
        <v>9</v>
      </c>
      <c r="C152" s="137"/>
      <c r="D152" s="77"/>
      <c r="E152" s="74"/>
      <c r="F152" s="74"/>
      <c r="G152" s="74"/>
      <c r="H152" s="74"/>
      <c r="I152" s="69">
        <f t="shared" si="41"/>
        <v>0</v>
      </c>
      <c r="J152" s="77"/>
      <c r="K152" s="74"/>
      <c r="L152" s="74"/>
      <c r="M152" s="82">
        <f t="shared" si="42"/>
        <v>0</v>
      </c>
      <c r="N152" s="147"/>
      <c r="O152" s="147"/>
      <c r="P152" s="148"/>
      <c r="Q152" s="148"/>
      <c r="R152" s="3"/>
      <c r="S152" s="3"/>
      <c r="T152" s="3"/>
      <c r="U152" s="13"/>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row>
    <row r="153" spans="1:51" s="11" customFormat="1" ht="102" customHeight="1" x14ac:dyDescent="0.25">
      <c r="A153" s="134">
        <v>64</v>
      </c>
      <c r="B153" s="46" t="s">
        <v>119</v>
      </c>
      <c r="C153" s="137" t="s">
        <v>37</v>
      </c>
      <c r="D153" s="70"/>
      <c r="E153" s="71"/>
      <c r="F153" s="71"/>
      <c r="G153" s="71"/>
      <c r="H153" s="71"/>
      <c r="I153" s="69">
        <f t="shared" ref="I153:I166" si="43">SUM(D153:H153)</f>
        <v>0</v>
      </c>
      <c r="J153" s="70">
        <v>90</v>
      </c>
      <c r="K153" s="71"/>
      <c r="L153" s="71"/>
      <c r="M153" s="82">
        <f t="shared" ref="M153:M166" si="44">I153+J153+K153+L153</f>
        <v>90</v>
      </c>
      <c r="N153" s="133" t="s">
        <v>181</v>
      </c>
      <c r="O153" s="133">
        <v>2017</v>
      </c>
      <c r="P153" s="125" t="s">
        <v>120</v>
      </c>
      <c r="Q153" s="125" t="s">
        <v>38</v>
      </c>
      <c r="R153" s="3"/>
      <c r="S153" s="3"/>
      <c r="T153" s="3"/>
      <c r="U153" s="13"/>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row>
    <row r="154" spans="1:51" s="11" customFormat="1" ht="15" customHeight="1" x14ac:dyDescent="0.25">
      <c r="A154" s="134"/>
      <c r="B154" s="45" t="s">
        <v>9</v>
      </c>
      <c r="C154" s="137"/>
      <c r="D154" s="70"/>
      <c r="E154" s="71"/>
      <c r="F154" s="71"/>
      <c r="G154" s="71"/>
      <c r="H154" s="71"/>
      <c r="I154" s="69">
        <f t="shared" si="43"/>
        <v>0</v>
      </c>
      <c r="J154" s="70"/>
      <c r="K154" s="71"/>
      <c r="L154" s="71"/>
      <c r="M154" s="82">
        <f t="shared" si="44"/>
        <v>0</v>
      </c>
      <c r="N154" s="133"/>
      <c r="O154" s="133"/>
      <c r="P154" s="125"/>
      <c r="Q154" s="125"/>
      <c r="R154" s="3"/>
      <c r="S154" s="3"/>
      <c r="T154" s="3"/>
      <c r="U154" s="13"/>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row>
    <row r="155" spans="1:51" s="11" customFormat="1" ht="86.25" customHeight="1" x14ac:dyDescent="0.25">
      <c r="A155" s="134">
        <v>65</v>
      </c>
      <c r="B155" s="46" t="s">
        <v>121</v>
      </c>
      <c r="C155" s="137" t="s">
        <v>37</v>
      </c>
      <c r="D155" s="70">
        <v>24</v>
      </c>
      <c r="E155" s="71"/>
      <c r="F155" s="71"/>
      <c r="G155" s="71"/>
      <c r="H155" s="71"/>
      <c r="I155" s="69">
        <f t="shared" si="43"/>
        <v>24</v>
      </c>
      <c r="J155" s="70"/>
      <c r="K155" s="71"/>
      <c r="L155" s="71"/>
      <c r="M155" s="82">
        <f t="shared" si="44"/>
        <v>24</v>
      </c>
      <c r="N155" s="133" t="s">
        <v>233</v>
      </c>
      <c r="O155" s="133" t="s">
        <v>151</v>
      </c>
      <c r="P155" s="125" t="s">
        <v>231</v>
      </c>
      <c r="Q155" s="125" t="s">
        <v>38</v>
      </c>
      <c r="R155" s="3"/>
      <c r="S155" s="3"/>
      <c r="T155" s="3"/>
      <c r="U155" s="13"/>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row>
    <row r="156" spans="1:51" s="11" customFormat="1" ht="15" customHeight="1" x14ac:dyDescent="0.25">
      <c r="A156" s="134"/>
      <c r="B156" s="45" t="s">
        <v>9</v>
      </c>
      <c r="C156" s="137"/>
      <c r="D156" s="70"/>
      <c r="E156" s="71"/>
      <c r="F156" s="71"/>
      <c r="G156" s="71"/>
      <c r="H156" s="71"/>
      <c r="I156" s="69">
        <f t="shared" si="43"/>
        <v>0</v>
      </c>
      <c r="J156" s="70"/>
      <c r="K156" s="71"/>
      <c r="L156" s="71"/>
      <c r="M156" s="82">
        <f t="shared" si="44"/>
        <v>0</v>
      </c>
      <c r="N156" s="133"/>
      <c r="O156" s="133"/>
      <c r="P156" s="125"/>
      <c r="Q156" s="125"/>
      <c r="R156" s="3"/>
      <c r="S156" s="3"/>
      <c r="T156" s="3"/>
      <c r="U156" s="13"/>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row>
    <row r="157" spans="1:51" s="11" customFormat="1" ht="65.25" customHeight="1" x14ac:dyDescent="0.25">
      <c r="A157" s="134">
        <v>66</v>
      </c>
      <c r="B157" s="46" t="s">
        <v>122</v>
      </c>
      <c r="C157" s="137" t="s">
        <v>37</v>
      </c>
      <c r="D157" s="70">
        <v>163.6</v>
      </c>
      <c r="E157" s="71"/>
      <c r="F157" s="71"/>
      <c r="G157" s="71"/>
      <c r="H157" s="71"/>
      <c r="I157" s="69">
        <f t="shared" si="43"/>
        <v>163.6</v>
      </c>
      <c r="J157" s="70"/>
      <c r="K157" s="71"/>
      <c r="L157" s="71"/>
      <c r="M157" s="82">
        <f t="shared" si="44"/>
        <v>163.6</v>
      </c>
      <c r="N157" s="133" t="s">
        <v>232</v>
      </c>
      <c r="O157" s="133" t="s">
        <v>151</v>
      </c>
      <c r="P157" s="125" t="s">
        <v>231</v>
      </c>
      <c r="Q157" s="125" t="s">
        <v>38</v>
      </c>
      <c r="R157" s="3"/>
      <c r="S157" s="3"/>
      <c r="T157" s="3"/>
      <c r="U157" s="13"/>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row>
    <row r="158" spans="1:51" s="11" customFormat="1" ht="15" customHeight="1" x14ac:dyDescent="0.25">
      <c r="A158" s="134"/>
      <c r="B158" s="45" t="s">
        <v>9</v>
      </c>
      <c r="C158" s="137"/>
      <c r="D158" s="70"/>
      <c r="E158" s="71"/>
      <c r="F158" s="71"/>
      <c r="G158" s="71"/>
      <c r="H158" s="71"/>
      <c r="I158" s="69">
        <f t="shared" si="43"/>
        <v>0</v>
      </c>
      <c r="J158" s="70"/>
      <c r="K158" s="71"/>
      <c r="L158" s="71"/>
      <c r="M158" s="82">
        <f t="shared" si="44"/>
        <v>0</v>
      </c>
      <c r="N158" s="133"/>
      <c r="O158" s="133"/>
      <c r="P158" s="125"/>
      <c r="Q158" s="125"/>
      <c r="R158" s="3"/>
      <c r="S158" s="3"/>
      <c r="T158" s="3"/>
      <c r="U158" s="13"/>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row>
    <row r="159" spans="1:51" s="11" customFormat="1" ht="99" customHeight="1" x14ac:dyDescent="0.25">
      <c r="A159" s="134">
        <v>67</v>
      </c>
      <c r="B159" s="46" t="s">
        <v>142</v>
      </c>
      <c r="C159" s="137" t="s">
        <v>37</v>
      </c>
      <c r="D159" s="70"/>
      <c r="E159" s="71"/>
      <c r="F159" s="71"/>
      <c r="G159" s="71"/>
      <c r="H159" s="71"/>
      <c r="I159" s="69">
        <f t="shared" si="43"/>
        <v>0</v>
      </c>
      <c r="J159" s="70"/>
      <c r="K159" s="118">
        <v>26.4</v>
      </c>
      <c r="L159" s="71">
        <v>800</v>
      </c>
      <c r="M159" s="82">
        <f t="shared" si="44"/>
        <v>826.4</v>
      </c>
      <c r="N159" s="133" t="s">
        <v>123</v>
      </c>
      <c r="O159" s="133" t="s">
        <v>39</v>
      </c>
      <c r="P159" s="125" t="s">
        <v>120</v>
      </c>
      <c r="Q159" s="125" t="s">
        <v>38</v>
      </c>
      <c r="R159" s="3"/>
      <c r="S159" s="3"/>
      <c r="T159" s="3"/>
      <c r="U159" s="13"/>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row>
    <row r="160" spans="1:51" s="11" customFormat="1" ht="15" customHeight="1" x14ac:dyDescent="0.25">
      <c r="A160" s="134"/>
      <c r="B160" s="45" t="s">
        <v>9</v>
      </c>
      <c r="C160" s="137"/>
      <c r="D160" s="70"/>
      <c r="E160" s="71"/>
      <c r="F160" s="71"/>
      <c r="G160" s="71"/>
      <c r="H160" s="71"/>
      <c r="I160" s="69">
        <f t="shared" si="43"/>
        <v>0</v>
      </c>
      <c r="J160" s="70"/>
      <c r="K160" s="118">
        <v>24</v>
      </c>
      <c r="L160" s="71"/>
      <c r="M160" s="82">
        <f t="shared" si="44"/>
        <v>24</v>
      </c>
      <c r="N160" s="133"/>
      <c r="O160" s="133"/>
      <c r="P160" s="125"/>
      <c r="Q160" s="125"/>
      <c r="R160" s="3"/>
      <c r="S160" s="3"/>
      <c r="T160" s="3"/>
      <c r="U160" s="13"/>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row>
    <row r="161" spans="1:51" s="11" customFormat="1" ht="102" customHeight="1" x14ac:dyDescent="0.25">
      <c r="A161" s="134">
        <v>68</v>
      </c>
      <c r="B161" s="48" t="s">
        <v>201</v>
      </c>
      <c r="C161" s="137" t="s">
        <v>37</v>
      </c>
      <c r="D161" s="70"/>
      <c r="E161" s="71"/>
      <c r="F161" s="71"/>
      <c r="G161" s="71"/>
      <c r="H161" s="71"/>
      <c r="I161" s="69">
        <f t="shared" si="43"/>
        <v>0</v>
      </c>
      <c r="J161" s="70">
        <v>26.4</v>
      </c>
      <c r="K161" s="71">
        <v>800</v>
      </c>
      <c r="L161" s="71"/>
      <c r="M161" s="82">
        <f>I161+J161+K161+L161</f>
        <v>826.4</v>
      </c>
      <c r="N161" s="133" t="s">
        <v>123</v>
      </c>
      <c r="O161" s="198" t="s">
        <v>107</v>
      </c>
      <c r="P161" s="125" t="s">
        <v>120</v>
      </c>
      <c r="Q161" s="126" t="s">
        <v>38</v>
      </c>
      <c r="R161" s="3"/>
      <c r="S161" s="3"/>
      <c r="T161" s="3"/>
      <c r="U161" s="13"/>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row>
    <row r="162" spans="1:51" s="11" customFormat="1" ht="15" customHeight="1" x14ac:dyDescent="0.25">
      <c r="A162" s="134"/>
      <c r="B162" s="49" t="s">
        <v>9</v>
      </c>
      <c r="C162" s="137"/>
      <c r="D162" s="70"/>
      <c r="E162" s="71"/>
      <c r="F162" s="71"/>
      <c r="G162" s="71"/>
      <c r="H162" s="71"/>
      <c r="I162" s="69">
        <f t="shared" si="43"/>
        <v>0</v>
      </c>
      <c r="J162" s="70">
        <v>24</v>
      </c>
      <c r="K162" s="71"/>
      <c r="L162" s="71"/>
      <c r="M162" s="82">
        <f t="shared" si="44"/>
        <v>24</v>
      </c>
      <c r="N162" s="133"/>
      <c r="O162" s="199"/>
      <c r="P162" s="125"/>
      <c r="Q162" s="127"/>
      <c r="R162" s="3"/>
      <c r="S162" s="3"/>
      <c r="T162" s="3"/>
      <c r="U162" s="13"/>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row>
    <row r="163" spans="1:51" s="11" customFormat="1" ht="104.25" customHeight="1" x14ac:dyDescent="0.25">
      <c r="A163" s="134">
        <v>69</v>
      </c>
      <c r="B163" s="48" t="s">
        <v>202</v>
      </c>
      <c r="C163" s="137" t="s">
        <v>37</v>
      </c>
      <c r="D163" s="70">
        <v>26.4</v>
      </c>
      <c r="E163" s="71"/>
      <c r="F163" s="71"/>
      <c r="G163" s="71"/>
      <c r="H163" s="71"/>
      <c r="I163" s="69">
        <f t="shared" si="43"/>
        <v>26.4</v>
      </c>
      <c r="J163" s="70">
        <v>800</v>
      </c>
      <c r="K163" s="71"/>
      <c r="L163" s="71"/>
      <c r="M163" s="82">
        <f t="shared" si="44"/>
        <v>826.4</v>
      </c>
      <c r="N163" s="133" t="s">
        <v>123</v>
      </c>
      <c r="O163" s="198" t="s">
        <v>27</v>
      </c>
      <c r="P163" s="125" t="s">
        <v>120</v>
      </c>
      <c r="Q163" s="126" t="s">
        <v>38</v>
      </c>
      <c r="R163" s="3"/>
      <c r="S163" s="3"/>
      <c r="T163" s="3"/>
      <c r="U163" s="13"/>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row>
    <row r="164" spans="1:51" s="11" customFormat="1" ht="15" customHeight="1" x14ac:dyDescent="0.25">
      <c r="A164" s="134"/>
      <c r="B164" s="49" t="s">
        <v>9</v>
      </c>
      <c r="C164" s="137"/>
      <c r="D164" s="70">
        <v>24</v>
      </c>
      <c r="E164" s="71"/>
      <c r="F164" s="71"/>
      <c r="G164" s="71"/>
      <c r="H164" s="71"/>
      <c r="I164" s="69">
        <f t="shared" si="43"/>
        <v>24</v>
      </c>
      <c r="J164" s="70"/>
      <c r="K164" s="71"/>
      <c r="L164" s="71"/>
      <c r="M164" s="82">
        <f t="shared" si="44"/>
        <v>24</v>
      </c>
      <c r="N164" s="133"/>
      <c r="O164" s="199"/>
      <c r="P164" s="125"/>
      <c r="Q164" s="127"/>
      <c r="R164" s="3"/>
      <c r="S164" s="3"/>
      <c r="T164" s="3"/>
      <c r="U164" s="13"/>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row>
    <row r="165" spans="1:51" s="6" customFormat="1" ht="111.75" customHeight="1" x14ac:dyDescent="0.25">
      <c r="A165" s="134">
        <v>70</v>
      </c>
      <c r="B165" s="46" t="s">
        <v>205</v>
      </c>
      <c r="C165" s="137" t="s">
        <v>37</v>
      </c>
      <c r="D165" s="70"/>
      <c r="E165" s="71"/>
      <c r="F165" s="71"/>
      <c r="G165" s="71"/>
      <c r="H165" s="71"/>
      <c r="I165" s="69">
        <f t="shared" si="43"/>
        <v>0</v>
      </c>
      <c r="J165" s="70"/>
      <c r="K165" s="71"/>
      <c r="L165" s="71">
        <f>26.4+800</f>
        <v>826.4</v>
      </c>
      <c r="M165" s="82">
        <f t="shared" si="44"/>
        <v>826.4</v>
      </c>
      <c r="N165" s="133" t="s">
        <v>123</v>
      </c>
      <c r="O165" s="133" t="s">
        <v>140</v>
      </c>
      <c r="P165" s="125" t="s">
        <v>120</v>
      </c>
      <c r="Q165" s="125" t="s">
        <v>38</v>
      </c>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row>
    <row r="166" spans="1:51" s="6" customFormat="1" ht="15" customHeight="1" x14ac:dyDescent="0.25">
      <c r="A166" s="134"/>
      <c r="B166" s="45" t="s">
        <v>9</v>
      </c>
      <c r="C166" s="137"/>
      <c r="D166" s="70"/>
      <c r="E166" s="71"/>
      <c r="F166" s="71"/>
      <c r="G166" s="71"/>
      <c r="H166" s="71"/>
      <c r="I166" s="69">
        <f t="shared" si="43"/>
        <v>0</v>
      </c>
      <c r="J166" s="70"/>
      <c r="K166" s="71"/>
      <c r="L166" s="71">
        <v>24</v>
      </c>
      <c r="M166" s="82">
        <f t="shared" si="44"/>
        <v>24</v>
      </c>
      <c r="N166" s="133"/>
      <c r="O166" s="133"/>
      <c r="P166" s="125"/>
      <c r="Q166" s="125"/>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row>
    <row r="167" spans="1:51" s="6" customFormat="1" ht="41.25" customHeight="1" x14ac:dyDescent="0.25">
      <c r="A167" s="134">
        <v>71</v>
      </c>
      <c r="B167" s="46" t="s">
        <v>244</v>
      </c>
      <c r="C167" s="137" t="s">
        <v>37</v>
      </c>
      <c r="D167" s="70">
        <v>29.8</v>
      </c>
      <c r="E167" s="71"/>
      <c r="F167" s="71"/>
      <c r="G167" s="71"/>
      <c r="H167" s="71"/>
      <c r="I167" s="69">
        <f t="shared" ref="I167:I168" si="45">SUM(D167:H167)</f>
        <v>29.8</v>
      </c>
      <c r="J167" s="70"/>
      <c r="K167" s="71"/>
      <c r="L167" s="71"/>
      <c r="M167" s="82">
        <f t="shared" ref="M167:M168" si="46">I167+J167+K167+L167</f>
        <v>29.8</v>
      </c>
      <c r="N167" s="133" t="s">
        <v>242</v>
      </c>
      <c r="O167" s="133" t="s">
        <v>243</v>
      </c>
      <c r="P167" s="125" t="s">
        <v>120</v>
      </c>
      <c r="Q167" s="125" t="s">
        <v>38</v>
      </c>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row>
    <row r="168" spans="1:51" s="6" customFormat="1" ht="15" customHeight="1" x14ac:dyDescent="0.25">
      <c r="A168" s="134"/>
      <c r="B168" s="45" t="s">
        <v>9</v>
      </c>
      <c r="C168" s="137"/>
      <c r="D168" s="70"/>
      <c r="E168" s="71"/>
      <c r="F168" s="71"/>
      <c r="G168" s="71"/>
      <c r="H168" s="71"/>
      <c r="I168" s="69">
        <f t="shared" si="45"/>
        <v>0</v>
      </c>
      <c r="J168" s="70"/>
      <c r="K168" s="71"/>
      <c r="L168" s="71"/>
      <c r="M168" s="82">
        <f t="shared" si="46"/>
        <v>0</v>
      </c>
      <c r="N168" s="133"/>
      <c r="O168" s="133"/>
      <c r="P168" s="125"/>
      <c r="Q168" s="125"/>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row>
    <row r="169" spans="1:51" s="6" customFormat="1" ht="89.25" customHeight="1" x14ac:dyDescent="0.25">
      <c r="A169" s="134">
        <v>72</v>
      </c>
      <c r="B169" s="48" t="s">
        <v>316</v>
      </c>
      <c r="C169" s="135" t="s">
        <v>37</v>
      </c>
      <c r="D169" s="65">
        <v>75.400000000000006</v>
      </c>
      <c r="E169" s="66"/>
      <c r="F169" s="66"/>
      <c r="G169" s="66"/>
      <c r="H169" s="66"/>
      <c r="I169" s="67">
        <f t="shared" si="27"/>
        <v>75.400000000000006</v>
      </c>
      <c r="J169" s="65">
        <v>783.44</v>
      </c>
      <c r="K169" s="66"/>
      <c r="L169" s="66"/>
      <c r="M169" s="120">
        <f t="shared" si="20"/>
        <v>858.84</v>
      </c>
      <c r="N169" s="124" t="s">
        <v>273</v>
      </c>
      <c r="O169" s="136" t="s">
        <v>27</v>
      </c>
      <c r="P169" s="133" t="s">
        <v>128</v>
      </c>
      <c r="Q169" s="125" t="s">
        <v>41</v>
      </c>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row>
    <row r="170" spans="1:51" s="6" customFormat="1" ht="12.75" customHeight="1" x14ac:dyDescent="0.25">
      <c r="A170" s="134"/>
      <c r="B170" s="49" t="s">
        <v>16</v>
      </c>
      <c r="C170" s="135"/>
      <c r="D170" s="65">
        <v>68.400000000000006</v>
      </c>
      <c r="E170" s="66"/>
      <c r="F170" s="66"/>
      <c r="G170" s="66"/>
      <c r="H170" s="66"/>
      <c r="I170" s="67">
        <f t="shared" si="27"/>
        <v>68.400000000000006</v>
      </c>
      <c r="J170" s="65"/>
      <c r="K170" s="66"/>
      <c r="L170" s="66"/>
      <c r="M170" s="120">
        <f t="shared" si="20"/>
        <v>68.400000000000006</v>
      </c>
      <c r="N170" s="124"/>
      <c r="O170" s="136"/>
      <c r="P170" s="133"/>
      <c r="Q170" s="125"/>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row>
    <row r="171" spans="1:51" s="6" customFormat="1" ht="81.75" customHeight="1" x14ac:dyDescent="0.25">
      <c r="A171" s="134">
        <v>73</v>
      </c>
      <c r="B171" s="48" t="s">
        <v>317</v>
      </c>
      <c r="C171" s="135" t="s">
        <v>37</v>
      </c>
      <c r="D171" s="65"/>
      <c r="E171" s="66"/>
      <c r="F171" s="66"/>
      <c r="G171" s="66"/>
      <c r="H171" s="66"/>
      <c r="I171" s="67">
        <f t="shared" si="27"/>
        <v>0</v>
      </c>
      <c r="J171" s="65">
        <v>35</v>
      </c>
      <c r="K171" s="66">
        <v>779.74</v>
      </c>
      <c r="L171" s="66"/>
      <c r="M171" s="120">
        <f t="shared" si="20"/>
        <v>814.74</v>
      </c>
      <c r="N171" s="124" t="s">
        <v>289</v>
      </c>
      <c r="O171" s="133" t="s">
        <v>39</v>
      </c>
      <c r="P171" s="133" t="s">
        <v>148</v>
      </c>
      <c r="Q171" s="125" t="s">
        <v>41</v>
      </c>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row>
    <row r="172" spans="1:51" s="6" customFormat="1" ht="15" customHeight="1" x14ac:dyDescent="0.25">
      <c r="A172" s="134"/>
      <c r="B172" s="49" t="s">
        <v>9</v>
      </c>
      <c r="C172" s="135"/>
      <c r="D172" s="65"/>
      <c r="E172" s="66"/>
      <c r="F172" s="66"/>
      <c r="G172" s="66"/>
      <c r="H172" s="66"/>
      <c r="I172" s="67">
        <f t="shared" si="27"/>
        <v>0</v>
      </c>
      <c r="J172" s="65">
        <v>30</v>
      </c>
      <c r="K172" s="66"/>
      <c r="L172" s="66"/>
      <c r="M172" s="120">
        <f t="shared" ref="M172:M194" si="47">I172+J172+K172+L172</f>
        <v>30</v>
      </c>
      <c r="N172" s="124"/>
      <c r="O172" s="133"/>
      <c r="P172" s="133"/>
      <c r="Q172" s="125"/>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row>
    <row r="173" spans="1:51" s="6" customFormat="1" ht="90.75" customHeight="1" x14ac:dyDescent="0.25">
      <c r="A173" s="134">
        <v>74</v>
      </c>
      <c r="B173" s="48" t="s">
        <v>318</v>
      </c>
      <c r="C173" s="135" t="s">
        <v>37</v>
      </c>
      <c r="D173" s="65"/>
      <c r="E173" s="66">
        <v>1000</v>
      </c>
      <c r="F173" s="66"/>
      <c r="G173" s="66"/>
      <c r="H173" s="66"/>
      <c r="I173" s="67">
        <f t="shared" si="27"/>
        <v>1000</v>
      </c>
      <c r="J173" s="65">
        <v>6609.8</v>
      </c>
      <c r="K173" s="66">
        <v>6783.96</v>
      </c>
      <c r="L173" s="66"/>
      <c r="M173" s="120">
        <f t="shared" si="47"/>
        <v>14393.76</v>
      </c>
      <c r="N173" s="124" t="s">
        <v>275</v>
      </c>
      <c r="O173" s="136" t="s">
        <v>290</v>
      </c>
      <c r="P173" s="125" t="s">
        <v>274</v>
      </c>
      <c r="Q173" s="157" t="s">
        <v>41</v>
      </c>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row>
    <row r="174" spans="1:51" s="6" customFormat="1" ht="15" customHeight="1" x14ac:dyDescent="0.25">
      <c r="A174" s="134"/>
      <c r="B174" s="49" t="s">
        <v>9</v>
      </c>
      <c r="C174" s="135"/>
      <c r="D174" s="65"/>
      <c r="E174" s="66"/>
      <c r="F174" s="66"/>
      <c r="G174" s="66"/>
      <c r="H174" s="66"/>
      <c r="I174" s="67">
        <f t="shared" si="27"/>
        <v>0</v>
      </c>
      <c r="J174" s="65"/>
      <c r="K174" s="66"/>
      <c r="L174" s="66"/>
      <c r="M174" s="120">
        <f t="shared" si="47"/>
        <v>0</v>
      </c>
      <c r="N174" s="124"/>
      <c r="O174" s="136"/>
      <c r="P174" s="125"/>
      <c r="Q174" s="157"/>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row>
    <row r="175" spans="1:51" s="6" customFormat="1" ht="42.75" customHeight="1" x14ac:dyDescent="0.25">
      <c r="A175" s="134">
        <v>75</v>
      </c>
      <c r="B175" s="48" t="s">
        <v>214</v>
      </c>
      <c r="C175" s="135" t="s">
        <v>37</v>
      </c>
      <c r="D175" s="65">
        <v>51.8</v>
      </c>
      <c r="E175" s="66"/>
      <c r="F175" s="66"/>
      <c r="G175" s="66"/>
      <c r="H175" s="66"/>
      <c r="I175" s="67">
        <f t="shared" si="27"/>
        <v>51.8</v>
      </c>
      <c r="J175" s="65">
        <v>1000</v>
      </c>
      <c r="K175" s="66">
        <v>2000</v>
      </c>
      <c r="L175" s="66"/>
      <c r="M175" s="120">
        <f t="shared" si="47"/>
        <v>3051.8</v>
      </c>
      <c r="N175" s="138" t="s">
        <v>206</v>
      </c>
      <c r="O175" s="140" t="s">
        <v>107</v>
      </c>
      <c r="P175" s="125" t="s">
        <v>200</v>
      </c>
      <c r="Q175" s="142" t="s">
        <v>38</v>
      </c>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row>
    <row r="176" spans="1:51" s="6" customFormat="1" ht="15" customHeight="1" x14ac:dyDescent="0.25">
      <c r="A176" s="134"/>
      <c r="B176" s="49" t="s">
        <v>9</v>
      </c>
      <c r="C176" s="135"/>
      <c r="D176" s="65">
        <v>49</v>
      </c>
      <c r="E176" s="66"/>
      <c r="F176" s="66"/>
      <c r="G176" s="66"/>
      <c r="H176" s="66"/>
      <c r="I176" s="67">
        <f t="shared" si="27"/>
        <v>49</v>
      </c>
      <c r="J176" s="65"/>
      <c r="K176" s="66"/>
      <c r="L176" s="66"/>
      <c r="M176" s="120">
        <f t="shared" si="47"/>
        <v>49</v>
      </c>
      <c r="N176" s="139"/>
      <c r="O176" s="141"/>
      <c r="P176" s="125"/>
      <c r="Q176" s="14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row>
    <row r="177" spans="1:51" s="6" customFormat="1" ht="118.5" customHeight="1" x14ac:dyDescent="0.25">
      <c r="A177" s="134">
        <v>76</v>
      </c>
      <c r="B177" s="48" t="s">
        <v>319</v>
      </c>
      <c r="C177" s="135" t="s">
        <v>37</v>
      </c>
      <c r="D177" s="65"/>
      <c r="E177" s="66"/>
      <c r="F177" s="66"/>
      <c r="G177" s="66"/>
      <c r="H177" s="66"/>
      <c r="I177" s="67">
        <f t="shared" ref="I177:I178" si="48">SUM(D177:H177)</f>
        <v>0</v>
      </c>
      <c r="J177" s="65">
        <v>69</v>
      </c>
      <c r="K177" s="66">
        <v>1052.21</v>
      </c>
      <c r="L177" s="66">
        <v>691.98199999999997</v>
      </c>
      <c r="M177" s="120">
        <f t="shared" ref="M177:M178" si="49">I177+J177+K177+L177</f>
        <v>1813.192</v>
      </c>
      <c r="N177" s="138" t="s">
        <v>291</v>
      </c>
      <c r="O177" s="140" t="s">
        <v>146</v>
      </c>
      <c r="P177" s="125" t="s">
        <v>274</v>
      </c>
      <c r="Q177" s="142" t="s">
        <v>38</v>
      </c>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row>
    <row r="178" spans="1:51" s="6" customFormat="1" ht="15" customHeight="1" x14ac:dyDescent="0.25">
      <c r="A178" s="134"/>
      <c r="B178" s="49" t="s">
        <v>9</v>
      </c>
      <c r="C178" s="135"/>
      <c r="D178" s="65"/>
      <c r="E178" s="66"/>
      <c r="F178" s="66"/>
      <c r="G178" s="66"/>
      <c r="H178" s="66"/>
      <c r="I178" s="67">
        <f t="shared" si="48"/>
        <v>0</v>
      </c>
      <c r="J178" s="65">
        <v>62</v>
      </c>
      <c r="K178" s="66"/>
      <c r="L178" s="66"/>
      <c r="M178" s="120">
        <f t="shared" si="49"/>
        <v>62</v>
      </c>
      <c r="N178" s="139"/>
      <c r="O178" s="141"/>
      <c r="P178" s="125"/>
      <c r="Q178" s="14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row>
    <row r="179" spans="1:51" s="6" customFormat="1" ht="57.75" customHeight="1" x14ac:dyDescent="0.25">
      <c r="A179" s="134">
        <v>77</v>
      </c>
      <c r="B179" s="48" t="s">
        <v>320</v>
      </c>
      <c r="C179" s="135" t="s">
        <v>37</v>
      </c>
      <c r="D179" s="65">
        <v>20.9</v>
      </c>
      <c r="E179" s="66">
        <v>277.39999999999998</v>
      </c>
      <c r="F179" s="66"/>
      <c r="G179" s="66"/>
      <c r="H179" s="66"/>
      <c r="I179" s="67">
        <f t="shared" si="27"/>
        <v>298.29999999999995</v>
      </c>
      <c r="J179" s="65">
        <v>2306.1</v>
      </c>
      <c r="K179" s="66"/>
      <c r="L179" s="66"/>
      <c r="M179" s="120">
        <f t="shared" si="47"/>
        <v>2604.3999999999996</v>
      </c>
      <c r="N179" s="124" t="s">
        <v>276</v>
      </c>
      <c r="O179" s="136" t="s">
        <v>11</v>
      </c>
      <c r="P179" s="125" t="s">
        <v>128</v>
      </c>
      <c r="Q179" s="125" t="s">
        <v>41</v>
      </c>
      <c r="R179" s="144"/>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row>
    <row r="180" spans="1:51" s="6" customFormat="1" ht="14.25" customHeight="1" x14ac:dyDescent="0.25">
      <c r="A180" s="134"/>
      <c r="B180" s="49" t="s">
        <v>9</v>
      </c>
      <c r="C180" s="135"/>
      <c r="D180" s="65">
        <v>20.9</v>
      </c>
      <c r="E180" s="66"/>
      <c r="F180" s="66"/>
      <c r="G180" s="66"/>
      <c r="H180" s="66"/>
      <c r="I180" s="67">
        <f t="shared" si="27"/>
        <v>20.9</v>
      </c>
      <c r="J180" s="65"/>
      <c r="K180" s="66"/>
      <c r="L180" s="66"/>
      <c r="M180" s="120">
        <f t="shared" si="47"/>
        <v>20.9</v>
      </c>
      <c r="N180" s="124"/>
      <c r="O180" s="136"/>
      <c r="P180" s="125"/>
      <c r="Q180" s="125"/>
      <c r="R180" s="144"/>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row>
    <row r="181" spans="1:51" s="6" customFormat="1" ht="57" customHeight="1" x14ac:dyDescent="0.25">
      <c r="A181" s="134">
        <v>78</v>
      </c>
      <c r="B181" s="121" t="s">
        <v>24</v>
      </c>
      <c r="C181" s="135" t="s">
        <v>37</v>
      </c>
      <c r="D181" s="65">
        <v>12.513999999999999</v>
      </c>
      <c r="E181" s="66">
        <v>2140.9690000000001</v>
      </c>
      <c r="F181" s="66"/>
      <c r="G181" s="66"/>
      <c r="H181" s="66"/>
      <c r="I181" s="67">
        <f>SUM(D181:H181)</f>
        <v>2153.4830000000002</v>
      </c>
      <c r="J181" s="65"/>
      <c r="K181" s="66"/>
      <c r="L181" s="66"/>
      <c r="M181" s="120">
        <f t="shared" si="47"/>
        <v>2153.4830000000002</v>
      </c>
      <c r="N181" s="124" t="s">
        <v>182</v>
      </c>
      <c r="O181" s="136" t="s">
        <v>12</v>
      </c>
      <c r="P181" s="125" t="s">
        <v>200</v>
      </c>
      <c r="Q181" s="133" t="s">
        <v>41</v>
      </c>
      <c r="R181" s="22"/>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row>
    <row r="182" spans="1:51" s="6" customFormat="1" ht="12.75" customHeight="1" x14ac:dyDescent="0.25">
      <c r="A182" s="134"/>
      <c r="B182" s="49" t="s">
        <v>9</v>
      </c>
      <c r="C182" s="135"/>
      <c r="D182" s="65"/>
      <c r="E182" s="66"/>
      <c r="F182" s="66"/>
      <c r="G182" s="66"/>
      <c r="H182" s="66"/>
      <c r="I182" s="67">
        <f t="shared" ref="I182:I196" si="50">SUM(D182:H182)</f>
        <v>0</v>
      </c>
      <c r="J182" s="65"/>
      <c r="K182" s="66"/>
      <c r="L182" s="66"/>
      <c r="M182" s="120">
        <f t="shared" si="47"/>
        <v>0</v>
      </c>
      <c r="N182" s="124"/>
      <c r="O182" s="136"/>
      <c r="P182" s="125"/>
      <c r="Q182" s="133"/>
      <c r="R182" s="22"/>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row>
    <row r="183" spans="1:51" s="6" customFormat="1" ht="81.75" customHeight="1" x14ac:dyDescent="0.25">
      <c r="A183" s="134">
        <v>79</v>
      </c>
      <c r="B183" s="48" t="s">
        <v>321</v>
      </c>
      <c r="C183" s="135" t="s">
        <v>37</v>
      </c>
      <c r="D183" s="65">
        <v>50</v>
      </c>
      <c r="E183" s="66"/>
      <c r="F183" s="66"/>
      <c r="G183" s="66"/>
      <c r="H183" s="66"/>
      <c r="I183" s="67">
        <f t="shared" ref="I183:I184" si="51">SUM(D183:H183)</f>
        <v>50</v>
      </c>
      <c r="J183" s="65">
        <v>120.616</v>
      </c>
      <c r="K183" s="66">
        <f>1103.91+50.18</f>
        <v>1154.0900000000001</v>
      </c>
      <c r="L183" s="66">
        <v>406.64</v>
      </c>
      <c r="M183" s="120">
        <f t="shared" si="47"/>
        <v>1731.346</v>
      </c>
      <c r="N183" s="124" t="s">
        <v>277</v>
      </c>
      <c r="O183" s="136" t="s">
        <v>133</v>
      </c>
      <c r="P183" s="125" t="s">
        <v>274</v>
      </c>
      <c r="Q183" s="133" t="s">
        <v>41</v>
      </c>
      <c r="R183" s="144"/>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row>
    <row r="184" spans="1:51" s="6" customFormat="1" ht="12.75" customHeight="1" x14ac:dyDescent="0.25">
      <c r="A184" s="134"/>
      <c r="B184" s="49" t="s">
        <v>9</v>
      </c>
      <c r="C184" s="135"/>
      <c r="D184" s="65">
        <v>45</v>
      </c>
      <c r="E184" s="66"/>
      <c r="F184" s="66"/>
      <c r="G184" s="66"/>
      <c r="H184" s="66"/>
      <c r="I184" s="67">
        <f t="shared" si="51"/>
        <v>45</v>
      </c>
      <c r="J184" s="65"/>
      <c r="K184" s="66">
        <v>5</v>
      </c>
      <c r="L184" s="66"/>
      <c r="M184" s="120">
        <f t="shared" si="47"/>
        <v>50</v>
      </c>
      <c r="N184" s="124"/>
      <c r="O184" s="136"/>
      <c r="P184" s="125"/>
      <c r="Q184" s="133"/>
      <c r="R184" s="144"/>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row>
    <row r="185" spans="1:51" s="6" customFormat="1" ht="140.25" customHeight="1" x14ac:dyDescent="0.25">
      <c r="A185" s="134">
        <v>80</v>
      </c>
      <c r="B185" s="46" t="s">
        <v>25</v>
      </c>
      <c r="C185" s="137" t="s">
        <v>37</v>
      </c>
      <c r="D185" s="70"/>
      <c r="E185" s="71"/>
      <c r="F185" s="71"/>
      <c r="G185" s="71"/>
      <c r="H185" s="71"/>
      <c r="I185" s="69">
        <f t="shared" si="50"/>
        <v>0</v>
      </c>
      <c r="J185" s="70">
        <v>3059.2</v>
      </c>
      <c r="K185" s="71">
        <v>4268.5</v>
      </c>
      <c r="L185" s="71"/>
      <c r="M185" s="82">
        <f t="shared" si="47"/>
        <v>7327.7</v>
      </c>
      <c r="N185" s="133" t="s">
        <v>183</v>
      </c>
      <c r="O185" s="136" t="s">
        <v>39</v>
      </c>
      <c r="P185" s="125" t="s">
        <v>120</v>
      </c>
      <c r="Q185" s="125" t="s">
        <v>41</v>
      </c>
      <c r="R185" s="101"/>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row>
    <row r="186" spans="1:51" s="6" customFormat="1" ht="12.75" customHeight="1" x14ac:dyDescent="0.25">
      <c r="A186" s="134"/>
      <c r="B186" s="45" t="s">
        <v>9</v>
      </c>
      <c r="C186" s="137"/>
      <c r="D186" s="70"/>
      <c r="E186" s="71"/>
      <c r="F186" s="71"/>
      <c r="G186" s="71"/>
      <c r="H186" s="71"/>
      <c r="I186" s="69">
        <f t="shared" si="50"/>
        <v>0</v>
      </c>
      <c r="J186" s="70">
        <v>213.4</v>
      </c>
      <c r="K186" s="71"/>
      <c r="L186" s="71"/>
      <c r="M186" s="82">
        <f t="shared" si="47"/>
        <v>213.4</v>
      </c>
      <c r="N186" s="133"/>
      <c r="O186" s="136"/>
      <c r="P186" s="125"/>
      <c r="Q186" s="125"/>
      <c r="R186" s="101"/>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row>
    <row r="187" spans="1:51" s="6" customFormat="1" ht="150.75" customHeight="1" x14ac:dyDescent="0.25">
      <c r="A187" s="134">
        <v>81</v>
      </c>
      <c r="B187" s="46" t="s">
        <v>125</v>
      </c>
      <c r="C187" s="137" t="s">
        <v>37</v>
      </c>
      <c r="D187" s="70"/>
      <c r="E187" s="71"/>
      <c r="F187" s="71"/>
      <c r="G187" s="71"/>
      <c r="H187" s="71"/>
      <c r="I187" s="69">
        <f t="shared" ref="I187:I189" si="52">SUM(D187:H187)</f>
        <v>0</v>
      </c>
      <c r="J187" s="70">
        <v>140</v>
      </c>
      <c r="K187" s="71"/>
      <c r="L187" s="71"/>
      <c r="M187" s="82">
        <f t="shared" si="47"/>
        <v>140</v>
      </c>
      <c r="N187" s="133" t="s">
        <v>126</v>
      </c>
      <c r="O187" s="133">
        <v>2017</v>
      </c>
      <c r="P187" s="125" t="s">
        <v>120</v>
      </c>
      <c r="Q187" s="125" t="s">
        <v>38</v>
      </c>
      <c r="R187" s="101"/>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row>
    <row r="188" spans="1:51" s="6" customFormat="1" ht="12.75" customHeight="1" x14ac:dyDescent="0.25">
      <c r="A188" s="134"/>
      <c r="B188" s="45" t="s">
        <v>9</v>
      </c>
      <c r="C188" s="137"/>
      <c r="D188" s="70"/>
      <c r="E188" s="71"/>
      <c r="F188" s="71"/>
      <c r="G188" s="71"/>
      <c r="H188" s="71"/>
      <c r="I188" s="69">
        <f t="shared" si="52"/>
        <v>0</v>
      </c>
      <c r="J188" s="70"/>
      <c r="K188" s="71"/>
      <c r="L188" s="71"/>
      <c r="M188" s="82">
        <f t="shared" si="47"/>
        <v>0</v>
      </c>
      <c r="N188" s="133"/>
      <c r="O188" s="133"/>
      <c r="P188" s="125"/>
      <c r="Q188" s="125"/>
      <c r="R188" s="101"/>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row>
    <row r="189" spans="1:51" s="6" customFormat="1" ht="64.5" customHeight="1" x14ac:dyDescent="0.25">
      <c r="A189" s="134">
        <v>82</v>
      </c>
      <c r="B189" s="46" t="s">
        <v>155</v>
      </c>
      <c r="C189" s="137" t="s">
        <v>37</v>
      </c>
      <c r="D189" s="70"/>
      <c r="E189" s="71"/>
      <c r="F189" s="71"/>
      <c r="G189" s="71"/>
      <c r="H189" s="71"/>
      <c r="I189" s="69">
        <f t="shared" si="52"/>
        <v>0</v>
      </c>
      <c r="J189" s="70">
        <v>60</v>
      </c>
      <c r="K189" s="71"/>
      <c r="L189" s="71"/>
      <c r="M189" s="82">
        <f t="shared" si="47"/>
        <v>60</v>
      </c>
      <c r="N189" s="133" t="s">
        <v>150</v>
      </c>
      <c r="O189" s="133" t="s">
        <v>151</v>
      </c>
      <c r="P189" s="125" t="s">
        <v>120</v>
      </c>
      <c r="Q189" s="125" t="s">
        <v>38</v>
      </c>
      <c r="R189" s="101"/>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row>
    <row r="190" spans="1:51" s="6" customFormat="1" ht="12.75" customHeight="1" x14ac:dyDescent="0.25">
      <c r="A190" s="134"/>
      <c r="B190" s="45" t="s">
        <v>9</v>
      </c>
      <c r="C190" s="137"/>
      <c r="D190" s="70"/>
      <c r="E190" s="71"/>
      <c r="F190" s="71"/>
      <c r="G190" s="71"/>
      <c r="H190" s="71"/>
      <c r="I190" s="69">
        <f t="shared" ref="I190:I192" si="53">SUM(D190:H190)</f>
        <v>0</v>
      </c>
      <c r="J190" s="70"/>
      <c r="K190" s="71"/>
      <c r="L190" s="71"/>
      <c r="M190" s="82">
        <f t="shared" si="47"/>
        <v>0</v>
      </c>
      <c r="N190" s="133"/>
      <c r="O190" s="133"/>
      <c r="P190" s="125"/>
      <c r="Q190" s="125"/>
      <c r="R190" s="101"/>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row>
    <row r="191" spans="1:51" s="6" customFormat="1" ht="33.75" customHeight="1" x14ac:dyDescent="0.25">
      <c r="A191" s="134">
        <v>83</v>
      </c>
      <c r="B191" s="46" t="s">
        <v>129</v>
      </c>
      <c r="C191" s="137" t="s">
        <v>37</v>
      </c>
      <c r="D191" s="70">
        <v>95</v>
      </c>
      <c r="E191" s="71"/>
      <c r="F191" s="71"/>
      <c r="G191" s="71"/>
      <c r="H191" s="71"/>
      <c r="I191" s="69">
        <f t="shared" si="53"/>
        <v>95</v>
      </c>
      <c r="J191" s="70"/>
      <c r="K191" s="71"/>
      <c r="L191" s="71"/>
      <c r="M191" s="82">
        <f t="shared" si="47"/>
        <v>95</v>
      </c>
      <c r="N191" s="133" t="s">
        <v>184</v>
      </c>
      <c r="O191" s="136" t="s">
        <v>39</v>
      </c>
      <c r="P191" s="125" t="s">
        <v>120</v>
      </c>
      <c r="Q191" s="125" t="s">
        <v>38</v>
      </c>
      <c r="R191" s="101"/>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row>
    <row r="192" spans="1:51" s="6" customFormat="1" ht="12.75" customHeight="1" x14ac:dyDescent="0.25">
      <c r="A192" s="134"/>
      <c r="B192" s="45" t="s">
        <v>9</v>
      </c>
      <c r="C192" s="137"/>
      <c r="D192" s="70">
        <v>10</v>
      </c>
      <c r="E192" s="71"/>
      <c r="F192" s="71"/>
      <c r="G192" s="71"/>
      <c r="H192" s="71"/>
      <c r="I192" s="69">
        <f t="shared" si="53"/>
        <v>10</v>
      </c>
      <c r="J192" s="70"/>
      <c r="K192" s="71"/>
      <c r="L192" s="71"/>
      <c r="M192" s="82">
        <f t="shared" si="47"/>
        <v>10</v>
      </c>
      <c r="N192" s="133"/>
      <c r="O192" s="136"/>
      <c r="P192" s="125"/>
      <c r="Q192" s="125"/>
      <c r="R192" s="101"/>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row>
    <row r="193" spans="1:51" s="6" customFormat="1" ht="116.25" customHeight="1" x14ac:dyDescent="0.25">
      <c r="A193" s="134">
        <v>84</v>
      </c>
      <c r="B193" s="46" t="s">
        <v>116</v>
      </c>
      <c r="C193" s="137" t="s">
        <v>37</v>
      </c>
      <c r="D193" s="70"/>
      <c r="E193" s="71"/>
      <c r="F193" s="71"/>
      <c r="G193" s="71"/>
      <c r="H193" s="71"/>
      <c r="I193" s="69">
        <f t="shared" si="50"/>
        <v>0</v>
      </c>
      <c r="J193" s="70">
        <v>20</v>
      </c>
      <c r="K193" s="71"/>
      <c r="L193" s="71"/>
      <c r="M193" s="82">
        <f t="shared" si="47"/>
        <v>20</v>
      </c>
      <c r="N193" s="133" t="s">
        <v>117</v>
      </c>
      <c r="O193" s="133" t="s">
        <v>151</v>
      </c>
      <c r="P193" s="125" t="s">
        <v>118</v>
      </c>
      <c r="Q193" s="125" t="s">
        <v>38</v>
      </c>
      <c r="R193" s="144"/>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row>
    <row r="194" spans="1:51" s="6" customFormat="1" ht="13.5" customHeight="1" x14ac:dyDescent="0.25">
      <c r="A194" s="134"/>
      <c r="B194" s="45" t="s">
        <v>9</v>
      </c>
      <c r="C194" s="137"/>
      <c r="D194" s="70"/>
      <c r="E194" s="71"/>
      <c r="F194" s="71"/>
      <c r="G194" s="71"/>
      <c r="H194" s="71"/>
      <c r="I194" s="69">
        <f t="shared" si="50"/>
        <v>0</v>
      </c>
      <c r="J194" s="70"/>
      <c r="K194" s="71"/>
      <c r="L194" s="71"/>
      <c r="M194" s="82">
        <f t="shared" si="47"/>
        <v>0</v>
      </c>
      <c r="N194" s="133"/>
      <c r="O194" s="133"/>
      <c r="P194" s="125"/>
      <c r="Q194" s="125"/>
      <c r="R194" s="144"/>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row>
    <row r="195" spans="1:51" s="6" customFormat="1" ht="60" customHeight="1" x14ac:dyDescent="0.25">
      <c r="A195" s="134">
        <v>85</v>
      </c>
      <c r="B195" s="46" t="s">
        <v>259</v>
      </c>
      <c r="C195" s="137" t="s">
        <v>37</v>
      </c>
      <c r="D195" s="70">
        <v>42.7</v>
      </c>
      <c r="E195" s="71"/>
      <c r="F195" s="71"/>
      <c r="G195" s="71"/>
      <c r="H195" s="71"/>
      <c r="I195" s="69">
        <f t="shared" si="50"/>
        <v>42.7</v>
      </c>
      <c r="J195" s="70">
        <v>281.75</v>
      </c>
      <c r="K195" s="71">
        <v>281.75</v>
      </c>
      <c r="L195" s="71"/>
      <c r="M195" s="82">
        <f t="shared" ref="M195:M222" si="54">I195+J195+K195+L195</f>
        <v>606.20000000000005</v>
      </c>
      <c r="N195" s="133" t="s">
        <v>260</v>
      </c>
      <c r="O195" s="133" t="s">
        <v>39</v>
      </c>
      <c r="P195" s="125" t="s">
        <v>149</v>
      </c>
      <c r="Q195" s="125" t="s">
        <v>38</v>
      </c>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row>
    <row r="196" spans="1:51" s="6" customFormat="1" ht="16.5" customHeight="1" x14ac:dyDescent="0.25">
      <c r="A196" s="134"/>
      <c r="B196" s="45" t="s">
        <v>9</v>
      </c>
      <c r="C196" s="137"/>
      <c r="D196" s="70"/>
      <c r="E196" s="71"/>
      <c r="F196" s="71"/>
      <c r="G196" s="71"/>
      <c r="H196" s="71"/>
      <c r="I196" s="69">
        <f t="shared" si="50"/>
        <v>0</v>
      </c>
      <c r="J196" s="70"/>
      <c r="K196" s="71"/>
      <c r="L196" s="71"/>
      <c r="M196" s="82">
        <f t="shared" si="54"/>
        <v>0</v>
      </c>
      <c r="N196" s="133"/>
      <c r="O196" s="133"/>
      <c r="P196" s="125"/>
      <c r="Q196" s="125"/>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row>
    <row r="197" spans="1:51" s="6" customFormat="1" ht="30.75" customHeight="1" x14ac:dyDescent="0.25">
      <c r="A197" s="52"/>
      <c r="B197" s="53" t="s">
        <v>94</v>
      </c>
      <c r="C197" s="54" t="s">
        <v>90</v>
      </c>
      <c r="D197" s="62"/>
      <c r="E197" s="63"/>
      <c r="F197" s="63"/>
      <c r="G197" s="63"/>
      <c r="H197" s="63"/>
      <c r="I197" s="64"/>
      <c r="J197" s="62"/>
      <c r="K197" s="63"/>
      <c r="L197" s="63"/>
      <c r="M197" s="83"/>
      <c r="N197" s="88"/>
      <c r="O197" s="93"/>
      <c r="P197" s="94"/>
      <c r="Q197" s="94"/>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row>
    <row r="198" spans="1:51" s="6" customFormat="1" ht="44.25" customHeight="1" x14ac:dyDescent="0.25">
      <c r="A198" s="149">
        <v>86</v>
      </c>
      <c r="B198" s="48" t="s">
        <v>18</v>
      </c>
      <c r="C198" s="135" t="s">
        <v>50</v>
      </c>
      <c r="D198" s="65"/>
      <c r="E198" s="66"/>
      <c r="F198" s="66"/>
      <c r="G198" s="66"/>
      <c r="H198" s="66"/>
      <c r="I198" s="67">
        <f t="shared" si="27"/>
        <v>0</v>
      </c>
      <c r="J198" s="65">
        <v>70</v>
      </c>
      <c r="K198" s="66">
        <v>2000</v>
      </c>
      <c r="L198" s="66">
        <v>1500</v>
      </c>
      <c r="M198" s="82">
        <f t="shared" si="54"/>
        <v>3570</v>
      </c>
      <c r="N198" s="124" t="s">
        <v>185</v>
      </c>
      <c r="O198" s="145" t="s">
        <v>146</v>
      </c>
      <c r="P198" s="152" t="s">
        <v>120</v>
      </c>
      <c r="Q198" s="152" t="s">
        <v>41</v>
      </c>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row>
    <row r="199" spans="1:51" s="6" customFormat="1" ht="15" customHeight="1" x14ac:dyDescent="0.25">
      <c r="A199" s="149"/>
      <c r="B199" s="49" t="s">
        <v>9</v>
      </c>
      <c r="C199" s="135"/>
      <c r="D199" s="65"/>
      <c r="E199" s="66"/>
      <c r="F199" s="66"/>
      <c r="G199" s="66"/>
      <c r="H199" s="66"/>
      <c r="I199" s="67">
        <f t="shared" si="27"/>
        <v>0</v>
      </c>
      <c r="J199" s="65">
        <v>70</v>
      </c>
      <c r="K199" s="66"/>
      <c r="L199" s="66"/>
      <c r="M199" s="82">
        <f t="shared" si="54"/>
        <v>70</v>
      </c>
      <c r="N199" s="124"/>
      <c r="O199" s="145"/>
      <c r="P199" s="152"/>
      <c r="Q199" s="152"/>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row>
    <row r="200" spans="1:51" s="6" customFormat="1" ht="40.5" customHeight="1" x14ac:dyDescent="0.25">
      <c r="A200" s="208">
        <v>87</v>
      </c>
      <c r="B200" s="46" t="s">
        <v>227</v>
      </c>
      <c r="C200" s="196" t="s">
        <v>50</v>
      </c>
      <c r="D200" s="70">
        <v>20</v>
      </c>
      <c r="E200" s="71"/>
      <c r="F200" s="71"/>
      <c r="G200" s="71"/>
      <c r="H200" s="71"/>
      <c r="I200" s="69">
        <f t="shared" ref="I200:I201" si="55">SUM(D200:H200)</f>
        <v>20</v>
      </c>
      <c r="J200" s="70"/>
      <c r="K200" s="71"/>
      <c r="L200" s="71"/>
      <c r="M200" s="82">
        <f t="shared" ref="M200:M201" si="56">I200+J200+K200+L200</f>
        <v>20</v>
      </c>
      <c r="N200" s="198" t="s">
        <v>239</v>
      </c>
      <c r="O200" s="140" t="s">
        <v>27</v>
      </c>
      <c r="P200" s="126" t="s">
        <v>120</v>
      </c>
      <c r="Q200" s="126" t="s">
        <v>38</v>
      </c>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row>
    <row r="201" spans="1:51" s="6" customFormat="1" ht="15" customHeight="1" x14ac:dyDescent="0.25">
      <c r="A201" s="209"/>
      <c r="B201" s="45" t="s">
        <v>9</v>
      </c>
      <c r="C201" s="197"/>
      <c r="D201" s="70">
        <v>20</v>
      </c>
      <c r="E201" s="71"/>
      <c r="F201" s="71"/>
      <c r="G201" s="71"/>
      <c r="H201" s="71"/>
      <c r="I201" s="69">
        <f t="shared" si="55"/>
        <v>20</v>
      </c>
      <c r="J201" s="70"/>
      <c r="K201" s="71"/>
      <c r="L201" s="71"/>
      <c r="M201" s="82">
        <f t="shared" si="56"/>
        <v>20</v>
      </c>
      <c r="N201" s="199"/>
      <c r="O201" s="141"/>
      <c r="P201" s="127"/>
      <c r="Q201" s="127"/>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row>
    <row r="202" spans="1:51" s="4" customFormat="1" ht="65.25" customHeight="1" x14ac:dyDescent="0.25">
      <c r="A202" s="150">
        <v>88</v>
      </c>
      <c r="B202" s="46" t="s">
        <v>102</v>
      </c>
      <c r="C202" s="137" t="s">
        <v>50</v>
      </c>
      <c r="D202" s="70">
        <v>1465.8</v>
      </c>
      <c r="E202" s="71">
        <v>3413</v>
      </c>
      <c r="F202" s="71"/>
      <c r="G202" s="71"/>
      <c r="H202" s="71"/>
      <c r="I202" s="69">
        <f t="shared" si="27"/>
        <v>4878.8</v>
      </c>
      <c r="J202" s="70">
        <f>SUM(1821.9+4551)</f>
        <v>6372.9</v>
      </c>
      <c r="K202" s="71"/>
      <c r="L202" s="71"/>
      <c r="M202" s="82">
        <f t="shared" si="54"/>
        <v>11251.7</v>
      </c>
      <c r="N202" s="133" t="s">
        <v>249</v>
      </c>
      <c r="O202" s="136" t="s">
        <v>26</v>
      </c>
      <c r="P202" s="125" t="s">
        <v>120</v>
      </c>
      <c r="Q202" s="125" t="s">
        <v>41</v>
      </c>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row>
    <row r="203" spans="1:51" s="4" customFormat="1" ht="15" customHeight="1" x14ac:dyDescent="0.25">
      <c r="A203" s="150"/>
      <c r="B203" s="45" t="s">
        <v>9</v>
      </c>
      <c r="C203" s="137"/>
      <c r="D203" s="70"/>
      <c r="E203" s="71"/>
      <c r="F203" s="71"/>
      <c r="G203" s="71"/>
      <c r="H203" s="71"/>
      <c r="I203" s="69">
        <f t="shared" si="27"/>
        <v>0</v>
      </c>
      <c r="J203" s="70"/>
      <c r="K203" s="71"/>
      <c r="L203" s="71"/>
      <c r="M203" s="82">
        <f t="shared" si="54"/>
        <v>0</v>
      </c>
      <c r="N203" s="133"/>
      <c r="O203" s="136"/>
      <c r="P203" s="125"/>
      <c r="Q203" s="125"/>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row>
    <row r="204" spans="1:51" s="4" customFormat="1" ht="39.75" customHeight="1" x14ac:dyDescent="0.25">
      <c r="A204" s="149">
        <v>89</v>
      </c>
      <c r="B204" s="48" t="s">
        <v>19</v>
      </c>
      <c r="C204" s="135" t="s">
        <v>50</v>
      </c>
      <c r="D204" s="65"/>
      <c r="E204" s="66"/>
      <c r="F204" s="66"/>
      <c r="G204" s="66"/>
      <c r="H204" s="66"/>
      <c r="I204" s="67">
        <f t="shared" si="27"/>
        <v>0</v>
      </c>
      <c r="J204" s="65"/>
      <c r="K204" s="66">
        <v>426.86</v>
      </c>
      <c r="L204" s="66"/>
      <c r="M204" s="82">
        <f t="shared" si="54"/>
        <v>426.86</v>
      </c>
      <c r="N204" s="124" t="s">
        <v>186</v>
      </c>
      <c r="O204" s="151">
        <v>2018</v>
      </c>
      <c r="P204" s="152" t="s">
        <v>120</v>
      </c>
      <c r="Q204" s="152" t="s">
        <v>41</v>
      </c>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row>
    <row r="205" spans="1:51" s="4" customFormat="1" ht="15" customHeight="1" x14ac:dyDescent="0.25">
      <c r="A205" s="149"/>
      <c r="B205" s="49" t="s">
        <v>16</v>
      </c>
      <c r="C205" s="135"/>
      <c r="D205" s="65"/>
      <c r="E205" s="66"/>
      <c r="F205" s="66"/>
      <c r="G205" s="66"/>
      <c r="H205" s="66"/>
      <c r="I205" s="67">
        <f t="shared" si="27"/>
        <v>0</v>
      </c>
      <c r="J205" s="65"/>
      <c r="K205" s="66">
        <v>42.69</v>
      </c>
      <c r="L205" s="66"/>
      <c r="M205" s="82">
        <f t="shared" si="54"/>
        <v>42.69</v>
      </c>
      <c r="N205" s="124"/>
      <c r="O205" s="151"/>
      <c r="P205" s="152"/>
      <c r="Q205" s="152"/>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row>
    <row r="206" spans="1:51" s="6" customFormat="1" ht="60" customHeight="1" x14ac:dyDescent="0.25">
      <c r="A206" s="150">
        <v>90</v>
      </c>
      <c r="B206" s="46" t="s">
        <v>215</v>
      </c>
      <c r="C206" s="137" t="s">
        <v>50</v>
      </c>
      <c r="D206" s="70"/>
      <c r="E206" s="71"/>
      <c r="F206" s="71"/>
      <c r="G206" s="71"/>
      <c r="H206" s="71"/>
      <c r="I206" s="69">
        <f t="shared" ref="I206:I207" si="57">SUM(D206:H206)</f>
        <v>0</v>
      </c>
      <c r="J206" s="70">
        <v>92.2</v>
      </c>
      <c r="K206" s="71"/>
      <c r="L206" s="71"/>
      <c r="M206" s="82">
        <f t="shared" si="54"/>
        <v>92.2</v>
      </c>
      <c r="N206" s="133" t="s">
        <v>229</v>
      </c>
      <c r="O206" s="158" t="s">
        <v>27</v>
      </c>
      <c r="P206" s="125" t="s">
        <v>120</v>
      </c>
      <c r="Q206" s="125" t="s">
        <v>38</v>
      </c>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row>
    <row r="207" spans="1:51" s="5" customFormat="1" ht="13.5" customHeight="1" x14ac:dyDescent="0.2">
      <c r="A207" s="150"/>
      <c r="B207" s="45" t="s">
        <v>16</v>
      </c>
      <c r="C207" s="137"/>
      <c r="D207" s="70"/>
      <c r="E207" s="71"/>
      <c r="F207" s="71"/>
      <c r="G207" s="71"/>
      <c r="H207" s="71"/>
      <c r="I207" s="69">
        <f t="shared" si="57"/>
        <v>0</v>
      </c>
      <c r="J207" s="70">
        <v>7</v>
      </c>
      <c r="K207" s="71"/>
      <c r="L207" s="71"/>
      <c r="M207" s="82">
        <f t="shared" si="54"/>
        <v>7</v>
      </c>
      <c r="N207" s="133"/>
      <c r="O207" s="158"/>
      <c r="P207" s="125"/>
      <c r="Q207" s="125"/>
    </row>
    <row r="208" spans="1:51" s="5" customFormat="1" ht="27" customHeight="1" x14ac:dyDescent="0.2">
      <c r="A208" s="52"/>
      <c r="B208" s="53" t="s">
        <v>74</v>
      </c>
      <c r="C208" s="54" t="s">
        <v>53</v>
      </c>
      <c r="D208" s="62"/>
      <c r="E208" s="63"/>
      <c r="F208" s="63"/>
      <c r="G208" s="63"/>
      <c r="H208" s="63"/>
      <c r="I208" s="64"/>
      <c r="J208" s="62"/>
      <c r="K208" s="63"/>
      <c r="L208" s="63"/>
      <c r="M208" s="83"/>
      <c r="N208" s="88"/>
      <c r="O208" s="93"/>
      <c r="P208" s="94"/>
      <c r="Q208" s="94"/>
    </row>
    <row r="209" spans="1:255" s="6" customFormat="1" ht="90.75" customHeight="1" x14ac:dyDescent="0.25">
      <c r="A209" s="134">
        <v>91</v>
      </c>
      <c r="B209" s="46" t="s">
        <v>156</v>
      </c>
      <c r="C209" s="137" t="s">
        <v>53</v>
      </c>
      <c r="D209" s="70">
        <v>110</v>
      </c>
      <c r="E209" s="71"/>
      <c r="F209" s="71"/>
      <c r="G209" s="71"/>
      <c r="H209" s="71"/>
      <c r="I209" s="69">
        <f t="shared" si="27"/>
        <v>110</v>
      </c>
      <c r="J209" s="70">
        <v>100</v>
      </c>
      <c r="K209" s="71">
        <v>70</v>
      </c>
      <c r="L209" s="71">
        <v>50</v>
      </c>
      <c r="M209" s="82">
        <f t="shared" si="54"/>
        <v>330</v>
      </c>
      <c r="N209" s="133" t="s">
        <v>134</v>
      </c>
      <c r="O209" s="158" t="s">
        <v>14</v>
      </c>
      <c r="P209" s="125" t="s">
        <v>132</v>
      </c>
      <c r="Q209" s="125" t="s">
        <v>41</v>
      </c>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row>
    <row r="210" spans="1:255" s="5" customFormat="1" ht="17.25" customHeight="1" x14ac:dyDescent="0.2">
      <c r="A210" s="134"/>
      <c r="B210" s="45" t="s">
        <v>9</v>
      </c>
      <c r="C210" s="137"/>
      <c r="D210" s="70">
        <v>10</v>
      </c>
      <c r="E210" s="71"/>
      <c r="F210" s="71"/>
      <c r="G210" s="71"/>
      <c r="H210" s="71"/>
      <c r="I210" s="69">
        <f t="shared" si="27"/>
        <v>10</v>
      </c>
      <c r="J210" s="70"/>
      <c r="K210" s="71"/>
      <c r="L210" s="71"/>
      <c r="M210" s="82">
        <f t="shared" si="54"/>
        <v>10</v>
      </c>
      <c r="N210" s="133"/>
      <c r="O210" s="158"/>
      <c r="P210" s="125"/>
      <c r="Q210" s="125"/>
    </row>
    <row r="211" spans="1:255" s="5" customFormat="1" ht="79.5" customHeight="1" x14ac:dyDescent="0.2">
      <c r="A211" s="134">
        <v>92</v>
      </c>
      <c r="B211" s="46" t="s">
        <v>253</v>
      </c>
      <c r="C211" s="137" t="s">
        <v>91</v>
      </c>
      <c r="D211" s="70">
        <v>50</v>
      </c>
      <c r="E211" s="71"/>
      <c r="F211" s="71"/>
      <c r="G211" s="71"/>
      <c r="H211" s="71"/>
      <c r="I211" s="69">
        <f t="shared" ref="I211:I212" si="58">SUM(D211:H211)</f>
        <v>50</v>
      </c>
      <c r="J211" s="70"/>
      <c r="K211" s="71"/>
      <c r="L211" s="71"/>
      <c r="M211" s="82">
        <f t="shared" ref="M211:M212" si="59">I211+J211+K211+L211</f>
        <v>50</v>
      </c>
      <c r="N211" s="133" t="s">
        <v>254</v>
      </c>
      <c r="O211" s="158">
        <v>2016</v>
      </c>
      <c r="P211" s="125" t="s">
        <v>234</v>
      </c>
      <c r="Q211" s="125" t="s">
        <v>41</v>
      </c>
    </row>
    <row r="212" spans="1:255" s="5" customFormat="1" ht="17.25" customHeight="1" x14ac:dyDescent="0.2">
      <c r="A212" s="134"/>
      <c r="B212" s="45" t="s">
        <v>9</v>
      </c>
      <c r="C212" s="137"/>
      <c r="D212" s="70"/>
      <c r="E212" s="71"/>
      <c r="F212" s="71"/>
      <c r="G212" s="71"/>
      <c r="H212" s="71"/>
      <c r="I212" s="69">
        <f t="shared" si="58"/>
        <v>0</v>
      </c>
      <c r="J212" s="70"/>
      <c r="K212" s="71"/>
      <c r="L212" s="71"/>
      <c r="M212" s="82">
        <f t="shared" si="59"/>
        <v>0</v>
      </c>
      <c r="N212" s="133"/>
      <c r="O212" s="158"/>
      <c r="P212" s="125"/>
      <c r="Q212" s="125"/>
    </row>
    <row r="213" spans="1:255" s="5" customFormat="1" ht="27" customHeight="1" x14ac:dyDescent="0.2">
      <c r="A213" s="52"/>
      <c r="B213" s="53" t="s">
        <v>95</v>
      </c>
      <c r="C213" s="54" t="s">
        <v>91</v>
      </c>
      <c r="D213" s="62"/>
      <c r="E213" s="63"/>
      <c r="F213" s="63"/>
      <c r="G213" s="63"/>
      <c r="H213" s="63"/>
      <c r="I213" s="64"/>
      <c r="J213" s="62"/>
      <c r="K213" s="63"/>
      <c r="L213" s="63"/>
      <c r="M213" s="83"/>
      <c r="N213" s="88"/>
      <c r="O213" s="93"/>
      <c r="P213" s="94"/>
      <c r="Q213" s="94"/>
    </row>
    <row r="214" spans="1:255" ht="66.75" customHeight="1" x14ac:dyDescent="0.25">
      <c r="A214" s="150">
        <v>93</v>
      </c>
      <c r="B214" s="48" t="s">
        <v>322</v>
      </c>
      <c r="C214" s="137" t="s">
        <v>59</v>
      </c>
      <c r="D214" s="70"/>
      <c r="E214" s="71"/>
      <c r="F214" s="71"/>
      <c r="G214" s="71"/>
      <c r="H214" s="71"/>
      <c r="I214" s="69">
        <f t="shared" si="27"/>
        <v>0</v>
      </c>
      <c r="J214" s="70">
        <v>47</v>
      </c>
      <c r="K214" s="71">
        <v>512.29999999999995</v>
      </c>
      <c r="L214" s="71">
        <v>768.5</v>
      </c>
      <c r="M214" s="82">
        <f t="shared" si="54"/>
        <v>1327.8</v>
      </c>
      <c r="N214" s="124" t="s">
        <v>292</v>
      </c>
      <c r="O214" s="136" t="s">
        <v>146</v>
      </c>
      <c r="P214" s="125" t="s">
        <v>139</v>
      </c>
      <c r="Q214" s="125" t="s">
        <v>41</v>
      </c>
    </row>
    <row r="215" spans="1:255" x14ac:dyDescent="0.25">
      <c r="A215" s="150"/>
      <c r="B215" s="49" t="s">
        <v>9</v>
      </c>
      <c r="C215" s="137"/>
      <c r="D215" s="70"/>
      <c r="E215" s="71"/>
      <c r="F215" s="71"/>
      <c r="G215" s="71"/>
      <c r="H215" s="71"/>
      <c r="I215" s="69">
        <f t="shared" si="27"/>
        <v>0</v>
      </c>
      <c r="J215" s="70">
        <v>45</v>
      </c>
      <c r="K215" s="71"/>
      <c r="L215" s="71"/>
      <c r="M215" s="82">
        <f t="shared" si="54"/>
        <v>45</v>
      </c>
      <c r="N215" s="124"/>
      <c r="O215" s="136"/>
      <c r="P215" s="125"/>
      <c r="Q215" s="125"/>
    </row>
    <row r="216" spans="1:255" ht="66" customHeight="1" x14ac:dyDescent="0.25">
      <c r="A216" s="150">
        <v>94</v>
      </c>
      <c r="B216" s="48" t="s">
        <v>323</v>
      </c>
      <c r="C216" s="182" t="s">
        <v>91</v>
      </c>
      <c r="D216" s="77"/>
      <c r="E216" s="74"/>
      <c r="F216" s="74"/>
      <c r="G216" s="74"/>
      <c r="H216" s="74"/>
      <c r="I216" s="69">
        <f t="shared" si="27"/>
        <v>0</v>
      </c>
      <c r="J216" s="77"/>
      <c r="K216" s="74"/>
      <c r="L216" s="74">
        <f>25+59.755</f>
        <v>84.754999999999995</v>
      </c>
      <c r="M216" s="82">
        <f t="shared" si="54"/>
        <v>84.754999999999995</v>
      </c>
      <c r="N216" s="146" t="s">
        <v>293</v>
      </c>
      <c r="O216" s="205" t="s">
        <v>140</v>
      </c>
      <c r="P216" s="125" t="s">
        <v>139</v>
      </c>
      <c r="Q216" s="125" t="s">
        <v>41</v>
      </c>
    </row>
    <row r="217" spans="1:255" x14ac:dyDescent="0.25">
      <c r="A217" s="150"/>
      <c r="B217" s="51" t="s">
        <v>16</v>
      </c>
      <c r="C217" s="182"/>
      <c r="D217" s="77"/>
      <c r="E217" s="74"/>
      <c r="F217" s="74"/>
      <c r="G217" s="74"/>
      <c r="H217" s="74"/>
      <c r="I217" s="69">
        <f t="shared" si="27"/>
        <v>0</v>
      </c>
      <c r="J217" s="77"/>
      <c r="K217" s="74"/>
      <c r="L217" s="74">
        <v>23</v>
      </c>
      <c r="M217" s="82">
        <f t="shared" si="54"/>
        <v>23</v>
      </c>
      <c r="N217" s="146"/>
      <c r="O217" s="205"/>
      <c r="P217" s="125"/>
      <c r="Q217" s="125"/>
    </row>
    <row r="218" spans="1:255" s="6" customFormat="1" ht="48.75" customHeight="1" x14ac:dyDescent="0.25">
      <c r="A218" s="150">
        <v>95</v>
      </c>
      <c r="B218" s="123" t="s">
        <v>324</v>
      </c>
      <c r="C218" s="206" t="s">
        <v>143</v>
      </c>
      <c r="D218" s="75">
        <v>47.5</v>
      </c>
      <c r="E218" s="76">
        <v>287.10000000000002</v>
      </c>
      <c r="F218" s="76"/>
      <c r="G218" s="76"/>
      <c r="H218" s="76"/>
      <c r="I218" s="67">
        <f t="shared" ref="I218:I219" si="60">SUM(D218:H218)</f>
        <v>334.6</v>
      </c>
      <c r="J218" s="75">
        <v>918</v>
      </c>
      <c r="K218" s="76"/>
      <c r="L218" s="76"/>
      <c r="M218" s="82">
        <f>I218+J218+K218+L218</f>
        <v>1252.5999999999999</v>
      </c>
      <c r="N218" s="146" t="s">
        <v>278</v>
      </c>
      <c r="O218" s="207" t="s">
        <v>27</v>
      </c>
      <c r="P218" s="125" t="s">
        <v>127</v>
      </c>
      <c r="Q218" s="125" t="s">
        <v>38</v>
      </c>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row>
    <row r="219" spans="1:255" ht="16.5" customHeight="1" x14ac:dyDescent="0.25">
      <c r="A219" s="150"/>
      <c r="B219" s="51" t="s">
        <v>16</v>
      </c>
      <c r="C219" s="206"/>
      <c r="D219" s="75">
        <v>42</v>
      </c>
      <c r="E219" s="76"/>
      <c r="F219" s="76"/>
      <c r="G219" s="76"/>
      <c r="H219" s="76"/>
      <c r="I219" s="67">
        <f t="shared" si="60"/>
        <v>42</v>
      </c>
      <c r="J219" s="75"/>
      <c r="K219" s="76"/>
      <c r="L219" s="76"/>
      <c r="M219" s="82">
        <f t="shared" si="54"/>
        <v>42</v>
      </c>
      <c r="N219" s="146"/>
      <c r="O219" s="207"/>
      <c r="P219" s="125"/>
      <c r="Q219" s="125"/>
    </row>
    <row r="220" spans="1:255" ht="25.5" x14ac:dyDescent="0.25">
      <c r="A220" s="52"/>
      <c r="B220" s="53" t="s">
        <v>96</v>
      </c>
      <c r="C220" s="54" t="s">
        <v>92</v>
      </c>
      <c r="D220" s="62"/>
      <c r="E220" s="63"/>
      <c r="F220" s="63"/>
      <c r="G220" s="63"/>
      <c r="H220" s="63"/>
      <c r="I220" s="64"/>
      <c r="J220" s="62"/>
      <c r="K220" s="63"/>
      <c r="L220" s="63"/>
      <c r="M220" s="83"/>
      <c r="N220" s="88"/>
      <c r="O220" s="93"/>
      <c r="P220" s="94"/>
      <c r="Q220" s="94"/>
    </row>
    <row r="221" spans="1:255" ht="25.5" x14ac:dyDescent="0.25">
      <c r="A221" s="134">
        <v>96</v>
      </c>
      <c r="B221" s="46" t="s">
        <v>198</v>
      </c>
      <c r="C221" s="137" t="s">
        <v>58</v>
      </c>
      <c r="D221" s="70">
        <v>52.841999999999999</v>
      </c>
      <c r="E221" s="71"/>
      <c r="F221" s="71"/>
      <c r="G221" s="71"/>
      <c r="H221" s="71"/>
      <c r="I221" s="69">
        <f t="shared" ref="I221:I222" si="61">SUM(D221:H221)</f>
        <v>52.841999999999999</v>
      </c>
      <c r="J221" s="70"/>
      <c r="K221" s="71"/>
      <c r="L221" s="71"/>
      <c r="M221" s="82">
        <f t="shared" si="54"/>
        <v>52.841999999999999</v>
      </c>
      <c r="N221" s="133" t="s">
        <v>199</v>
      </c>
      <c r="O221" s="136" t="s">
        <v>17</v>
      </c>
      <c r="P221" s="125" t="s">
        <v>120</v>
      </c>
      <c r="Q221" s="125" t="s">
        <v>41</v>
      </c>
    </row>
    <row r="222" spans="1:255" x14ac:dyDescent="0.25">
      <c r="A222" s="200"/>
      <c r="B222" s="96" t="s">
        <v>9</v>
      </c>
      <c r="C222" s="201"/>
      <c r="D222" s="97"/>
      <c r="E222" s="98"/>
      <c r="F222" s="98"/>
      <c r="G222" s="98"/>
      <c r="H222" s="98"/>
      <c r="I222" s="99">
        <f t="shared" si="61"/>
        <v>0</v>
      </c>
      <c r="J222" s="97"/>
      <c r="K222" s="98"/>
      <c r="L222" s="98"/>
      <c r="M222" s="100">
        <f t="shared" si="54"/>
        <v>0</v>
      </c>
      <c r="N222" s="202"/>
      <c r="O222" s="203"/>
      <c r="P222" s="204"/>
      <c r="Q222" s="204"/>
    </row>
    <row r="223" spans="1:255" s="12" customFormat="1" x14ac:dyDescent="0.25">
      <c r="A223" s="23"/>
      <c r="B223" s="25"/>
      <c r="C223" s="26"/>
      <c r="D223" s="26"/>
      <c r="E223" s="1"/>
      <c r="F223" s="1"/>
      <c r="G223" s="1"/>
      <c r="H223" s="1"/>
      <c r="I223" s="1"/>
      <c r="J223" s="1"/>
      <c r="K223" s="1"/>
      <c r="L223" s="2"/>
      <c r="M223" s="2"/>
      <c r="N223" s="27"/>
      <c r="O223" s="28"/>
      <c r="P223" s="102"/>
      <c r="Q223" s="10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c r="IM223" s="1"/>
      <c r="IN223" s="1"/>
      <c r="IO223" s="1"/>
      <c r="IP223" s="1"/>
      <c r="IQ223" s="1"/>
      <c r="IR223" s="1"/>
      <c r="IS223" s="1"/>
      <c r="IT223" s="1"/>
      <c r="IU223" s="1"/>
    </row>
    <row r="224" spans="1:255" s="12" customFormat="1" x14ac:dyDescent="0.25">
      <c r="A224" s="30"/>
      <c r="B224" s="31" t="s">
        <v>34</v>
      </c>
      <c r="C224" s="32"/>
      <c r="D224" s="26"/>
      <c r="E224" s="1"/>
      <c r="F224" s="1"/>
      <c r="G224" s="1"/>
      <c r="H224" s="1"/>
      <c r="I224" s="1"/>
      <c r="J224" s="1"/>
      <c r="K224" s="1"/>
      <c r="L224" s="2"/>
      <c r="M224" s="2"/>
      <c r="N224" s="27"/>
      <c r="O224" s="28"/>
      <c r="P224" s="29"/>
      <c r="Q224" s="29"/>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c r="IM224" s="1"/>
      <c r="IN224" s="1"/>
      <c r="IO224" s="1"/>
      <c r="IP224" s="1"/>
      <c r="IQ224" s="1"/>
      <c r="IR224" s="1"/>
      <c r="IS224" s="1"/>
      <c r="IT224" s="1"/>
      <c r="IU224" s="1"/>
    </row>
    <row r="225" spans="1:17" x14ac:dyDescent="0.25">
      <c r="A225" s="30"/>
      <c r="B225" s="24"/>
      <c r="C225" s="32"/>
      <c r="D225" s="26"/>
      <c r="E225" s="1"/>
      <c r="L225" s="2"/>
      <c r="M225" s="2"/>
      <c r="N225" s="27"/>
      <c r="O225" s="28"/>
      <c r="P225" s="29"/>
      <c r="Q225" s="29"/>
    </row>
    <row r="226" spans="1:17" ht="38.25" x14ac:dyDescent="0.2">
      <c r="A226" s="30"/>
      <c r="B226" s="24" t="s">
        <v>64</v>
      </c>
      <c r="C226" s="32"/>
      <c r="D226" s="33"/>
      <c r="E226" s="1"/>
      <c r="L226" s="2"/>
      <c r="M226" s="2"/>
      <c r="N226" s="27"/>
      <c r="O226" s="28"/>
      <c r="P226" s="103"/>
      <c r="Q226" s="103"/>
    </row>
  </sheetData>
  <autoFilter ref="A4:Q222">
    <filterColumn colId="3" showButton="0"/>
    <filterColumn colId="4" showButton="0"/>
    <filterColumn colId="5" showButton="0"/>
    <filterColumn colId="6" showButton="0"/>
    <filterColumn colId="7" showButton="0"/>
  </autoFilter>
  <mergeCells count="608">
    <mergeCell ref="C45:C46"/>
    <mergeCell ref="C41:C42"/>
    <mergeCell ref="O22:O23"/>
    <mergeCell ref="P22:P23"/>
    <mergeCell ref="Q22:Q23"/>
    <mergeCell ref="Q31:Q32"/>
    <mergeCell ref="P61:P62"/>
    <mergeCell ref="Q61:Q62"/>
    <mergeCell ref="P35:P36"/>
    <mergeCell ref="Q41:Q42"/>
    <mergeCell ref="Q35:Q36"/>
    <mergeCell ref="Q37:Q38"/>
    <mergeCell ref="Q48:Q49"/>
    <mergeCell ref="Q53:Q54"/>
    <mergeCell ref="Q43:Q44"/>
    <mergeCell ref="Q39:Q40"/>
    <mergeCell ref="P43:P44"/>
    <mergeCell ref="P48:P49"/>
    <mergeCell ref="P53:P54"/>
    <mergeCell ref="P59:P60"/>
    <mergeCell ref="Q33:Q34"/>
    <mergeCell ref="N43:N44"/>
    <mergeCell ref="O43:O44"/>
    <mergeCell ref="O53:O54"/>
    <mergeCell ref="N48:N49"/>
    <mergeCell ref="O48:O49"/>
    <mergeCell ref="A211:A212"/>
    <mergeCell ref="C211:C212"/>
    <mergeCell ref="N211:N212"/>
    <mergeCell ref="O211:O212"/>
    <mergeCell ref="P211:P212"/>
    <mergeCell ref="Q211:Q212"/>
    <mergeCell ref="A146:A147"/>
    <mergeCell ref="C146:C147"/>
    <mergeCell ref="N146:N147"/>
    <mergeCell ref="O146:O147"/>
    <mergeCell ref="P146:P147"/>
    <mergeCell ref="Q146:Q147"/>
    <mergeCell ref="A200:A201"/>
    <mergeCell ref="C200:C201"/>
    <mergeCell ref="N200:N201"/>
    <mergeCell ref="O200:O201"/>
    <mergeCell ref="P200:P201"/>
    <mergeCell ref="C59:C60"/>
    <mergeCell ref="Q73:Q74"/>
    <mergeCell ref="Q67:Q68"/>
    <mergeCell ref="P63:P64"/>
    <mergeCell ref="Q75:Q76"/>
    <mergeCell ref="A75:A76"/>
    <mergeCell ref="Q200:Q201"/>
    <mergeCell ref="C177:C178"/>
    <mergeCell ref="N177:N178"/>
    <mergeCell ref="O177:O178"/>
    <mergeCell ref="P177:P178"/>
    <mergeCell ref="P149:P150"/>
    <mergeCell ref="C179:C180"/>
    <mergeCell ref="C104:C105"/>
    <mergeCell ref="C128:C129"/>
    <mergeCell ref="P134:P135"/>
    <mergeCell ref="N104:N105"/>
    <mergeCell ref="O104:O105"/>
    <mergeCell ref="P104:P105"/>
    <mergeCell ref="Q140:Q141"/>
    <mergeCell ref="Q128:Q129"/>
    <mergeCell ref="N117:N118"/>
    <mergeCell ref="N108:N109"/>
    <mergeCell ref="O108:O109"/>
    <mergeCell ref="P108:P109"/>
    <mergeCell ref="A179:A180"/>
    <mergeCell ref="A140:A141"/>
    <mergeCell ref="Q122:Q123"/>
    <mergeCell ref="P144:P145"/>
    <mergeCell ref="Q144:Q145"/>
    <mergeCell ref="P136:P137"/>
    <mergeCell ref="Q136:Q137"/>
    <mergeCell ref="Q179:Q180"/>
    <mergeCell ref="Q165:Q166"/>
    <mergeCell ref="O165:O166"/>
    <mergeCell ref="O155:O156"/>
    <mergeCell ref="O153:O154"/>
    <mergeCell ref="O149:O150"/>
    <mergeCell ref="Q157:Q158"/>
    <mergeCell ref="Q159:Q160"/>
    <mergeCell ref="Q177:Q178"/>
    <mergeCell ref="O179:O180"/>
    <mergeCell ref="Q134:Q135"/>
    <mergeCell ref="P124:P125"/>
    <mergeCell ref="P163:P164"/>
    <mergeCell ref="Q161:Q162"/>
    <mergeCell ref="O173:O174"/>
    <mergeCell ref="O171:O172"/>
    <mergeCell ref="Q167:Q168"/>
    <mergeCell ref="Q169:Q170"/>
    <mergeCell ref="Q163:Q164"/>
    <mergeCell ref="O101:O102"/>
    <mergeCell ref="P101:P102"/>
    <mergeCell ref="Q101:Q102"/>
    <mergeCell ref="Q115:Q116"/>
    <mergeCell ref="Q110:Q111"/>
    <mergeCell ref="Q126:Q127"/>
    <mergeCell ref="O132:O133"/>
    <mergeCell ref="O140:O141"/>
    <mergeCell ref="Q108:Q109"/>
    <mergeCell ref="Q106:Q107"/>
    <mergeCell ref="Q104:Q105"/>
    <mergeCell ref="Q77:Q78"/>
    <mergeCell ref="Q84:Q85"/>
    <mergeCell ref="Q81:Q82"/>
    <mergeCell ref="Q79:Q80"/>
    <mergeCell ref="Q97:Q98"/>
    <mergeCell ref="P81:P82"/>
    <mergeCell ref="Q86:Q87"/>
    <mergeCell ref="P110:P111"/>
    <mergeCell ref="P113:P114"/>
    <mergeCell ref="Q113:Q114"/>
    <mergeCell ref="P99:P100"/>
    <mergeCell ref="Q99:Q100"/>
    <mergeCell ref="P95:P96"/>
    <mergeCell ref="P92:P93"/>
    <mergeCell ref="Q92:Q93"/>
    <mergeCell ref="P88:P89"/>
    <mergeCell ref="Q88:Q89"/>
    <mergeCell ref="Q59:Q60"/>
    <mergeCell ref="Q71:Q72"/>
    <mergeCell ref="Q69:Q70"/>
    <mergeCell ref="N67:N68"/>
    <mergeCell ref="C65:C66"/>
    <mergeCell ref="N65:N66"/>
    <mergeCell ref="O65:O66"/>
    <mergeCell ref="P65:P66"/>
    <mergeCell ref="O71:O72"/>
    <mergeCell ref="P71:P72"/>
    <mergeCell ref="N69:N70"/>
    <mergeCell ref="O69:O70"/>
    <mergeCell ref="P69:P70"/>
    <mergeCell ref="P67:P68"/>
    <mergeCell ref="C63:C64"/>
    <mergeCell ref="N63:N64"/>
    <mergeCell ref="O63:O64"/>
    <mergeCell ref="C71:C72"/>
    <mergeCell ref="C69:C70"/>
    <mergeCell ref="Q65:Q66"/>
    <mergeCell ref="N59:N60"/>
    <mergeCell ref="O59:O60"/>
    <mergeCell ref="Q63:Q64"/>
    <mergeCell ref="A136:A137"/>
    <mergeCell ref="P122:P123"/>
    <mergeCell ref="C136:C137"/>
    <mergeCell ref="N136:N137"/>
    <mergeCell ref="O136:O137"/>
    <mergeCell ref="O124:O125"/>
    <mergeCell ref="A124:A125"/>
    <mergeCell ref="C115:C116"/>
    <mergeCell ref="N115:N116"/>
    <mergeCell ref="P128:P129"/>
    <mergeCell ref="C132:C133"/>
    <mergeCell ref="N132:N133"/>
    <mergeCell ref="Q209:Q210"/>
    <mergeCell ref="N214:N215"/>
    <mergeCell ref="O214:O215"/>
    <mergeCell ref="P214:P215"/>
    <mergeCell ref="Q214:Q215"/>
    <mergeCell ref="Q171:Q172"/>
    <mergeCell ref="P189:P190"/>
    <mergeCell ref="Q189:Q190"/>
    <mergeCell ref="P173:P174"/>
    <mergeCell ref="Q173:Q174"/>
    <mergeCell ref="N191:N192"/>
    <mergeCell ref="O191:O192"/>
    <mergeCell ref="P191:P192"/>
    <mergeCell ref="Q191:Q192"/>
    <mergeCell ref="N187:N188"/>
    <mergeCell ref="O187:O188"/>
    <mergeCell ref="P187:P188"/>
    <mergeCell ref="Q187:Q188"/>
    <mergeCell ref="N206:N207"/>
    <mergeCell ref="O206:O207"/>
    <mergeCell ref="Q206:Q207"/>
    <mergeCell ref="P206:P207"/>
    <mergeCell ref="P198:P199"/>
    <mergeCell ref="P179:P180"/>
    <mergeCell ref="C209:C210"/>
    <mergeCell ref="A206:A207"/>
    <mergeCell ref="C84:C85"/>
    <mergeCell ref="N209:N210"/>
    <mergeCell ref="O209:O210"/>
    <mergeCell ref="P209:P210"/>
    <mergeCell ref="C86:C87"/>
    <mergeCell ref="N86:N87"/>
    <mergeCell ref="O86:O87"/>
    <mergeCell ref="P86:P87"/>
    <mergeCell ref="O106:O107"/>
    <mergeCell ref="P106:P107"/>
    <mergeCell ref="O126:O127"/>
    <mergeCell ref="P126:P127"/>
    <mergeCell ref="P165:P166"/>
    <mergeCell ref="N155:N156"/>
    <mergeCell ref="C165:C166"/>
    <mergeCell ref="N165:N166"/>
    <mergeCell ref="A101:A102"/>
    <mergeCell ref="O138:O139"/>
    <mergeCell ref="P138:P139"/>
    <mergeCell ref="P97:P98"/>
    <mergeCell ref="A134:A135"/>
    <mergeCell ref="C134:C135"/>
    <mergeCell ref="Q95:Q96"/>
    <mergeCell ref="N99:N100"/>
    <mergeCell ref="O90:O91"/>
    <mergeCell ref="A221:A222"/>
    <mergeCell ref="C221:C222"/>
    <mergeCell ref="N221:N222"/>
    <mergeCell ref="O221:O222"/>
    <mergeCell ref="P221:P222"/>
    <mergeCell ref="Q221:Q222"/>
    <mergeCell ref="A216:A217"/>
    <mergeCell ref="C216:C217"/>
    <mergeCell ref="N216:N217"/>
    <mergeCell ref="O216:O217"/>
    <mergeCell ref="P216:P217"/>
    <mergeCell ref="Q216:Q217"/>
    <mergeCell ref="A218:A219"/>
    <mergeCell ref="C218:C219"/>
    <mergeCell ref="N218:N219"/>
    <mergeCell ref="O218:O219"/>
    <mergeCell ref="P218:P219"/>
    <mergeCell ref="Q218:Q219"/>
    <mergeCell ref="A214:A215"/>
    <mergeCell ref="C214:C215"/>
    <mergeCell ref="A209:A210"/>
    <mergeCell ref="N169:N170"/>
    <mergeCell ref="O169:O170"/>
    <mergeCell ref="C169:C170"/>
    <mergeCell ref="N161:N162"/>
    <mergeCell ref="N163:N164"/>
    <mergeCell ref="C79:C80"/>
    <mergeCell ref="N79:N80"/>
    <mergeCell ref="O79:O80"/>
    <mergeCell ref="P79:P80"/>
    <mergeCell ref="N134:N135"/>
    <mergeCell ref="O134:O135"/>
    <mergeCell ref="O95:O96"/>
    <mergeCell ref="C97:C98"/>
    <mergeCell ref="N97:N98"/>
    <mergeCell ref="C99:C100"/>
    <mergeCell ref="C101:C102"/>
    <mergeCell ref="N101:N102"/>
    <mergeCell ref="C108:C109"/>
    <mergeCell ref="P153:P154"/>
    <mergeCell ref="P159:P160"/>
    <mergeCell ref="O151:O152"/>
    <mergeCell ref="O161:O162"/>
    <mergeCell ref="O163:O164"/>
    <mergeCell ref="P161:P162"/>
    <mergeCell ref="C187:C188"/>
    <mergeCell ref="P169:P170"/>
    <mergeCell ref="C171:C172"/>
    <mergeCell ref="N171:N172"/>
    <mergeCell ref="C142:C143"/>
    <mergeCell ref="C173:C174"/>
    <mergeCell ref="C140:C141"/>
    <mergeCell ref="N140:N141"/>
    <mergeCell ref="N173:N174"/>
    <mergeCell ref="C155:C156"/>
    <mergeCell ref="P171:P172"/>
    <mergeCell ref="P167:P168"/>
    <mergeCell ref="C153:C154"/>
    <mergeCell ref="N153:N154"/>
    <mergeCell ref="C167:C168"/>
    <mergeCell ref="N167:N168"/>
    <mergeCell ref="N179:N180"/>
    <mergeCell ref="C151:C152"/>
    <mergeCell ref="N151:N152"/>
    <mergeCell ref="P151:P152"/>
    <mergeCell ref="O144:O145"/>
    <mergeCell ref="O142:O143"/>
    <mergeCell ref="P142:P143"/>
    <mergeCell ref="P157:P158"/>
    <mergeCell ref="O167:O168"/>
    <mergeCell ref="N142:N143"/>
    <mergeCell ref="C138:C139"/>
    <mergeCell ref="N138:N139"/>
    <mergeCell ref="C122:C123"/>
    <mergeCell ref="O115:O116"/>
    <mergeCell ref="O117:O118"/>
    <mergeCell ref="N113:N114"/>
    <mergeCell ref="O113:O114"/>
    <mergeCell ref="C144:C145"/>
    <mergeCell ref="N144:N145"/>
    <mergeCell ref="C149:C150"/>
    <mergeCell ref="C126:C127"/>
    <mergeCell ref="C130:C131"/>
    <mergeCell ref="N130:N131"/>
    <mergeCell ref="O130:O131"/>
    <mergeCell ref="C157:C158"/>
    <mergeCell ref="N157:N158"/>
    <mergeCell ref="O157:O158"/>
    <mergeCell ref="C159:C160"/>
    <mergeCell ref="N159:N160"/>
    <mergeCell ref="O159:O160"/>
    <mergeCell ref="A120:B120"/>
    <mergeCell ref="A117:A118"/>
    <mergeCell ref="A126:A127"/>
    <mergeCell ref="N122:N123"/>
    <mergeCell ref="N124:N125"/>
    <mergeCell ref="C110:C111"/>
    <mergeCell ref="N110:N111"/>
    <mergeCell ref="O122:O123"/>
    <mergeCell ref="N126:N127"/>
    <mergeCell ref="C113:C114"/>
    <mergeCell ref="C124:C125"/>
    <mergeCell ref="C117:C118"/>
    <mergeCell ref="O110:O111"/>
    <mergeCell ref="N55:N56"/>
    <mergeCell ref="A53:A54"/>
    <mergeCell ref="C53:C54"/>
    <mergeCell ref="N53:N54"/>
    <mergeCell ref="A67:A68"/>
    <mergeCell ref="C67:C68"/>
    <mergeCell ref="O67:O68"/>
    <mergeCell ref="C106:C107"/>
    <mergeCell ref="A71:A72"/>
    <mergeCell ref="C77:C78"/>
    <mergeCell ref="A81:A82"/>
    <mergeCell ref="C75:C76"/>
    <mergeCell ref="C95:C96"/>
    <mergeCell ref="N95:N96"/>
    <mergeCell ref="O99:O100"/>
    <mergeCell ref="C90:C91"/>
    <mergeCell ref="O97:O98"/>
    <mergeCell ref="A92:A93"/>
    <mergeCell ref="C92:C93"/>
    <mergeCell ref="N92:N93"/>
    <mergeCell ref="O92:O93"/>
    <mergeCell ref="C81:C82"/>
    <mergeCell ref="N81:N82"/>
    <mergeCell ref="C88:C89"/>
    <mergeCell ref="P75:P76"/>
    <mergeCell ref="N75:N76"/>
    <mergeCell ref="O75:O76"/>
    <mergeCell ref="N84:N85"/>
    <mergeCell ref="O84:O85"/>
    <mergeCell ref="P84:P85"/>
    <mergeCell ref="O81:O82"/>
    <mergeCell ref="N71:N72"/>
    <mergeCell ref="N106:N107"/>
    <mergeCell ref="O77:O78"/>
    <mergeCell ref="O73:O74"/>
    <mergeCell ref="P73:P74"/>
    <mergeCell ref="N73:N74"/>
    <mergeCell ref="N77:N78"/>
    <mergeCell ref="N88:N89"/>
    <mergeCell ref="O88:O89"/>
    <mergeCell ref="N90:N91"/>
    <mergeCell ref="N28:N29"/>
    <mergeCell ref="O28:O29"/>
    <mergeCell ref="P28:P29"/>
    <mergeCell ref="C28:C29"/>
    <mergeCell ref="C39:C40"/>
    <mergeCell ref="N39:N40"/>
    <mergeCell ref="O39:O40"/>
    <mergeCell ref="P39:P40"/>
    <mergeCell ref="N41:N42"/>
    <mergeCell ref="O41:O42"/>
    <mergeCell ref="P41:P42"/>
    <mergeCell ref="C43:C44"/>
    <mergeCell ref="C55:C56"/>
    <mergeCell ref="P77:P78"/>
    <mergeCell ref="C73:C74"/>
    <mergeCell ref="C61:C62"/>
    <mergeCell ref="N61:N62"/>
    <mergeCell ref="O61:O62"/>
    <mergeCell ref="C48:C49"/>
    <mergeCell ref="A35:A36"/>
    <mergeCell ref="A39:A40"/>
    <mergeCell ref="C35:C36"/>
    <mergeCell ref="N35:N36"/>
    <mergeCell ref="O35:O36"/>
    <mergeCell ref="C37:C38"/>
    <mergeCell ref="N37:N38"/>
    <mergeCell ref="O37:O38"/>
    <mergeCell ref="P37:P38"/>
    <mergeCell ref="A63:A64"/>
    <mergeCell ref="A69:A70"/>
    <mergeCell ref="A43:A44"/>
    <mergeCell ref="A45:A46"/>
    <mergeCell ref="A41:A42"/>
    <mergeCell ref="A77:A78"/>
    <mergeCell ref="A61:A62"/>
    <mergeCell ref="A31:A32"/>
    <mergeCell ref="C31:C32"/>
    <mergeCell ref="N31:N32"/>
    <mergeCell ref="O31:O32"/>
    <mergeCell ref="P31:P32"/>
    <mergeCell ref="C33:C34"/>
    <mergeCell ref="N33:N34"/>
    <mergeCell ref="O33:O34"/>
    <mergeCell ref="P33:P34"/>
    <mergeCell ref="A33:A34"/>
    <mergeCell ref="A2:Q2"/>
    <mergeCell ref="I6:I7"/>
    <mergeCell ref="E6:E7"/>
    <mergeCell ref="N20:N21"/>
    <mergeCell ref="O20:O21"/>
    <mergeCell ref="P20:P21"/>
    <mergeCell ref="Q20:Q21"/>
    <mergeCell ref="C15:C16"/>
    <mergeCell ref="N15:N16"/>
    <mergeCell ref="O15:O16"/>
    <mergeCell ref="P15:P16"/>
    <mergeCell ref="C18:C19"/>
    <mergeCell ref="N3:Q3"/>
    <mergeCell ref="A4:A7"/>
    <mergeCell ref="B4:B7"/>
    <mergeCell ref="C4:C7"/>
    <mergeCell ref="D4:I4"/>
    <mergeCell ref="Q4:Q9"/>
    <mergeCell ref="D5:I5"/>
    <mergeCell ref="D6:D7"/>
    <mergeCell ref="O13:O14"/>
    <mergeCell ref="P13:P14"/>
    <mergeCell ref="Q13:Q14"/>
    <mergeCell ref="C13:C14"/>
    <mergeCell ref="N13:N14"/>
    <mergeCell ref="N18:N19"/>
    <mergeCell ref="O18:O19"/>
    <mergeCell ref="P18:P19"/>
    <mergeCell ref="Q18:Q19"/>
    <mergeCell ref="Q15:Q16"/>
    <mergeCell ref="J4:J7"/>
    <mergeCell ref="K4:K7"/>
    <mergeCell ref="L4:L7"/>
    <mergeCell ref="M4:M7"/>
    <mergeCell ref="N4:N9"/>
    <mergeCell ref="O4:O9"/>
    <mergeCell ref="P4:P9"/>
    <mergeCell ref="F6:F7"/>
    <mergeCell ref="G6:G7"/>
    <mergeCell ref="H6:H7"/>
    <mergeCell ref="Q26:Q27"/>
    <mergeCell ref="A10:B10"/>
    <mergeCell ref="A11:B11"/>
    <mergeCell ref="A13:A14"/>
    <mergeCell ref="A15:A16"/>
    <mergeCell ref="A20:A21"/>
    <mergeCell ref="A28:A29"/>
    <mergeCell ref="A18:A19"/>
    <mergeCell ref="A26:A27"/>
    <mergeCell ref="C20:C21"/>
    <mergeCell ref="C26:C27"/>
    <mergeCell ref="N26:N27"/>
    <mergeCell ref="O26:O27"/>
    <mergeCell ref="P26:P27"/>
    <mergeCell ref="Q28:Q29"/>
    <mergeCell ref="A24:A25"/>
    <mergeCell ref="C24:C25"/>
    <mergeCell ref="N24:N25"/>
    <mergeCell ref="O24:O25"/>
    <mergeCell ref="P24:P25"/>
    <mergeCell ref="Q24:Q25"/>
    <mergeCell ref="A22:A23"/>
    <mergeCell ref="C22:C23"/>
    <mergeCell ref="N22:N23"/>
    <mergeCell ref="A37:A38"/>
    <mergeCell ref="A59:A60"/>
    <mergeCell ref="A57:A58"/>
    <mergeCell ref="A104:A105"/>
    <mergeCell ref="A90:A91"/>
    <mergeCell ref="A50:B50"/>
    <mergeCell ref="A51:B51"/>
    <mergeCell ref="A48:A49"/>
    <mergeCell ref="A95:A96"/>
    <mergeCell ref="A99:A100"/>
    <mergeCell ref="A84:A85"/>
    <mergeCell ref="A86:A87"/>
    <mergeCell ref="A88:A89"/>
    <mergeCell ref="A97:A98"/>
    <mergeCell ref="A73:A74"/>
    <mergeCell ref="A55:A56"/>
    <mergeCell ref="A65:A66"/>
    <mergeCell ref="A79:A80"/>
    <mergeCell ref="A173:A174"/>
    <mergeCell ref="A106:A107"/>
    <mergeCell ref="A110:A111"/>
    <mergeCell ref="A157:A158"/>
    <mergeCell ref="A169:A170"/>
    <mergeCell ref="A171:A172"/>
    <mergeCell ref="A165:A166"/>
    <mergeCell ref="A153:A154"/>
    <mergeCell ref="A115:A116"/>
    <mergeCell ref="A142:A143"/>
    <mergeCell ref="A159:A160"/>
    <mergeCell ref="A108:A109"/>
    <mergeCell ref="A155:A156"/>
    <mergeCell ref="A113:A114"/>
    <mergeCell ref="A119:B119"/>
    <mergeCell ref="A167:A168"/>
    <mergeCell ref="A122:A123"/>
    <mergeCell ref="A144:A145"/>
    <mergeCell ref="A128:A129"/>
    <mergeCell ref="A149:A150"/>
    <mergeCell ref="A151:A152"/>
    <mergeCell ref="A130:A131"/>
    <mergeCell ref="A132:A133"/>
    <mergeCell ref="A138:A139"/>
    <mergeCell ref="A177:A178"/>
    <mergeCell ref="C202:C203"/>
    <mergeCell ref="N202:N203"/>
    <mergeCell ref="O202:O203"/>
    <mergeCell ref="P202:P203"/>
    <mergeCell ref="Q202:Q203"/>
    <mergeCell ref="A204:A205"/>
    <mergeCell ref="C204:C205"/>
    <mergeCell ref="N204:N205"/>
    <mergeCell ref="O204:O205"/>
    <mergeCell ref="P204:P205"/>
    <mergeCell ref="Q204:Q205"/>
    <mergeCell ref="C185:C186"/>
    <mergeCell ref="O185:O186"/>
    <mergeCell ref="P185:P186"/>
    <mergeCell ref="Q185:Q186"/>
    <mergeCell ref="A191:A192"/>
    <mergeCell ref="C191:C192"/>
    <mergeCell ref="A189:A190"/>
    <mergeCell ref="C189:C190"/>
    <mergeCell ref="N189:N190"/>
    <mergeCell ref="O189:O190"/>
    <mergeCell ref="A187:A188"/>
    <mergeCell ref="Q198:Q199"/>
    <mergeCell ref="C206:C207"/>
    <mergeCell ref="C198:C199"/>
    <mergeCell ref="N198:N199"/>
    <mergeCell ref="O198:O199"/>
    <mergeCell ref="A181:A182"/>
    <mergeCell ref="R179:R180"/>
    <mergeCell ref="N45:N46"/>
    <mergeCell ref="O45:O46"/>
    <mergeCell ref="P45:P46"/>
    <mergeCell ref="Q45:Q46"/>
    <mergeCell ref="P90:P91"/>
    <mergeCell ref="Q90:Q91"/>
    <mergeCell ref="C181:C182"/>
    <mergeCell ref="O181:O182"/>
    <mergeCell ref="P181:P182"/>
    <mergeCell ref="Q181:Q182"/>
    <mergeCell ref="Q55:Q56"/>
    <mergeCell ref="A198:A199"/>
    <mergeCell ref="A202:A203"/>
    <mergeCell ref="O55:O56"/>
    <mergeCell ref="P55:P56"/>
    <mergeCell ref="R183:R184"/>
    <mergeCell ref="N185:N186"/>
    <mergeCell ref="A185:A186"/>
    <mergeCell ref="R193:R194"/>
    <mergeCell ref="N195:N196"/>
    <mergeCell ref="A195:A196"/>
    <mergeCell ref="C195:C196"/>
    <mergeCell ref="O195:O196"/>
    <mergeCell ref="P195:P196"/>
    <mergeCell ref="Q195:Q196"/>
    <mergeCell ref="N193:N194"/>
    <mergeCell ref="A193:A194"/>
    <mergeCell ref="C193:C194"/>
    <mergeCell ref="O193:O194"/>
    <mergeCell ref="P193:P194"/>
    <mergeCell ref="Q193:Q194"/>
    <mergeCell ref="A1:Q1"/>
    <mergeCell ref="A3:M3"/>
    <mergeCell ref="Q183:Q184"/>
    <mergeCell ref="A183:A184"/>
    <mergeCell ref="C183:C184"/>
    <mergeCell ref="N183:N184"/>
    <mergeCell ref="O183:O184"/>
    <mergeCell ref="P183:P184"/>
    <mergeCell ref="N181:N182"/>
    <mergeCell ref="C57:C58"/>
    <mergeCell ref="N57:N58"/>
    <mergeCell ref="O57:O58"/>
    <mergeCell ref="P57:P58"/>
    <mergeCell ref="Q57:Q58"/>
    <mergeCell ref="A175:A176"/>
    <mergeCell ref="C175:C176"/>
    <mergeCell ref="N175:N176"/>
    <mergeCell ref="O175:O176"/>
    <mergeCell ref="P175:P176"/>
    <mergeCell ref="Q175:Q176"/>
    <mergeCell ref="A161:A162"/>
    <mergeCell ref="A163:A164"/>
    <mergeCell ref="C161:C162"/>
    <mergeCell ref="C163:C164"/>
    <mergeCell ref="N149:N150"/>
    <mergeCell ref="Q130:Q131"/>
    <mergeCell ref="P132:P133"/>
    <mergeCell ref="Q132:Q133"/>
    <mergeCell ref="Q155:Q156"/>
    <mergeCell ref="Q117:Q118"/>
    <mergeCell ref="P117:P118"/>
    <mergeCell ref="P115:P116"/>
    <mergeCell ref="P155:P156"/>
    <mergeCell ref="P140:P141"/>
    <mergeCell ref="P130:P131"/>
    <mergeCell ref="N128:N129"/>
    <mergeCell ref="O128:O129"/>
    <mergeCell ref="Q151:Q152"/>
    <mergeCell ref="Q153:Q154"/>
    <mergeCell ref="Q149:Q150"/>
    <mergeCell ref="Q124:Q125"/>
    <mergeCell ref="Q142:Q143"/>
    <mergeCell ref="Q138:Q139"/>
  </mergeCells>
  <pageMargins left="0.15748031496062992" right="0" top="0.23622047244094491" bottom="0.27559055118110237" header="0" footer="0.15748031496062992"/>
  <pageSetup paperSize="9" scale="52" fitToHeight="9" orientation="landscape" cellComments="asDisplayed" r:id="rId1"/>
  <headerFooter>
    <oddFooter>&amp;C&amp;P</oddFooter>
  </headerFooter>
  <rowBreaks count="3" manualBreakCount="3">
    <brk id="29" max="16" man="1"/>
    <brk id="111" max="16" man="1"/>
    <brk id="20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IP_2016-2018</vt:lpstr>
      <vt:lpstr>'IP_2016-2018'!Print_Area</vt:lpstr>
      <vt:lpstr>'IP_2016-2018'!Print_Titles</vt:lpstr>
    </vt:vector>
  </TitlesOfParts>
  <Company>Jurmalas Pilsetas Dome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Ieva Kaire</dc:creator>
  <cp:lastModifiedBy>Liene Zalkovska</cp:lastModifiedBy>
  <cp:lastPrinted>2015-12-14T07:54:47Z</cp:lastPrinted>
  <dcterms:created xsi:type="dcterms:W3CDTF">2012-10-09T13:29:06Z</dcterms:created>
  <dcterms:modified xsi:type="dcterms:W3CDTF">2015-12-18T10:33:42Z</dcterms:modified>
</cp:coreProperties>
</file>